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<sst xmlns="http://schemas.openxmlformats.org/spreadsheetml/2006/main" count="857" uniqueCount="303">
  <si>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uMshwathi(KZN221)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</si>
  <si>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</si>
  <si>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</si>
  <si>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</si>
  <si>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</si>
  <si>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</si>
  <si>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</si>
  <si>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</si>
  <si>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</si>
  <si>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</si>
  <si>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</si>
  <si>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</si>
  <si>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</si>
  <si>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</si>
  <si>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</si>
  <si>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</si>
  <si>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</si>
  <si>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</si>
  <si>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</si>
  <si>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</si>
  <si>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</si>
  <si>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</si>
  <si>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</si>
  <si>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</si>
  <si>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</si>
  <si>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</si>
  <si>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</si>
  <si>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</si>
  <si>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</si>
  <si>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</si>
  <si>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</si>
  <si>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</si>
  <si>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</si>
  <si>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</si>
  <si>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</si>
  <si>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</si>
  <si>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</si>
  <si>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</si>
  <si>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</si>
  <si>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</si>
  <si>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</si>
  <si>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</si>
  <si>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</si>
  <si>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</si>
  <si>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</si>
  <si>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</si>
  <si>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</si>
  <si>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</si>
  <si>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</si>
  <si>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</si>
  <si>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</si>
  <si>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</si>
  <si>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</si>
  <si>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</si>
  <si>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</si>
  <si>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</si>
  <si>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</si>
  <si>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</si>
  <si>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</si>
  <si>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</si>
  <si>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</si>
  <si>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</si>
  <si>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</si>
  <si>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</si>
  <si>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</si>
  <si>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</si>
  <si>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</si>
  <si>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</si>
  <si>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</si>
  <si>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</si>
  <si>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uMshwathi(KZN221)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</si>
  <si>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</si>
  <si>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</si>
  <si>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</si>
  <si>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</si>
  <si>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</si>
  <si>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</si>
  <si>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</si>
  <si>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</si>
  <si>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</si>
  <si>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</si>
  <si>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</si>
  <si>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</si>
  <si>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</si>
  <si>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</si>
  <si>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</si>
  <si>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</si>
  <si>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</si>
  <si>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</si>
  <si>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</si>
  <si>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</si>
  <si>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</si>
  <si>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</si>
  <si>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</si>
  <si>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</si>
  <si>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</si>
  <si>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</si>
  <si>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</si>
  <si>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</si>
  <si>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</si>
  <si>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uMshwathi(KZN221)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</si>
  <si>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</si>
  <si>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</si>
  <si>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</si>
  <si>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</si>
  <si>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</si>
  <si>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</si>
  <si>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</si>
  <si>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</si>
  <si>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</si>
  <si>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</si>
  <si>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</si>
  <si>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</si>
  <si>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</si>
  <si>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</si>
  <si>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</si>
  <si>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</si>
  <si>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</si>
  <si>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</si>
  <si>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</si>
  <si>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</si>
  <si>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</si>
  <si>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</si>
  <si>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</si>
  <si>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</si>
  <si>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</si>
  <si>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</si>
  <si>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</si>
  <si>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</si>
  <si>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uMshwathi(KZN221)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</si>
  <si>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</si>
  <si>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</si>
  <si>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</si>
  <si>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</si>
  <si>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</si>
  <si>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</si>
  <si>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</si>
  <si>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</si>
  <si>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</si>
  <si>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</si>
  <si>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uMshwathi(KZN221)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</si>
  <si>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</si>
  <si>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</si>
  <si>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</si>
  <si>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</si>
  <si>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</si>
  <si>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</si>
  <si>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</si>
  <si>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</si>
  <si>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</si>
  <si>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</si>
  <si>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</si>
  <si>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</si>
  <si>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</si>
  <si>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</si>
  <si>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</si>
  <si>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</si>
  <si>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</si>
  <si>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</si>
  <si>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</si>
  <si>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</si>
  <si>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</si>
  <si>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</si>
  <si>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</si>
  <si>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</si>
  <si>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</si>
  <si>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</si>
  <si>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</si>
  <si>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</si>
  <si>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</si>
  <si>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</si>
  <si>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</si>
  <si>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</si>
  <si>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</si>
  <si>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uMshwathi(KZN221)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</si>
  <si>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</si>
  <si>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</si>
  <si>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</si>
  <si>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</si>
  <si>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</si>
  <si>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</si>
  <si>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</si>
  <si>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</si>
  <si>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</si>
  <si>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</si>
  <si>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</si>
  <si>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</si>
  <si>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</si>
  <si>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</si>
  <si>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</si>
  <si>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</si>
  <si>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</si>
  <si>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</si>
  <si>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</si>
  <si>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</si>
  <si>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</si>
  <si>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</si>
  <si>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</si>
  <si>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</si>
  <si>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</si>
  <si>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</si>
  <si>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</si>
  <si>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uMshwathi(KZN221)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</si>
  <si>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</si>
  <si>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</si>
  <si>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</si>
  <si>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</si>
  <si>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</si>
  <si>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</si>
  <si>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</si>
  <si>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</si>
  <si>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</si>
  <si>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</si>
  <si>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</si>
  <si>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</si>
  <si>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</si>
  <si>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</si>
  <si>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</si>
  <si>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</si>
  <si>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</si>
  <si>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</si>
  <si>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</si>
  <si>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</si>
  <si>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</si>
  <si>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</si>
  <si>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</si>
  <si>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</si>
  <si>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uMshwathi(KZN221)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</si>
  <si>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</si>
  <si>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</si>
  <si>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</si>
  <si>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</si>
  <si>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</si>
  <si>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</si>
  <si>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</si>
  <si>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</si>
  <si>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</si>
  <si>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</si>
  <si>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</si>
  <si>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</si>
  <si>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</si>
  <si>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</si>
  <si>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</si>
  <si>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</si>
  <si>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</si>
  <si>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</si>
  <si>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</si>
  <si>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</si>
  <si>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</si>
  <si>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</si>
  <si>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</si>
  <si>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</si>
  <si>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</si>
  <si>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</si>
  <si>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</si>
  <si>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</si>
  <si>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</si>
  <si>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</si>
  <si>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</si>
  <si>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</si>
  <si>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</si>
  <si>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</si>
  <si>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</si>
  <si>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uMshwathi(KZN221)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</si>
  <si>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</si>
  <si>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</si>
  <si>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uMshwathi(KZN221)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</si>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</sst>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29621254</v>
      </c>
      <c r="C5" s="19">
        <v>0</v>
      </c>
      <c r="D5" s="59">
        <v>31000000</v>
      </c>
      <c r="E5" s="60">
        <v>31000000</v>
      </c>
      <c r="F5" s="60">
        <v>4114449</v>
      </c>
      <c r="G5" s="60">
        <v>4114450</v>
      </c>
      <c r="H5" s="60">
        <v>4114450</v>
      </c>
      <c r="I5" s="60">
        <v>12343349</v>
      </c>
      <c r="J5" s="60">
        <v>1072772</v>
      </c>
      <c r="K5" s="60">
        <v>3368812</v>
      </c>
      <c r="L5" s="60">
        <v>3368812</v>
      </c>
      <c r="M5" s="60">
        <v>7810396</v>
      </c>
      <c r="N5" s="60">
        <v>3371679</v>
      </c>
      <c r="O5" s="60">
        <v>3372430</v>
      </c>
      <c r="P5" s="60">
        <v>3365862</v>
      </c>
      <c r="Q5" s="60">
        <v>10109971</v>
      </c>
      <c r="R5" s="60">
        <v>0</v>
      </c>
      <c r="S5" s="60">
        <v>0</v>
      </c>
      <c r="T5" s="60">
        <v>0</v>
      </c>
      <c r="U5" s="60">
        <v>0</v>
      </c>
      <c r="V5" s="60">
        <v>30263716</v>
      </c>
      <c r="W5" s="60">
        <v>23220000</v>
      </c>
      <c r="X5" s="60">
        <v>7043716</v>
      </c>
      <c r="Y5" s="61">
        <v>30.33</v>
      </c>
      <c r="Z5" s="62">
        <v>31000000</v>
      </c>
    </row>
    <row r="6" spans="1:26" ht="12.75">
      <c r="A6" s="58" t="s">
        <v>32</v>
      </c>
      <c r="B6" s="19">
        <v>1913291</v>
      </c>
      <c r="C6" s="19">
        <v>0</v>
      </c>
      <c r="D6" s="59">
        <v>1950000</v>
      </c>
      <c r="E6" s="60">
        <v>1950000</v>
      </c>
      <c r="F6" s="60">
        <v>161254</v>
      </c>
      <c r="G6" s="60">
        <v>161254</v>
      </c>
      <c r="H6" s="60">
        <v>161254</v>
      </c>
      <c r="I6" s="60">
        <v>483762</v>
      </c>
      <c r="J6" s="60">
        <v>161108</v>
      </c>
      <c r="K6" s="60">
        <v>191871</v>
      </c>
      <c r="L6" s="60">
        <v>190532</v>
      </c>
      <c r="M6" s="60">
        <v>543511</v>
      </c>
      <c r="N6" s="60">
        <v>189194</v>
      </c>
      <c r="O6" s="60">
        <v>188743</v>
      </c>
      <c r="P6" s="60">
        <v>187760</v>
      </c>
      <c r="Q6" s="60">
        <v>565697</v>
      </c>
      <c r="R6" s="60">
        <v>0</v>
      </c>
      <c r="S6" s="60">
        <v>0</v>
      </c>
      <c r="T6" s="60">
        <v>0</v>
      </c>
      <c r="U6" s="60">
        <v>0</v>
      </c>
      <c r="V6" s="60">
        <v>1592970</v>
      </c>
      <c r="W6" s="60">
        <v>1462500</v>
      </c>
      <c r="X6" s="60">
        <v>130470</v>
      </c>
      <c r="Y6" s="61">
        <v>8.92</v>
      </c>
      <c r="Z6" s="62">
        <v>1950000</v>
      </c>
    </row>
    <row r="7" spans="1:26" ht="12.75">
      <c r="A7" s="58" t="s">
        <v>33</v>
      </c>
      <c r="B7" s="19">
        <v>1123868</v>
      </c>
      <c r="C7" s="19">
        <v>0</v>
      </c>
      <c r="D7" s="59">
        <v>1200000</v>
      </c>
      <c r="E7" s="60">
        <v>1200000</v>
      </c>
      <c r="F7" s="60">
        <v>14562</v>
      </c>
      <c r="G7" s="60">
        <v>148698</v>
      </c>
      <c r="H7" s="60">
        <v>133339</v>
      </c>
      <c r="I7" s="60">
        <v>296599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720499</v>
      </c>
      <c r="Q7" s="60">
        <v>720499</v>
      </c>
      <c r="R7" s="60">
        <v>0</v>
      </c>
      <c r="S7" s="60">
        <v>0</v>
      </c>
      <c r="T7" s="60">
        <v>0</v>
      </c>
      <c r="U7" s="60">
        <v>0</v>
      </c>
      <c r="V7" s="60">
        <v>1017098</v>
      </c>
      <c r="W7" s="60">
        <v>900</v>
      </c>
      <c r="X7" s="60">
        <v>1016198</v>
      </c>
      <c r="Y7" s="61">
        <v>112910.89</v>
      </c>
      <c r="Z7" s="62">
        <v>1200000</v>
      </c>
    </row>
    <row r="8" spans="1:26" ht="12.75">
      <c r="A8" s="58" t="s">
        <v>34</v>
      </c>
      <c r="B8" s="19">
        <v>87511000</v>
      </c>
      <c r="C8" s="19">
        <v>0</v>
      </c>
      <c r="D8" s="59">
        <v>96674000</v>
      </c>
      <c r="E8" s="60">
        <v>96674000</v>
      </c>
      <c r="F8" s="60">
        <v>41308000</v>
      </c>
      <c r="G8" s="60">
        <v>517000</v>
      </c>
      <c r="H8" s="60">
        <v>932000</v>
      </c>
      <c r="I8" s="60">
        <v>42757000</v>
      </c>
      <c r="J8" s="60">
        <v>0</v>
      </c>
      <c r="K8" s="60">
        <v>929000</v>
      </c>
      <c r="L8" s="60">
        <v>29125000</v>
      </c>
      <c r="M8" s="60">
        <v>30054000</v>
      </c>
      <c r="N8" s="60">
        <v>0</v>
      </c>
      <c r="O8" s="60">
        <v>0</v>
      </c>
      <c r="P8" s="60">
        <v>22463000</v>
      </c>
      <c r="Q8" s="60">
        <v>22463000</v>
      </c>
      <c r="R8" s="60">
        <v>0</v>
      </c>
      <c r="S8" s="60">
        <v>0</v>
      </c>
      <c r="T8" s="60">
        <v>0</v>
      </c>
      <c r="U8" s="60">
        <v>0</v>
      </c>
      <c r="V8" s="60">
        <v>95274000</v>
      </c>
      <c r="W8" s="60">
        <v>96674000</v>
      </c>
      <c r="X8" s="60">
        <v>-1400000</v>
      </c>
      <c r="Y8" s="61">
        <v>-1.45</v>
      </c>
      <c r="Z8" s="62">
        <v>96674000</v>
      </c>
    </row>
    <row r="9" spans="1:26" ht="12.75">
      <c r="A9" s="58" t="s">
        <v>35</v>
      </c>
      <c r="B9" s="19">
        <v>10197219</v>
      </c>
      <c r="C9" s="19">
        <v>0</v>
      </c>
      <c r="D9" s="59">
        <v>9087000</v>
      </c>
      <c r="E9" s="60">
        <v>9087000</v>
      </c>
      <c r="F9" s="60">
        <v>274908</v>
      </c>
      <c r="G9" s="60">
        <v>297597</v>
      </c>
      <c r="H9" s="60">
        <v>299163</v>
      </c>
      <c r="I9" s="60">
        <v>871668</v>
      </c>
      <c r="J9" s="60">
        <v>3281621</v>
      </c>
      <c r="K9" s="60">
        <v>1019662</v>
      </c>
      <c r="L9" s="60">
        <v>1044230</v>
      </c>
      <c r="M9" s="60">
        <v>5345513</v>
      </c>
      <c r="N9" s="60">
        <v>1186089</v>
      </c>
      <c r="O9" s="60">
        <v>1245154</v>
      </c>
      <c r="P9" s="60">
        <v>1283289</v>
      </c>
      <c r="Q9" s="60">
        <v>3714532</v>
      </c>
      <c r="R9" s="60">
        <v>0</v>
      </c>
      <c r="S9" s="60">
        <v>0</v>
      </c>
      <c r="T9" s="60">
        <v>0</v>
      </c>
      <c r="U9" s="60">
        <v>0</v>
      </c>
      <c r="V9" s="60">
        <v>9931713</v>
      </c>
      <c r="W9" s="60">
        <v>6813900</v>
      </c>
      <c r="X9" s="60">
        <v>3117813</v>
      </c>
      <c r="Y9" s="61">
        <v>45.76</v>
      </c>
      <c r="Z9" s="62">
        <v>9087000</v>
      </c>
    </row>
    <row r="10" spans="1:26" ht="22.5">
      <c r="A10" s="63" t="s">
        <v>278</v>
      </c>
      <c r="B10" s="64">
        <f>SUM(B5:B9)</f>
        <v>130366632</v>
      </c>
      <c r="C10" s="64">
        <f>SUM(C5:C9)</f>
        <v>0</v>
      </c>
      <c r="D10" s="65">
        <f aca="true" t="shared" si="0" ref="D10:Z10">SUM(D5:D9)</f>
        <v>139911000</v>
      </c>
      <c r="E10" s="66">
        <f t="shared" si="0"/>
        <v>139911000</v>
      </c>
      <c r="F10" s="66">
        <f t="shared" si="0"/>
        <v>45873173</v>
      </c>
      <c r="G10" s="66">
        <f t="shared" si="0"/>
        <v>5238999</v>
      </c>
      <c r="H10" s="66">
        <f t="shared" si="0"/>
        <v>5640206</v>
      </c>
      <c r="I10" s="66">
        <f t="shared" si="0"/>
        <v>56752378</v>
      </c>
      <c r="J10" s="66">
        <f t="shared" si="0"/>
        <v>4515501</v>
      </c>
      <c r="K10" s="66">
        <f t="shared" si="0"/>
        <v>5509345</v>
      </c>
      <c r="L10" s="66">
        <f t="shared" si="0"/>
        <v>33728574</v>
      </c>
      <c r="M10" s="66">
        <f t="shared" si="0"/>
        <v>43753420</v>
      </c>
      <c r="N10" s="66">
        <f t="shared" si="0"/>
        <v>4746962</v>
      </c>
      <c r="O10" s="66">
        <f t="shared" si="0"/>
        <v>4806327</v>
      </c>
      <c r="P10" s="66">
        <f t="shared" si="0"/>
        <v>28020410</v>
      </c>
      <c r="Q10" s="66">
        <f t="shared" si="0"/>
        <v>37573699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138079497</v>
      </c>
      <c r="W10" s="66">
        <f t="shared" si="0"/>
        <v>128171300</v>
      </c>
      <c r="X10" s="66">
        <f t="shared" si="0"/>
        <v>9908197</v>
      </c>
      <c r="Y10" s="67">
        <f>+IF(W10&lt;&gt;0,(X10/W10)*100,0)</f>
        <v>7.730433412160133</v>
      </c>
      <c r="Z10" s="68">
        <f t="shared" si="0"/>
        <v>139911000</v>
      </c>
    </row>
    <row r="11" spans="1:26" ht="12.75">
      <c r="A11" s="58" t="s">
        <v>37</v>
      </c>
      <c r="B11" s="19">
        <v>58466452</v>
      </c>
      <c r="C11" s="19">
        <v>0</v>
      </c>
      <c r="D11" s="59">
        <v>59664000</v>
      </c>
      <c r="E11" s="60">
        <v>59664000</v>
      </c>
      <c r="F11" s="60">
        <v>5016421</v>
      </c>
      <c r="G11" s="60">
        <v>5040214</v>
      </c>
      <c r="H11" s="60">
        <v>4875084</v>
      </c>
      <c r="I11" s="60">
        <v>14931719</v>
      </c>
      <c r="J11" s="60">
        <v>5092699</v>
      </c>
      <c r="K11" s="60">
        <v>5117184</v>
      </c>
      <c r="L11" s="60">
        <v>7957164</v>
      </c>
      <c r="M11" s="60">
        <v>18167047</v>
      </c>
      <c r="N11" s="60">
        <v>5215172</v>
      </c>
      <c r="O11" s="60">
        <v>5658255</v>
      </c>
      <c r="P11" s="60">
        <v>3058200</v>
      </c>
      <c r="Q11" s="60">
        <v>13931627</v>
      </c>
      <c r="R11" s="60">
        <v>0</v>
      </c>
      <c r="S11" s="60">
        <v>0</v>
      </c>
      <c r="T11" s="60">
        <v>0</v>
      </c>
      <c r="U11" s="60">
        <v>0</v>
      </c>
      <c r="V11" s="60">
        <v>47030393</v>
      </c>
      <c r="W11" s="60">
        <v>44748000</v>
      </c>
      <c r="X11" s="60">
        <v>2282393</v>
      </c>
      <c r="Y11" s="61">
        <v>5.1</v>
      </c>
      <c r="Z11" s="62">
        <v>59664000</v>
      </c>
    </row>
    <row r="12" spans="1:26" ht="12.75">
      <c r="A12" s="58" t="s">
        <v>38</v>
      </c>
      <c r="B12" s="19">
        <v>8602327</v>
      </c>
      <c r="C12" s="19">
        <v>0</v>
      </c>
      <c r="D12" s="59">
        <v>9000000</v>
      </c>
      <c r="E12" s="60">
        <v>9000000</v>
      </c>
      <c r="F12" s="60">
        <v>731802</v>
      </c>
      <c r="G12" s="60">
        <v>731802</v>
      </c>
      <c r="H12" s="60">
        <v>731802</v>
      </c>
      <c r="I12" s="60">
        <v>2195406</v>
      </c>
      <c r="J12" s="60">
        <v>744001</v>
      </c>
      <c r="K12" s="60">
        <v>773856</v>
      </c>
      <c r="L12" s="60">
        <v>773856</v>
      </c>
      <c r="M12" s="60">
        <v>2291713</v>
      </c>
      <c r="N12" s="60">
        <v>1715920</v>
      </c>
      <c r="O12" s="60">
        <v>865777</v>
      </c>
      <c r="P12" s="60">
        <v>639468</v>
      </c>
      <c r="Q12" s="60">
        <v>3221165</v>
      </c>
      <c r="R12" s="60">
        <v>0</v>
      </c>
      <c r="S12" s="60">
        <v>0</v>
      </c>
      <c r="T12" s="60">
        <v>0</v>
      </c>
      <c r="U12" s="60">
        <v>0</v>
      </c>
      <c r="V12" s="60">
        <v>7708284</v>
      </c>
      <c r="W12" s="60">
        <v>6750000</v>
      </c>
      <c r="X12" s="60">
        <v>958284</v>
      </c>
      <c r="Y12" s="61">
        <v>14.2</v>
      </c>
      <c r="Z12" s="62">
        <v>9000000</v>
      </c>
    </row>
    <row r="13" spans="1:26" ht="12.75">
      <c r="A13" s="58" t="s">
        <v>279</v>
      </c>
      <c r="B13" s="19">
        <v>10854589</v>
      </c>
      <c r="C13" s="19">
        <v>0</v>
      </c>
      <c r="D13" s="59">
        <v>11500000</v>
      </c>
      <c r="E13" s="60">
        <v>11500000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7408892</v>
      </c>
      <c r="O13" s="60">
        <v>1058724</v>
      </c>
      <c r="P13" s="60">
        <v>1060899</v>
      </c>
      <c r="Q13" s="60">
        <v>9528515</v>
      </c>
      <c r="R13" s="60">
        <v>0</v>
      </c>
      <c r="S13" s="60">
        <v>0</v>
      </c>
      <c r="T13" s="60">
        <v>0</v>
      </c>
      <c r="U13" s="60">
        <v>0</v>
      </c>
      <c r="V13" s="60">
        <v>9528515</v>
      </c>
      <c r="W13" s="60">
        <v>8624700</v>
      </c>
      <c r="X13" s="60">
        <v>903815</v>
      </c>
      <c r="Y13" s="61">
        <v>10.48</v>
      </c>
      <c r="Z13" s="62">
        <v>11500000</v>
      </c>
    </row>
    <row r="14" spans="1:26" ht="12.75">
      <c r="A14" s="58" t="s">
        <v>40</v>
      </c>
      <c r="B14" s="19">
        <v>0</v>
      </c>
      <c r="C14" s="19">
        <v>0</v>
      </c>
      <c r="D14" s="59">
        <v>1200000</v>
      </c>
      <c r="E14" s="60">
        <v>1200000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900000</v>
      </c>
      <c r="X14" s="60">
        <v>-900000</v>
      </c>
      <c r="Y14" s="61">
        <v>-100</v>
      </c>
      <c r="Z14" s="62">
        <v>1200000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2000000</v>
      </c>
      <c r="E16" s="60">
        <v>2000000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1485000</v>
      </c>
      <c r="X16" s="60">
        <v>-1485000</v>
      </c>
      <c r="Y16" s="61">
        <v>-100</v>
      </c>
      <c r="Z16" s="62">
        <v>2000000</v>
      </c>
    </row>
    <row r="17" spans="1:26" ht="12.75">
      <c r="A17" s="58" t="s">
        <v>43</v>
      </c>
      <c r="B17" s="19">
        <v>51529333</v>
      </c>
      <c r="C17" s="19">
        <v>0</v>
      </c>
      <c r="D17" s="59">
        <v>55047000</v>
      </c>
      <c r="E17" s="60">
        <v>55047000</v>
      </c>
      <c r="F17" s="60">
        <v>4381965</v>
      </c>
      <c r="G17" s="60">
        <v>2736377</v>
      </c>
      <c r="H17" s="60">
        <v>1851419</v>
      </c>
      <c r="I17" s="60">
        <v>8969761</v>
      </c>
      <c r="J17" s="60">
        <v>4860444</v>
      </c>
      <c r="K17" s="60">
        <v>2856036</v>
      </c>
      <c r="L17" s="60">
        <v>8143524</v>
      </c>
      <c r="M17" s="60">
        <v>15860004</v>
      </c>
      <c r="N17" s="60">
        <v>2533024</v>
      </c>
      <c r="O17" s="60">
        <v>3410336</v>
      </c>
      <c r="P17" s="60">
        <v>5509386</v>
      </c>
      <c r="Q17" s="60">
        <v>11452746</v>
      </c>
      <c r="R17" s="60">
        <v>0</v>
      </c>
      <c r="S17" s="60">
        <v>0</v>
      </c>
      <c r="T17" s="60">
        <v>0</v>
      </c>
      <c r="U17" s="60">
        <v>0</v>
      </c>
      <c r="V17" s="60">
        <v>36282511</v>
      </c>
      <c r="W17" s="60">
        <v>41265000</v>
      </c>
      <c r="X17" s="60">
        <v>-4982489</v>
      </c>
      <c r="Y17" s="61">
        <v>-12.07</v>
      </c>
      <c r="Z17" s="62">
        <v>55047000</v>
      </c>
    </row>
    <row r="18" spans="1:26" ht="12.75">
      <c r="A18" s="70" t="s">
        <v>44</v>
      </c>
      <c r="B18" s="71">
        <f>SUM(B11:B17)</f>
        <v>129452701</v>
      </c>
      <c r="C18" s="71">
        <f>SUM(C11:C17)</f>
        <v>0</v>
      </c>
      <c r="D18" s="72">
        <f aca="true" t="shared" si="1" ref="D18:Z18">SUM(D11:D17)</f>
        <v>138411000</v>
      </c>
      <c r="E18" s="73">
        <f t="shared" si="1"/>
        <v>138411000</v>
      </c>
      <c r="F18" s="73">
        <f t="shared" si="1"/>
        <v>10130188</v>
      </c>
      <c r="G18" s="73">
        <f t="shared" si="1"/>
        <v>8508393</v>
      </c>
      <c r="H18" s="73">
        <f t="shared" si="1"/>
        <v>7458305</v>
      </c>
      <c r="I18" s="73">
        <f t="shared" si="1"/>
        <v>26096886</v>
      </c>
      <c r="J18" s="73">
        <f t="shared" si="1"/>
        <v>10697144</v>
      </c>
      <c r="K18" s="73">
        <f t="shared" si="1"/>
        <v>8747076</v>
      </c>
      <c r="L18" s="73">
        <f t="shared" si="1"/>
        <v>16874544</v>
      </c>
      <c r="M18" s="73">
        <f t="shared" si="1"/>
        <v>36318764</v>
      </c>
      <c r="N18" s="73">
        <f t="shared" si="1"/>
        <v>16873008</v>
      </c>
      <c r="O18" s="73">
        <f t="shared" si="1"/>
        <v>10993092</v>
      </c>
      <c r="P18" s="73">
        <f t="shared" si="1"/>
        <v>10267953</v>
      </c>
      <c r="Q18" s="73">
        <f t="shared" si="1"/>
        <v>38134053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100549703</v>
      </c>
      <c r="W18" s="73">
        <f t="shared" si="1"/>
        <v>103772700</v>
      </c>
      <c r="X18" s="73">
        <f t="shared" si="1"/>
        <v>-3222997</v>
      </c>
      <c r="Y18" s="67">
        <f>+IF(W18&lt;&gt;0,(X18/W18)*100,0)</f>
        <v>-3.105823593295732</v>
      </c>
      <c r="Z18" s="74">
        <f t="shared" si="1"/>
        <v>138411000</v>
      </c>
    </row>
    <row r="19" spans="1:26" ht="12.75">
      <c r="A19" s="70" t="s">
        <v>45</v>
      </c>
      <c r="B19" s="75">
        <f>+B10-B18</f>
        <v>913931</v>
      </c>
      <c r="C19" s="75">
        <f>+C10-C18</f>
        <v>0</v>
      </c>
      <c r="D19" s="76">
        <f aca="true" t="shared" si="2" ref="D19:Z19">+D10-D18</f>
        <v>1500000</v>
      </c>
      <c r="E19" s="77">
        <f t="shared" si="2"/>
        <v>1500000</v>
      </c>
      <c r="F19" s="77">
        <f t="shared" si="2"/>
        <v>35742985</v>
      </c>
      <c r="G19" s="77">
        <f t="shared" si="2"/>
        <v>-3269394</v>
      </c>
      <c r="H19" s="77">
        <f t="shared" si="2"/>
        <v>-1818099</v>
      </c>
      <c r="I19" s="77">
        <f t="shared" si="2"/>
        <v>30655492</v>
      </c>
      <c r="J19" s="77">
        <f t="shared" si="2"/>
        <v>-6181643</v>
      </c>
      <c r="K19" s="77">
        <f t="shared" si="2"/>
        <v>-3237731</v>
      </c>
      <c r="L19" s="77">
        <f t="shared" si="2"/>
        <v>16854030</v>
      </c>
      <c r="M19" s="77">
        <f t="shared" si="2"/>
        <v>7434656</v>
      </c>
      <c r="N19" s="77">
        <f t="shared" si="2"/>
        <v>-12126046</v>
      </c>
      <c r="O19" s="77">
        <f t="shared" si="2"/>
        <v>-6186765</v>
      </c>
      <c r="P19" s="77">
        <f t="shared" si="2"/>
        <v>17752457</v>
      </c>
      <c r="Q19" s="77">
        <f t="shared" si="2"/>
        <v>-560354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37529794</v>
      </c>
      <c r="W19" s="77">
        <f>IF(E10=E18,0,W10-W18)</f>
        <v>24398600</v>
      </c>
      <c r="X19" s="77">
        <f t="shared" si="2"/>
        <v>13131194</v>
      </c>
      <c r="Y19" s="78">
        <f>+IF(W19&lt;&gt;0,(X19/W19)*100,0)</f>
        <v>53.81945685408179</v>
      </c>
      <c r="Z19" s="79">
        <f t="shared" si="2"/>
        <v>1500000</v>
      </c>
    </row>
    <row r="20" spans="1:26" ht="12.75">
      <c r="A20" s="58" t="s">
        <v>46</v>
      </c>
      <c r="B20" s="19">
        <v>28829000</v>
      </c>
      <c r="C20" s="19">
        <v>0</v>
      </c>
      <c r="D20" s="59">
        <v>39016000</v>
      </c>
      <c r="E20" s="60">
        <v>39016000</v>
      </c>
      <c r="F20" s="60">
        <v>10000000</v>
      </c>
      <c r="G20" s="60">
        <v>0</v>
      </c>
      <c r="H20" s="60">
        <v>0</v>
      </c>
      <c r="I20" s="60">
        <v>10000000</v>
      </c>
      <c r="J20" s="60">
        <v>0</v>
      </c>
      <c r="K20" s="60">
        <v>0</v>
      </c>
      <c r="L20" s="60">
        <v>20000000</v>
      </c>
      <c r="M20" s="60">
        <v>20000000</v>
      </c>
      <c r="N20" s="60">
        <v>0</v>
      </c>
      <c r="O20" s="60">
        <v>0</v>
      </c>
      <c r="P20" s="60">
        <v>9016000</v>
      </c>
      <c r="Q20" s="60">
        <v>9016000</v>
      </c>
      <c r="R20" s="60">
        <v>0</v>
      </c>
      <c r="S20" s="60">
        <v>0</v>
      </c>
      <c r="T20" s="60">
        <v>0</v>
      </c>
      <c r="U20" s="60">
        <v>0</v>
      </c>
      <c r="V20" s="60">
        <v>39016000</v>
      </c>
      <c r="W20" s="60">
        <v>39016000</v>
      </c>
      <c r="X20" s="60">
        <v>0</v>
      </c>
      <c r="Y20" s="61">
        <v>0</v>
      </c>
      <c r="Z20" s="62">
        <v>39016000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29742931</v>
      </c>
      <c r="C22" s="86">
        <f>SUM(C19:C21)</f>
        <v>0</v>
      </c>
      <c r="D22" s="87">
        <f aca="true" t="shared" si="3" ref="D22:Z22">SUM(D19:D21)</f>
        <v>40516000</v>
      </c>
      <c r="E22" s="88">
        <f t="shared" si="3"/>
        <v>40516000</v>
      </c>
      <c r="F22" s="88">
        <f t="shared" si="3"/>
        <v>45742985</v>
      </c>
      <c r="G22" s="88">
        <f t="shared" si="3"/>
        <v>-3269394</v>
      </c>
      <c r="H22" s="88">
        <f t="shared" si="3"/>
        <v>-1818099</v>
      </c>
      <c r="I22" s="88">
        <f t="shared" si="3"/>
        <v>40655492</v>
      </c>
      <c r="J22" s="88">
        <f t="shared" si="3"/>
        <v>-6181643</v>
      </c>
      <c r="K22" s="88">
        <f t="shared" si="3"/>
        <v>-3237731</v>
      </c>
      <c r="L22" s="88">
        <f t="shared" si="3"/>
        <v>36854030</v>
      </c>
      <c r="M22" s="88">
        <f t="shared" si="3"/>
        <v>27434656</v>
      </c>
      <c r="N22" s="88">
        <f t="shared" si="3"/>
        <v>-12126046</v>
      </c>
      <c r="O22" s="88">
        <f t="shared" si="3"/>
        <v>-6186765</v>
      </c>
      <c r="P22" s="88">
        <f t="shared" si="3"/>
        <v>26768457</v>
      </c>
      <c r="Q22" s="88">
        <f t="shared" si="3"/>
        <v>8455646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76545794</v>
      </c>
      <c r="W22" s="88">
        <f t="shared" si="3"/>
        <v>63414600</v>
      </c>
      <c r="X22" s="88">
        <f t="shared" si="3"/>
        <v>13131194</v>
      </c>
      <c r="Y22" s="89">
        <f>+IF(W22&lt;&gt;0,(X22/W22)*100,0)</f>
        <v>20.706893996019843</v>
      </c>
      <c r="Z22" s="90">
        <f t="shared" si="3"/>
        <v>40516000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29742931</v>
      </c>
      <c r="C24" s="75">
        <f>SUM(C22:C23)</f>
        <v>0</v>
      </c>
      <c r="D24" s="76">
        <f aca="true" t="shared" si="4" ref="D24:Z24">SUM(D22:D23)</f>
        <v>40516000</v>
      </c>
      <c r="E24" s="77">
        <f t="shared" si="4"/>
        <v>40516000</v>
      </c>
      <c r="F24" s="77">
        <f t="shared" si="4"/>
        <v>45742985</v>
      </c>
      <c r="G24" s="77">
        <f t="shared" si="4"/>
        <v>-3269394</v>
      </c>
      <c r="H24" s="77">
        <f t="shared" si="4"/>
        <v>-1818099</v>
      </c>
      <c r="I24" s="77">
        <f t="shared" si="4"/>
        <v>40655492</v>
      </c>
      <c r="J24" s="77">
        <f t="shared" si="4"/>
        <v>-6181643</v>
      </c>
      <c r="K24" s="77">
        <f t="shared" si="4"/>
        <v>-3237731</v>
      </c>
      <c r="L24" s="77">
        <f t="shared" si="4"/>
        <v>36854030</v>
      </c>
      <c r="M24" s="77">
        <f t="shared" si="4"/>
        <v>27434656</v>
      </c>
      <c r="N24" s="77">
        <f t="shared" si="4"/>
        <v>-12126046</v>
      </c>
      <c r="O24" s="77">
        <f t="shared" si="4"/>
        <v>-6186765</v>
      </c>
      <c r="P24" s="77">
        <f t="shared" si="4"/>
        <v>26768457</v>
      </c>
      <c r="Q24" s="77">
        <f t="shared" si="4"/>
        <v>8455646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76545794</v>
      </c>
      <c r="W24" s="77">
        <f t="shared" si="4"/>
        <v>63414600</v>
      </c>
      <c r="X24" s="77">
        <f t="shared" si="4"/>
        <v>13131194</v>
      </c>
      <c r="Y24" s="78">
        <f>+IF(W24&lt;&gt;0,(X24/W24)*100,0)</f>
        <v>20.706893996019843</v>
      </c>
      <c r="Z24" s="79">
        <f t="shared" si="4"/>
        <v>40516000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31084815</v>
      </c>
      <c r="C27" s="22">
        <v>0</v>
      </c>
      <c r="D27" s="99">
        <v>40516000</v>
      </c>
      <c r="E27" s="100">
        <v>40516000</v>
      </c>
      <c r="F27" s="100">
        <v>4775677</v>
      </c>
      <c r="G27" s="100">
        <v>781280</v>
      </c>
      <c r="H27" s="100">
        <v>846453</v>
      </c>
      <c r="I27" s="100">
        <v>6403410</v>
      </c>
      <c r="J27" s="100">
        <v>2794481</v>
      </c>
      <c r="K27" s="100">
        <v>2584187</v>
      </c>
      <c r="L27" s="100">
        <v>4004825</v>
      </c>
      <c r="M27" s="100">
        <v>9383493</v>
      </c>
      <c r="N27" s="100">
        <v>225527</v>
      </c>
      <c r="O27" s="100">
        <v>5425490</v>
      </c>
      <c r="P27" s="100">
        <v>3214947</v>
      </c>
      <c r="Q27" s="100">
        <v>8865964</v>
      </c>
      <c r="R27" s="100">
        <v>0</v>
      </c>
      <c r="S27" s="100">
        <v>0</v>
      </c>
      <c r="T27" s="100">
        <v>0</v>
      </c>
      <c r="U27" s="100">
        <v>0</v>
      </c>
      <c r="V27" s="100">
        <v>24652867</v>
      </c>
      <c r="W27" s="100">
        <v>30387000</v>
      </c>
      <c r="X27" s="100">
        <v>-5734133</v>
      </c>
      <c r="Y27" s="101">
        <v>-18.87</v>
      </c>
      <c r="Z27" s="102">
        <v>40516000</v>
      </c>
    </row>
    <row r="28" spans="1:26" ht="12.75">
      <c r="A28" s="103" t="s">
        <v>46</v>
      </c>
      <c r="B28" s="19">
        <v>28591262</v>
      </c>
      <c r="C28" s="19">
        <v>0</v>
      </c>
      <c r="D28" s="59">
        <v>39016000</v>
      </c>
      <c r="E28" s="60">
        <v>39016000</v>
      </c>
      <c r="F28" s="60">
        <v>4775677</v>
      </c>
      <c r="G28" s="60">
        <v>781280</v>
      </c>
      <c r="H28" s="60">
        <v>776874</v>
      </c>
      <c r="I28" s="60">
        <v>6333831</v>
      </c>
      <c r="J28" s="60">
        <v>1964771</v>
      </c>
      <c r="K28" s="60">
        <v>2582127</v>
      </c>
      <c r="L28" s="60">
        <v>3896825</v>
      </c>
      <c r="M28" s="60">
        <v>8443723</v>
      </c>
      <c r="N28" s="60">
        <v>225527</v>
      </c>
      <c r="O28" s="60">
        <v>5425490</v>
      </c>
      <c r="P28" s="60">
        <v>3214947</v>
      </c>
      <c r="Q28" s="60">
        <v>8865964</v>
      </c>
      <c r="R28" s="60">
        <v>0</v>
      </c>
      <c r="S28" s="60">
        <v>0</v>
      </c>
      <c r="T28" s="60">
        <v>0</v>
      </c>
      <c r="U28" s="60">
        <v>0</v>
      </c>
      <c r="V28" s="60">
        <v>23643518</v>
      </c>
      <c r="W28" s="60">
        <v>29262000</v>
      </c>
      <c r="X28" s="60">
        <v>-5618482</v>
      </c>
      <c r="Y28" s="61">
        <v>-19.2</v>
      </c>
      <c r="Z28" s="62">
        <v>39016000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2493553</v>
      </c>
      <c r="C31" s="19">
        <v>0</v>
      </c>
      <c r="D31" s="59">
        <v>1500000</v>
      </c>
      <c r="E31" s="60">
        <v>1500000</v>
      </c>
      <c r="F31" s="60">
        <v>0</v>
      </c>
      <c r="G31" s="60">
        <v>0</v>
      </c>
      <c r="H31" s="60">
        <v>69579</v>
      </c>
      <c r="I31" s="60">
        <v>69579</v>
      </c>
      <c r="J31" s="60">
        <v>829710</v>
      </c>
      <c r="K31" s="60">
        <v>2060</v>
      </c>
      <c r="L31" s="60">
        <v>108000</v>
      </c>
      <c r="M31" s="60">
        <v>939770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1009349</v>
      </c>
      <c r="W31" s="60">
        <v>1125000</v>
      </c>
      <c r="X31" s="60">
        <v>-115651</v>
      </c>
      <c r="Y31" s="61">
        <v>-10.28</v>
      </c>
      <c r="Z31" s="62">
        <v>1500000</v>
      </c>
    </row>
    <row r="32" spans="1:26" ht="12.75">
      <c r="A32" s="70" t="s">
        <v>54</v>
      </c>
      <c r="B32" s="22">
        <f>SUM(B28:B31)</f>
        <v>31084815</v>
      </c>
      <c r="C32" s="22">
        <f>SUM(C28:C31)</f>
        <v>0</v>
      </c>
      <c r="D32" s="99">
        <f aca="true" t="shared" si="5" ref="D32:Z32">SUM(D28:D31)</f>
        <v>40516000</v>
      </c>
      <c r="E32" s="100">
        <f t="shared" si="5"/>
        <v>40516000</v>
      </c>
      <c r="F32" s="100">
        <f t="shared" si="5"/>
        <v>4775677</v>
      </c>
      <c r="G32" s="100">
        <f t="shared" si="5"/>
        <v>781280</v>
      </c>
      <c r="H32" s="100">
        <f t="shared" si="5"/>
        <v>846453</v>
      </c>
      <c r="I32" s="100">
        <f t="shared" si="5"/>
        <v>6403410</v>
      </c>
      <c r="J32" s="100">
        <f t="shared" si="5"/>
        <v>2794481</v>
      </c>
      <c r="K32" s="100">
        <f t="shared" si="5"/>
        <v>2584187</v>
      </c>
      <c r="L32" s="100">
        <f t="shared" si="5"/>
        <v>4004825</v>
      </c>
      <c r="M32" s="100">
        <f t="shared" si="5"/>
        <v>9383493</v>
      </c>
      <c r="N32" s="100">
        <f t="shared" si="5"/>
        <v>225527</v>
      </c>
      <c r="O32" s="100">
        <f t="shared" si="5"/>
        <v>5425490</v>
      </c>
      <c r="P32" s="100">
        <f t="shared" si="5"/>
        <v>3214947</v>
      </c>
      <c r="Q32" s="100">
        <f t="shared" si="5"/>
        <v>8865964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24652867</v>
      </c>
      <c r="W32" s="100">
        <f t="shared" si="5"/>
        <v>30387000</v>
      </c>
      <c r="X32" s="100">
        <f t="shared" si="5"/>
        <v>-5734133</v>
      </c>
      <c r="Y32" s="101">
        <f>+IF(W32&lt;&gt;0,(X32/W32)*100,0)</f>
        <v>-18.87034916247079</v>
      </c>
      <c r="Z32" s="102">
        <f t="shared" si="5"/>
        <v>40516000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87120227</v>
      </c>
      <c r="C35" s="19">
        <v>0</v>
      </c>
      <c r="D35" s="59">
        <v>33261000</v>
      </c>
      <c r="E35" s="60">
        <v>33261000</v>
      </c>
      <c r="F35" s="60">
        <v>115367777</v>
      </c>
      <c r="G35" s="60">
        <v>107488969</v>
      </c>
      <c r="H35" s="60">
        <v>99798379</v>
      </c>
      <c r="I35" s="60">
        <v>99798379</v>
      </c>
      <c r="J35" s="60">
        <v>93652193</v>
      </c>
      <c r="K35" s="60">
        <v>87129762</v>
      </c>
      <c r="L35" s="60">
        <v>117796431</v>
      </c>
      <c r="M35" s="60">
        <v>117796431</v>
      </c>
      <c r="N35" s="60">
        <v>112156515</v>
      </c>
      <c r="O35" s="60">
        <v>97380428</v>
      </c>
      <c r="P35" s="60">
        <v>115805349</v>
      </c>
      <c r="Q35" s="60">
        <v>115805349</v>
      </c>
      <c r="R35" s="60">
        <v>0</v>
      </c>
      <c r="S35" s="60">
        <v>0</v>
      </c>
      <c r="T35" s="60">
        <v>0</v>
      </c>
      <c r="U35" s="60">
        <v>0</v>
      </c>
      <c r="V35" s="60">
        <v>115805349</v>
      </c>
      <c r="W35" s="60">
        <v>24945750</v>
      </c>
      <c r="X35" s="60">
        <v>90859599</v>
      </c>
      <c r="Y35" s="61">
        <v>364.23</v>
      </c>
      <c r="Z35" s="62">
        <v>33261000</v>
      </c>
    </row>
    <row r="36" spans="1:26" ht="12.75">
      <c r="A36" s="58" t="s">
        <v>57</v>
      </c>
      <c r="B36" s="19">
        <v>202656469</v>
      </c>
      <c r="C36" s="19">
        <v>0</v>
      </c>
      <c r="D36" s="59">
        <v>258173206</v>
      </c>
      <c r="E36" s="60">
        <v>258173206</v>
      </c>
      <c r="F36" s="60">
        <v>230182668</v>
      </c>
      <c r="G36" s="60">
        <v>230964488</v>
      </c>
      <c r="H36" s="60">
        <v>231810941</v>
      </c>
      <c r="I36" s="60">
        <v>231810941</v>
      </c>
      <c r="J36" s="60">
        <v>234604881</v>
      </c>
      <c r="K36" s="60">
        <v>237189068</v>
      </c>
      <c r="L36" s="60">
        <v>241193892</v>
      </c>
      <c r="M36" s="60">
        <v>241193892</v>
      </c>
      <c r="N36" s="60">
        <v>234008352</v>
      </c>
      <c r="O36" s="60">
        <v>238375118</v>
      </c>
      <c r="P36" s="60">
        <v>240529165</v>
      </c>
      <c r="Q36" s="60">
        <v>240529165</v>
      </c>
      <c r="R36" s="60">
        <v>0</v>
      </c>
      <c r="S36" s="60">
        <v>0</v>
      </c>
      <c r="T36" s="60">
        <v>0</v>
      </c>
      <c r="U36" s="60">
        <v>0</v>
      </c>
      <c r="V36" s="60">
        <v>240529165</v>
      </c>
      <c r="W36" s="60">
        <v>193629905</v>
      </c>
      <c r="X36" s="60">
        <v>46899260</v>
      </c>
      <c r="Y36" s="61">
        <v>24.22</v>
      </c>
      <c r="Z36" s="62">
        <v>258173206</v>
      </c>
    </row>
    <row r="37" spans="1:26" ht="12.75">
      <c r="A37" s="58" t="s">
        <v>58</v>
      </c>
      <c r="B37" s="19">
        <v>16941905</v>
      </c>
      <c r="C37" s="19">
        <v>0</v>
      </c>
      <c r="D37" s="59">
        <v>6000000</v>
      </c>
      <c r="E37" s="60">
        <v>6000000</v>
      </c>
      <c r="F37" s="60">
        <v>16098770</v>
      </c>
      <c r="G37" s="60">
        <v>9148303</v>
      </c>
      <c r="H37" s="60">
        <v>7444457</v>
      </c>
      <c r="I37" s="60">
        <v>7444457</v>
      </c>
      <c r="J37" s="60">
        <v>7568698</v>
      </c>
      <c r="K37" s="60">
        <v>6600447</v>
      </c>
      <c r="L37" s="60">
        <v>6086763</v>
      </c>
      <c r="M37" s="60">
        <v>6086763</v>
      </c>
      <c r="N37" s="60">
        <v>5708386</v>
      </c>
      <c r="O37" s="60">
        <v>5651136</v>
      </c>
      <c r="P37" s="60">
        <v>5495795</v>
      </c>
      <c r="Q37" s="60">
        <v>5495795</v>
      </c>
      <c r="R37" s="60">
        <v>0</v>
      </c>
      <c r="S37" s="60">
        <v>0</v>
      </c>
      <c r="T37" s="60">
        <v>0</v>
      </c>
      <c r="U37" s="60">
        <v>0</v>
      </c>
      <c r="V37" s="60">
        <v>5495795</v>
      </c>
      <c r="W37" s="60">
        <v>4500000</v>
      </c>
      <c r="X37" s="60">
        <v>995795</v>
      </c>
      <c r="Y37" s="61">
        <v>22.13</v>
      </c>
      <c r="Z37" s="62">
        <v>6000000</v>
      </c>
    </row>
    <row r="38" spans="1:26" ht="12.75">
      <c r="A38" s="58" t="s">
        <v>59</v>
      </c>
      <c r="B38" s="19">
        <v>4162462</v>
      </c>
      <c r="C38" s="19">
        <v>0</v>
      </c>
      <c r="D38" s="59">
        <v>3775000</v>
      </c>
      <c r="E38" s="60">
        <v>3775000</v>
      </c>
      <c r="F38" s="60">
        <v>3094361</v>
      </c>
      <c r="G38" s="60">
        <v>3094361</v>
      </c>
      <c r="H38" s="60">
        <v>3094361</v>
      </c>
      <c r="I38" s="60">
        <v>3094361</v>
      </c>
      <c r="J38" s="60">
        <v>3094361</v>
      </c>
      <c r="K38" s="60">
        <v>2467068</v>
      </c>
      <c r="L38" s="60">
        <v>2467068</v>
      </c>
      <c r="M38" s="60">
        <v>2467068</v>
      </c>
      <c r="N38" s="60">
        <v>2467068</v>
      </c>
      <c r="O38" s="60">
        <v>2467068</v>
      </c>
      <c r="P38" s="60">
        <v>520461</v>
      </c>
      <c r="Q38" s="60">
        <v>520461</v>
      </c>
      <c r="R38" s="60">
        <v>0</v>
      </c>
      <c r="S38" s="60">
        <v>0</v>
      </c>
      <c r="T38" s="60">
        <v>0</v>
      </c>
      <c r="U38" s="60">
        <v>0</v>
      </c>
      <c r="V38" s="60">
        <v>520461</v>
      </c>
      <c r="W38" s="60">
        <v>2831250</v>
      </c>
      <c r="X38" s="60">
        <v>-2310789</v>
      </c>
      <c r="Y38" s="61">
        <v>-81.62</v>
      </c>
      <c r="Z38" s="62">
        <v>3775000</v>
      </c>
    </row>
    <row r="39" spans="1:26" ht="12.75">
      <c r="A39" s="58" t="s">
        <v>60</v>
      </c>
      <c r="B39" s="19">
        <v>268672329</v>
      </c>
      <c r="C39" s="19">
        <v>0</v>
      </c>
      <c r="D39" s="59">
        <v>281659206</v>
      </c>
      <c r="E39" s="60">
        <v>281659206</v>
      </c>
      <c r="F39" s="60">
        <v>326357314</v>
      </c>
      <c r="G39" s="60">
        <v>326210793</v>
      </c>
      <c r="H39" s="60">
        <v>321070502</v>
      </c>
      <c r="I39" s="60">
        <v>321070502</v>
      </c>
      <c r="J39" s="60">
        <v>317594015</v>
      </c>
      <c r="K39" s="60">
        <v>315251315</v>
      </c>
      <c r="L39" s="60">
        <v>350436492</v>
      </c>
      <c r="M39" s="60">
        <v>350436492</v>
      </c>
      <c r="N39" s="60">
        <v>337989413</v>
      </c>
      <c r="O39" s="60">
        <v>327637342</v>
      </c>
      <c r="P39" s="60">
        <v>350318258</v>
      </c>
      <c r="Q39" s="60">
        <v>350318258</v>
      </c>
      <c r="R39" s="60">
        <v>0</v>
      </c>
      <c r="S39" s="60">
        <v>0</v>
      </c>
      <c r="T39" s="60">
        <v>0</v>
      </c>
      <c r="U39" s="60">
        <v>0</v>
      </c>
      <c r="V39" s="60">
        <v>350318258</v>
      </c>
      <c r="W39" s="60">
        <v>211244405</v>
      </c>
      <c r="X39" s="60">
        <v>139073853</v>
      </c>
      <c r="Y39" s="61">
        <v>65.84</v>
      </c>
      <c r="Z39" s="62">
        <v>281659206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32174711</v>
      </c>
      <c r="C42" s="19">
        <v>0</v>
      </c>
      <c r="D42" s="59">
        <v>46864000</v>
      </c>
      <c r="E42" s="60">
        <v>46864000</v>
      </c>
      <c r="F42" s="60">
        <v>-5393003</v>
      </c>
      <c r="G42" s="60">
        <v>-4687057</v>
      </c>
      <c r="H42" s="60">
        <v>-6588534</v>
      </c>
      <c r="I42" s="60">
        <v>-16668594</v>
      </c>
      <c r="J42" s="60">
        <v>-9356904</v>
      </c>
      <c r="K42" s="60">
        <v>-4415807</v>
      </c>
      <c r="L42" s="60">
        <v>-7835977</v>
      </c>
      <c r="M42" s="60">
        <v>-21608688</v>
      </c>
      <c r="N42" s="60">
        <v>-6138772</v>
      </c>
      <c r="O42" s="60">
        <v>-6189193</v>
      </c>
      <c r="P42" s="60">
        <v>-1443661</v>
      </c>
      <c r="Q42" s="60">
        <v>-13771626</v>
      </c>
      <c r="R42" s="60">
        <v>0</v>
      </c>
      <c r="S42" s="60">
        <v>0</v>
      </c>
      <c r="T42" s="60">
        <v>0</v>
      </c>
      <c r="U42" s="60">
        <v>0</v>
      </c>
      <c r="V42" s="60">
        <v>-52048908</v>
      </c>
      <c r="W42" s="60">
        <v>69107800</v>
      </c>
      <c r="X42" s="60">
        <v>-121156708</v>
      </c>
      <c r="Y42" s="61">
        <v>-175.32</v>
      </c>
      <c r="Z42" s="62">
        <v>46864000</v>
      </c>
    </row>
    <row r="43" spans="1:26" ht="12.75">
      <c r="A43" s="58" t="s">
        <v>63</v>
      </c>
      <c r="B43" s="19">
        <v>-27815582</v>
      </c>
      <c r="C43" s="19">
        <v>0</v>
      </c>
      <c r="D43" s="59">
        <v>-40516000</v>
      </c>
      <c r="E43" s="60">
        <v>-40516000</v>
      </c>
      <c r="F43" s="60">
        <v>5124323</v>
      </c>
      <c r="G43" s="60">
        <v>6468720</v>
      </c>
      <c r="H43" s="60">
        <v>7553547</v>
      </c>
      <c r="I43" s="60">
        <v>19146590</v>
      </c>
      <c r="J43" s="60">
        <v>7377185</v>
      </c>
      <c r="K43" s="60">
        <v>4735115</v>
      </c>
      <c r="L43" s="60">
        <v>9482502</v>
      </c>
      <c r="M43" s="60">
        <v>21594802</v>
      </c>
      <c r="N43" s="60">
        <v>4764851</v>
      </c>
      <c r="O43" s="60">
        <v>6669333</v>
      </c>
      <c r="P43" s="60">
        <v>1745829</v>
      </c>
      <c r="Q43" s="60">
        <v>13180013</v>
      </c>
      <c r="R43" s="60">
        <v>0</v>
      </c>
      <c r="S43" s="60">
        <v>0</v>
      </c>
      <c r="T43" s="60">
        <v>0</v>
      </c>
      <c r="U43" s="60">
        <v>0</v>
      </c>
      <c r="V43" s="60">
        <v>53921405</v>
      </c>
      <c r="W43" s="60">
        <v>-28357000</v>
      </c>
      <c r="X43" s="60">
        <v>82278405</v>
      </c>
      <c r="Y43" s="61">
        <v>-290.15</v>
      </c>
      <c r="Z43" s="62">
        <v>-40516000</v>
      </c>
    </row>
    <row r="44" spans="1:26" ht="12.75">
      <c r="A44" s="58" t="s">
        <v>64</v>
      </c>
      <c r="B44" s="19">
        <v>-4068338</v>
      </c>
      <c r="C44" s="19">
        <v>0</v>
      </c>
      <c r="D44" s="59">
        <v>-3000000</v>
      </c>
      <c r="E44" s="60">
        <v>-3000000</v>
      </c>
      <c r="F44" s="60">
        <v>-71387</v>
      </c>
      <c r="G44" s="60">
        <v>-71387</v>
      </c>
      <c r="H44" s="60">
        <v>-297931</v>
      </c>
      <c r="I44" s="60">
        <v>-440705</v>
      </c>
      <c r="J44" s="60">
        <v>-71387</v>
      </c>
      <c r="K44" s="60">
        <v>-297931</v>
      </c>
      <c r="L44" s="60">
        <v>0</v>
      </c>
      <c r="M44" s="60">
        <v>-369318</v>
      </c>
      <c r="N44" s="60">
        <v>-142774</v>
      </c>
      <c r="O44" s="60">
        <v>-297931</v>
      </c>
      <c r="P44" s="60">
        <v>-71315</v>
      </c>
      <c r="Q44" s="60">
        <v>-512020</v>
      </c>
      <c r="R44" s="60">
        <v>0</v>
      </c>
      <c r="S44" s="60">
        <v>0</v>
      </c>
      <c r="T44" s="60">
        <v>0</v>
      </c>
      <c r="U44" s="60">
        <v>0</v>
      </c>
      <c r="V44" s="60">
        <v>-1322043</v>
      </c>
      <c r="W44" s="60">
        <v>-2250000</v>
      </c>
      <c r="X44" s="60">
        <v>927957</v>
      </c>
      <c r="Y44" s="61">
        <v>-41.24</v>
      </c>
      <c r="Z44" s="62">
        <v>-3000000</v>
      </c>
    </row>
    <row r="45" spans="1:26" ht="12.75">
      <c r="A45" s="70" t="s">
        <v>65</v>
      </c>
      <c r="B45" s="22">
        <v>927698</v>
      </c>
      <c r="C45" s="22">
        <v>0</v>
      </c>
      <c r="D45" s="99">
        <v>4664928</v>
      </c>
      <c r="E45" s="100">
        <v>4664928</v>
      </c>
      <c r="F45" s="100">
        <v>539390</v>
      </c>
      <c r="G45" s="100">
        <v>2249666</v>
      </c>
      <c r="H45" s="100">
        <v>2916748</v>
      </c>
      <c r="I45" s="100">
        <v>2916748</v>
      </c>
      <c r="J45" s="100">
        <v>865642</v>
      </c>
      <c r="K45" s="100">
        <v>887019</v>
      </c>
      <c r="L45" s="100">
        <v>2533544</v>
      </c>
      <c r="M45" s="100">
        <v>2533544</v>
      </c>
      <c r="N45" s="100">
        <v>1016849</v>
      </c>
      <c r="O45" s="100">
        <v>1199058</v>
      </c>
      <c r="P45" s="100">
        <v>1429911</v>
      </c>
      <c r="Q45" s="100">
        <v>1429911</v>
      </c>
      <c r="R45" s="100">
        <v>0</v>
      </c>
      <c r="S45" s="100">
        <v>0</v>
      </c>
      <c r="T45" s="100">
        <v>0</v>
      </c>
      <c r="U45" s="100">
        <v>0</v>
      </c>
      <c r="V45" s="100">
        <v>1429911</v>
      </c>
      <c r="W45" s="100">
        <v>39817728</v>
      </c>
      <c r="X45" s="100">
        <v>-38387817</v>
      </c>
      <c r="Y45" s="101">
        <v>-96.41</v>
      </c>
      <c r="Z45" s="102">
        <v>4664928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4551164</v>
      </c>
      <c r="C49" s="52">
        <v>0</v>
      </c>
      <c r="D49" s="129">
        <v>3710462</v>
      </c>
      <c r="E49" s="54">
        <v>6432</v>
      </c>
      <c r="F49" s="54">
        <v>0</v>
      </c>
      <c r="G49" s="54">
        <v>0</v>
      </c>
      <c r="H49" s="54">
        <v>0</v>
      </c>
      <c r="I49" s="54">
        <v>1369210</v>
      </c>
      <c r="J49" s="54">
        <v>0</v>
      </c>
      <c r="K49" s="54">
        <v>0</v>
      </c>
      <c r="L49" s="54">
        <v>0</v>
      </c>
      <c r="M49" s="54">
        <v>93200137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102837405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76.55603280267567</v>
      </c>
      <c r="C58" s="5">
        <f>IF(C67=0,0,+(C76/C67)*100)</f>
        <v>0</v>
      </c>
      <c r="D58" s="6">
        <f aca="true" t="shared" si="6" ref="D58:Z58">IF(D67=0,0,+(D76/D67)*100)</f>
        <v>86.8247694334651</v>
      </c>
      <c r="E58" s="7">
        <f t="shared" si="6"/>
        <v>86.8247694334651</v>
      </c>
      <c r="F58" s="7">
        <f t="shared" si="6"/>
        <v>46.36075050114566</v>
      </c>
      <c r="G58" s="7">
        <f t="shared" si="6"/>
        <v>155.90906199306593</v>
      </c>
      <c r="H58" s="7">
        <f t="shared" si="6"/>
        <v>127.52115207226693</v>
      </c>
      <c r="I58" s="7">
        <f t="shared" si="6"/>
        <v>109.93032647803547</v>
      </c>
      <c r="J58" s="7">
        <f t="shared" si="6"/>
        <v>53.23341110724332</v>
      </c>
      <c r="K58" s="7">
        <f t="shared" si="6"/>
        <v>50.359182665296295</v>
      </c>
      <c r="L58" s="7">
        <f t="shared" si="6"/>
        <v>98.55248448270729</v>
      </c>
      <c r="M58" s="7">
        <f t="shared" si="6"/>
        <v>67.70854598590716</v>
      </c>
      <c r="N58" s="7">
        <f t="shared" si="6"/>
        <v>53.95415350494521</v>
      </c>
      <c r="O58" s="7">
        <f t="shared" si="6"/>
        <v>61.22737614896114</v>
      </c>
      <c r="P58" s="7">
        <f t="shared" si="6"/>
        <v>305.93732635541045</v>
      </c>
      <c r="Q58" s="7">
        <f t="shared" si="6"/>
        <v>140.9421629481067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106.52196720257214</v>
      </c>
      <c r="W58" s="7">
        <f t="shared" si="6"/>
        <v>86.92982178468552</v>
      </c>
      <c r="X58" s="7">
        <f t="shared" si="6"/>
        <v>0</v>
      </c>
      <c r="Y58" s="7">
        <f t="shared" si="6"/>
        <v>0</v>
      </c>
      <c r="Z58" s="8">
        <f t="shared" si="6"/>
        <v>86.8247694334651</v>
      </c>
    </row>
    <row r="59" spans="1:26" ht="12.75">
      <c r="A59" s="37" t="s">
        <v>31</v>
      </c>
      <c r="B59" s="9">
        <f aca="true" t="shared" si="7" ref="B59:Z66">IF(B68=0,0,+(B77/B68)*100)</f>
        <v>98.80808317177673</v>
      </c>
      <c r="C59" s="9">
        <f t="shared" si="7"/>
        <v>0</v>
      </c>
      <c r="D59" s="2">
        <f t="shared" si="7"/>
        <v>87.09677419354838</v>
      </c>
      <c r="E59" s="10">
        <f t="shared" si="7"/>
        <v>87.09677419354838</v>
      </c>
      <c r="F59" s="10">
        <f t="shared" si="7"/>
        <v>48.17772683535511</v>
      </c>
      <c r="G59" s="10">
        <f t="shared" si="7"/>
        <v>162.01946797263304</v>
      </c>
      <c r="H59" s="10">
        <f t="shared" si="7"/>
        <v>132.51897580478558</v>
      </c>
      <c r="I59" s="10">
        <f t="shared" si="7"/>
        <v>114.23872888954205</v>
      </c>
      <c r="J59" s="10">
        <f t="shared" si="7"/>
        <v>210.97614404551948</v>
      </c>
      <c r="K59" s="10">
        <f t="shared" si="7"/>
        <v>63.90938407961026</v>
      </c>
      <c r="L59" s="10">
        <f t="shared" si="7"/>
        <v>128.72190552633984</v>
      </c>
      <c r="M59" s="10">
        <f t="shared" si="7"/>
        <v>112.06447150695047</v>
      </c>
      <c r="N59" s="10">
        <f t="shared" si="7"/>
        <v>70.11681717031782</v>
      </c>
      <c r="O59" s="10">
        <f t="shared" si="7"/>
        <v>80.97460881322964</v>
      </c>
      <c r="P59" s="10">
        <f t="shared" si="7"/>
        <v>405.8370485777492</v>
      </c>
      <c r="Q59" s="10">
        <f t="shared" si="7"/>
        <v>185.508356057599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137.48610712577397</v>
      </c>
      <c r="W59" s="10">
        <f t="shared" si="7"/>
        <v>87.20930232558139</v>
      </c>
      <c r="X59" s="10">
        <f t="shared" si="7"/>
        <v>0</v>
      </c>
      <c r="Y59" s="10">
        <f t="shared" si="7"/>
        <v>0</v>
      </c>
      <c r="Z59" s="11">
        <f t="shared" si="7"/>
        <v>87.09677419354838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87.17948717948718</v>
      </c>
      <c r="E60" s="13">
        <f t="shared" si="7"/>
        <v>87.17948717948718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87.38461538461539</v>
      </c>
      <c r="X60" s="13">
        <f t="shared" si="7"/>
        <v>0</v>
      </c>
      <c r="Y60" s="13">
        <f t="shared" si="7"/>
        <v>0</v>
      </c>
      <c r="Z60" s="14">
        <f t="shared" si="7"/>
        <v>87.17948717948718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87.17948717948718</v>
      </c>
      <c r="E64" s="13">
        <f t="shared" si="7"/>
        <v>87.17948717948718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87.38461538461539</v>
      </c>
      <c r="X64" s="13">
        <f t="shared" si="7"/>
        <v>0</v>
      </c>
      <c r="Y64" s="13">
        <f t="shared" si="7"/>
        <v>0</v>
      </c>
      <c r="Z64" s="14">
        <f t="shared" si="7"/>
        <v>87.17948717948718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85</v>
      </c>
      <c r="E66" s="16">
        <f t="shared" si="7"/>
        <v>85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85.02160345655305</v>
      </c>
      <c r="X66" s="16">
        <f t="shared" si="7"/>
        <v>0</v>
      </c>
      <c r="Y66" s="16">
        <f t="shared" si="7"/>
        <v>0</v>
      </c>
      <c r="Z66" s="17">
        <f t="shared" si="7"/>
        <v>85</v>
      </c>
    </row>
    <row r="67" spans="1:26" ht="12.75" hidden="1">
      <c r="A67" s="41" t="s">
        <v>286</v>
      </c>
      <c r="B67" s="24">
        <v>36589942</v>
      </c>
      <c r="C67" s="24"/>
      <c r="D67" s="25">
        <v>37950000</v>
      </c>
      <c r="E67" s="26">
        <v>37950000</v>
      </c>
      <c r="F67" s="26">
        <v>4275703</v>
      </c>
      <c r="G67" s="26">
        <v>4275704</v>
      </c>
      <c r="H67" s="26">
        <v>4275704</v>
      </c>
      <c r="I67" s="26">
        <v>12827111</v>
      </c>
      <c r="J67" s="26">
        <v>4251640</v>
      </c>
      <c r="K67" s="26">
        <v>4275262</v>
      </c>
      <c r="L67" s="26">
        <v>4400091</v>
      </c>
      <c r="M67" s="26">
        <v>12926993</v>
      </c>
      <c r="N67" s="26">
        <v>4381709</v>
      </c>
      <c r="O67" s="26">
        <v>4460116</v>
      </c>
      <c r="P67" s="26">
        <v>4464939</v>
      </c>
      <c r="Q67" s="26">
        <v>13306764</v>
      </c>
      <c r="R67" s="26"/>
      <c r="S67" s="26"/>
      <c r="T67" s="26"/>
      <c r="U67" s="26"/>
      <c r="V67" s="26">
        <v>39060868</v>
      </c>
      <c r="W67" s="26">
        <v>28431900</v>
      </c>
      <c r="X67" s="26"/>
      <c r="Y67" s="25"/>
      <c r="Z67" s="27">
        <v>37950000</v>
      </c>
    </row>
    <row r="68" spans="1:26" ht="12.75" hidden="1">
      <c r="A68" s="37" t="s">
        <v>31</v>
      </c>
      <c r="B68" s="19">
        <v>28349713</v>
      </c>
      <c r="C68" s="19"/>
      <c r="D68" s="20">
        <v>31000000</v>
      </c>
      <c r="E68" s="21">
        <v>31000000</v>
      </c>
      <c r="F68" s="21">
        <v>4114449</v>
      </c>
      <c r="G68" s="21">
        <v>4114450</v>
      </c>
      <c r="H68" s="21">
        <v>4114450</v>
      </c>
      <c r="I68" s="21">
        <v>12343349</v>
      </c>
      <c r="J68" s="21">
        <v>1072772</v>
      </c>
      <c r="K68" s="21">
        <v>3368812</v>
      </c>
      <c r="L68" s="21">
        <v>3368812</v>
      </c>
      <c r="M68" s="21">
        <v>7810396</v>
      </c>
      <c r="N68" s="21">
        <v>3371679</v>
      </c>
      <c r="O68" s="21">
        <v>3372430</v>
      </c>
      <c r="P68" s="21">
        <v>3365862</v>
      </c>
      <c r="Q68" s="21">
        <v>10109971</v>
      </c>
      <c r="R68" s="21"/>
      <c r="S68" s="21"/>
      <c r="T68" s="21"/>
      <c r="U68" s="21"/>
      <c r="V68" s="21">
        <v>30263716</v>
      </c>
      <c r="W68" s="21">
        <v>23220000</v>
      </c>
      <c r="X68" s="21"/>
      <c r="Y68" s="20"/>
      <c r="Z68" s="23">
        <v>31000000</v>
      </c>
    </row>
    <row r="69" spans="1:26" ht="12.75" hidden="1">
      <c r="A69" s="38" t="s">
        <v>32</v>
      </c>
      <c r="B69" s="19">
        <v>1913291</v>
      </c>
      <c r="C69" s="19"/>
      <c r="D69" s="20">
        <v>1950000</v>
      </c>
      <c r="E69" s="21">
        <v>1950000</v>
      </c>
      <c r="F69" s="21">
        <v>161254</v>
      </c>
      <c r="G69" s="21">
        <v>161254</v>
      </c>
      <c r="H69" s="21">
        <v>161254</v>
      </c>
      <c r="I69" s="21">
        <v>483762</v>
      </c>
      <c r="J69" s="21">
        <v>161108</v>
      </c>
      <c r="K69" s="21">
        <v>191871</v>
      </c>
      <c r="L69" s="21">
        <v>190532</v>
      </c>
      <c r="M69" s="21">
        <v>543511</v>
      </c>
      <c r="N69" s="21">
        <v>189194</v>
      </c>
      <c r="O69" s="21">
        <v>188743</v>
      </c>
      <c r="P69" s="21">
        <v>187760</v>
      </c>
      <c r="Q69" s="21">
        <v>565697</v>
      </c>
      <c r="R69" s="21"/>
      <c r="S69" s="21"/>
      <c r="T69" s="21"/>
      <c r="U69" s="21"/>
      <c r="V69" s="21">
        <v>1592970</v>
      </c>
      <c r="W69" s="21">
        <v>1462500</v>
      </c>
      <c r="X69" s="21"/>
      <c r="Y69" s="20"/>
      <c r="Z69" s="23">
        <v>1950000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1913291</v>
      </c>
      <c r="C73" s="19"/>
      <c r="D73" s="20">
        <v>1950000</v>
      </c>
      <c r="E73" s="21">
        <v>1950000</v>
      </c>
      <c r="F73" s="21">
        <v>161254</v>
      </c>
      <c r="G73" s="21">
        <v>161254</v>
      </c>
      <c r="H73" s="21">
        <v>161254</v>
      </c>
      <c r="I73" s="21">
        <v>483762</v>
      </c>
      <c r="J73" s="21">
        <v>161108</v>
      </c>
      <c r="K73" s="21">
        <v>191871</v>
      </c>
      <c r="L73" s="21">
        <v>190532</v>
      </c>
      <c r="M73" s="21">
        <v>543511</v>
      </c>
      <c r="N73" s="21">
        <v>189194</v>
      </c>
      <c r="O73" s="21">
        <v>188743</v>
      </c>
      <c r="P73" s="21">
        <v>187760</v>
      </c>
      <c r="Q73" s="21">
        <v>565697</v>
      </c>
      <c r="R73" s="21"/>
      <c r="S73" s="21"/>
      <c r="T73" s="21"/>
      <c r="U73" s="21"/>
      <c r="V73" s="21">
        <v>1592970</v>
      </c>
      <c r="W73" s="21">
        <v>1462500</v>
      </c>
      <c r="X73" s="21"/>
      <c r="Y73" s="20"/>
      <c r="Z73" s="23">
        <v>1950000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6326938</v>
      </c>
      <c r="C75" s="28"/>
      <c r="D75" s="29">
        <v>5000000</v>
      </c>
      <c r="E75" s="30">
        <v>5000000</v>
      </c>
      <c r="F75" s="30"/>
      <c r="G75" s="30"/>
      <c r="H75" s="30"/>
      <c r="I75" s="30"/>
      <c r="J75" s="30">
        <v>3017760</v>
      </c>
      <c r="K75" s="30">
        <v>714579</v>
      </c>
      <c r="L75" s="30">
        <v>840747</v>
      </c>
      <c r="M75" s="30">
        <v>4573086</v>
      </c>
      <c r="N75" s="30">
        <v>820836</v>
      </c>
      <c r="O75" s="30">
        <v>898943</v>
      </c>
      <c r="P75" s="30">
        <v>911317</v>
      </c>
      <c r="Q75" s="30">
        <v>2631096</v>
      </c>
      <c r="R75" s="30"/>
      <c r="S75" s="30"/>
      <c r="T75" s="30"/>
      <c r="U75" s="30"/>
      <c r="V75" s="30">
        <v>7204182</v>
      </c>
      <c r="W75" s="30">
        <v>3749400</v>
      </c>
      <c r="X75" s="30"/>
      <c r="Y75" s="29"/>
      <c r="Z75" s="31">
        <v>5000000</v>
      </c>
    </row>
    <row r="76" spans="1:26" ht="12.75" hidden="1">
      <c r="A76" s="42" t="s">
        <v>287</v>
      </c>
      <c r="B76" s="32">
        <v>28011808</v>
      </c>
      <c r="C76" s="32"/>
      <c r="D76" s="33">
        <v>32950000</v>
      </c>
      <c r="E76" s="34">
        <v>32950000</v>
      </c>
      <c r="F76" s="34">
        <v>1982248</v>
      </c>
      <c r="G76" s="34">
        <v>6666210</v>
      </c>
      <c r="H76" s="34">
        <v>5452427</v>
      </c>
      <c r="I76" s="34">
        <v>14100885</v>
      </c>
      <c r="J76" s="34">
        <v>2263293</v>
      </c>
      <c r="K76" s="34">
        <v>2152987</v>
      </c>
      <c r="L76" s="34">
        <v>4336399</v>
      </c>
      <c r="M76" s="34">
        <v>8752679</v>
      </c>
      <c r="N76" s="34">
        <v>2364114</v>
      </c>
      <c r="O76" s="34">
        <v>2730812</v>
      </c>
      <c r="P76" s="34">
        <v>13659915</v>
      </c>
      <c r="Q76" s="34">
        <v>18754841</v>
      </c>
      <c r="R76" s="34"/>
      <c r="S76" s="34"/>
      <c r="T76" s="34"/>
      <c r="U76" s="34"/>
      <c r="V76" s="34">
        <v>41608405</v>
      </c>
      <c r="W76" s="34">
        <v>24715800</v>
      </c>
      <c r="X76" s="34"/>
      <c r="Y76" s="33"/>
      <c r="Z76" s="35">
        <v>32950000</v>
      </c>
    </row>
    <row r="77" spans="1:26" ht="12.75" hidden="1">
      <c r="A77" s="37" t="s">
        <v>31</v>
      </c>
      <c r="B77" s="19">
        <v>28011808</v>
      </c>
      <c r="C77" s="19"/>
      <c r="D77" s="20">
        <v>27000000</v>
      </c>
      <c r="E77" s="21">
        <v>27000000</v>
      </c>
      <c r="F77" s="21">
        <v>1982248</v>
      </c>
      <c r="G77" s="21">
        <v>6666210</v>
      </c>
      <c r="H77" s="21">
        <v>5452427</v>
      </c>
      <c r="I77" s="21">
        <v>14100885</v>
      </c>
      <c r="J77" s="21">
        <v>2263293</v>
      </c>
      <c r="K77" s="21">
        <v>2152987</v>
      </c>
      <c r="L77" s="21">
        <v>4336399</v>
      </c>
      <c r="M77" s="21">
        <v>8752679</v>
      </c>
      <c r="N77" s="21">
        <v>2364114</v>
      </c>
      <c r="O77" s="21">
        <v>2730812</v>
      </c>
      <c r="P77" s="21">
        <v>13659915</v>
      </c>
      <c r="Q77" s="21">
        <v>18754841</v>
      </c>
      <c r="R77" s="21"/>
      <c r="S77" s="21"/>
      <c r="T77" s="21"/>
      <c r="U77" s="21"/>
      <c r="V77" s="21">
        <v>41608405</v>
      </c>
      <c r="W77" s="21">
        <v>20250000</v>
      </c>
      <c r="X77" s="21"/>
      <c r="Y77" s="20"/>
      <c r="Z77" s="23">
        <v>27000000</v>
      </c>
    </row>
    <row r="78" spans="1:26" ht="12.75" hidden="1">
      <c r="A78" s="38" t="s">
        <v>32</v>
      </c>
      <c r="B78" s="19"/>
      <c r="C78" s="19"/>
      <c r="D78" s="20">
        <v>1700000</v>
      </c>
      <c r="E78" s="21">
        <v>1700000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1278000</v>
      </c>
      <c r="X78" s="21"/>
      <c r="Y78" s="20"/>
      <c r="Z78" s="23">
        <v>1700000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1700000</v>
      </c>
      <c r="E82" s="21">
        <v>1700000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1278000</v>
      </c>
      <c r="X82" s="21"/>
      <c r="Y82" s="20"/>
      <c r="Z82" s="23">
        <v>1700000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4250000</v>
      </c>
      <c r="E84" s="30">
        <v>4250000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3187800</v>
      </c>
      <c r="X84" s="30"/>
      <c r="Y84" s="29"/>
      <c r="Z84" s="31">
        <v>4250000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9430000</v>
      </c>
      <c r="F5" s="358">
        <f t="shared" si="0"/>
        <v>9430000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7072500</v>
      </c>
      <c r="Y5" s="358">
        <f t="shared" si="0"/>
        <v>-7072500</v>
      </c>
      <c r="Z5" s="359">
        <f>+IF(X5&lt;&gt;0,+(Y5/X5)*100,0)</f>
        <v>-100</v>
      </c>
      <c r="AA5" s="360">
        <f>+AA6+AA8+AA11+AA13+AA15</f>
        <v>9430000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9430000</v>
      </c>
      <c r="F6" s="59">
        <f t="shared" si="1"/>
        <v>9430000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7072500</v>
      </c>
      <c r="Y6" s="59">
        <f t="shared" si="1"/>
        <v>-7072500</v>
      </c>
      <c r="Z6" s="61">
        <f>+IF(X6&lt;&gt;0,+(Y6/X6)*100,0)</f>
        <v>-100</v>
      </c>
      <c r="AA6" s="62">
        <f t="shared" si="1"/>
        <v>9430000</v>
      </c>
    </row>
    <row r="7" spans="1:27" ht="12.75">
      <c r="A7" s="291" t="s">
        <v>229</v>
      </c>
      <c r="B7" s="142"/>
      <c r="C7" s="60"/>
      <c r="D7" s="340"/>
      <c r="E7" s="60">
        <v>9430000</v>
      </c>
      <c r="F7" s="59">
        <v>9430000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7072500</v>
      </c>
      <c r="Y7" s="59">
        <v>-7072500</v>
      </c>
      <c r="Z7" s="61">
        <v>-100</v>
      </c>
      <c r="AA7" s="62">
        <v>9430000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2950000</v>
      </c>
      <c r="F22" s="345">
        <f t="shared" si="6"/>
        <v>2950000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2212500</v>
      </c>
      <c r="Y22" s="345">
        <f t="shared" si="6"/>
        <v>-2212500</v>
      </c>
      <c r="Z22" s="336">
        <f>+IF(X22&lt;&gt;0,+(Y22/X22)*100,0)</f>
        <v>-100</v>
      </c>
      <c r="AA22" s="350">
        <f>SUM(AA23:AA32)</f>
        <v>2950000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850000</v>
      </c>
      <c r="F24" s="59">
        <v>850000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637500</v>
      </c>
      <c r="Y24" s="59">
        <v>-637500</v>
      </c>
      <c r="Z24" s="61">
        <v>-100</v>
      </c>
      <c r="AA24" s="62">
        <v>850000</v>
      </c>
    </row>
    <row r="25" spans="1:27" ht="12.75">
      <c r="A25" s="361" t="s">
        <v>239</v>
      </c>
      <c r="B25" s="142"/>
      <c r="C25" s="60"/>
      <c r="D25" s="340"/>
      <c r="E25" s="60">
        <v>2000000</v>
      </c>
      <c r="F25" s="59">
        <v>2000000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1500000</v>
      </c>
      <c r="Y25" s="59">
        <v>-1500000</v>
      </c>
      <c r="Z25" s="61">
        <v>-100</v>
      </c>
      <c r="AA25" s="62">
        <v>2000000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</v>
      </c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</v>
      </c>
      <c r="Y32" s="59">
        <v>-75000</v>
      </c>
      <c r="Z32" s="61">
        <v>-100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3010000</v>
      </c>
      <c r="F40" s="345">
        <f t="shared" si="9"/>
        <v>3010000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2257500</v>
      </c>
      <c r="Y40" s="345">
        <f t="shared" si="9"/>
        <v>-2257500</v>
      </c>
      <c r="Z40" s="336">
        <f>+IF(X40&lt;&gt;0,+(Y40/X40)*100,0)</f>
        <v>-100</v>
      </c>
      <c r="AA40" s="350">
        <f>SUM(AA41:AA49)</f>
        <v>3010000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10000</v>
      </c>
      <c r="F44" s="53">
        <v>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7500</v>
      </c>
      <c r="Y44" s="53">
        <v>-7500</v>
      </c>
      <c r="Z44" s="94">
        <v>-100</v>
      </c>
      <c r="AA44" s="95">
        <v>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3000000</v>
      </c>
      <c r="F47" s="53">
        <v>3000000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2250000</v>
      </c>
      <c r="Y47" s="53">
        <v>-2250000</v>
      </c>
      <c r="Z47" s="94">
        <v>-100</v>
      </c>
      <c r="AA47" s="95">
        <v>3000000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15390000</v>
      </c>
      <c r="F60" s="264">
        <f t="shared" si="14"/>
        <v>15390000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11542500</v>
      </c>
      <c r="Y60" s="264">
        <f t="shared" si="14"/>
        <v>-11542500</v>
      </c>
      <c r="Z60" s="337">
        <f>+IF(X60&lt;&gt;0,+(Y60/X60)*100,0)</f>
        <v>-100</v>
      </c>
      <c r="AA60" s="232">
        <f>+AA57+AA54+AA51+AA40+AA37+AA34+AA22+AA5</f>
        <v>15390000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125695202</v>
      </c>
      <c r="D5" s="153">
        <f>SUM(D6:D8)</f>
        <v>0</v>
      </c>
      <c r="E5" s="154">
        <f t="shared" si="0"/>
        <v>132419000</v>
      </c>
      <c r="F5" s="100">
        <f t="shared" si="0"/>
        <v>132419000</v>
      </c>
      <c r="G5" s="100">
        <f t="shared" si="0"/>
        <v>42498691</v>
      </c>
      <c r="H5" s="100">
        <f t="shared" si="0"/>
        <v>4845727</v>
      </c>
      <c r="I5" s="100">
        <f t="shared" si="0"/>
        <v>5240123</v>
      </c>
      <c r="J5" s="100">
        <f t="shared" si="0"/>
        <v>52584541</v>
      </c>
      <c r="K5" s="100">
        <f t="shared" si="0"/>
        <v>4148081</v>
      </c>
      <c r="L5" s="100">
        <f t="shared" si="0"/>
        <v>5068710</v>
      </c>
      <c r="M5" s="100">
        <f t="shared" si="0"/>
        <v>33391467</v>
      </c>
      <c r="N5" s="100">
        <f t="shared" si="0"/>
        <v>42608258</v>
      </c>
      <c r="O5" s="100">
        <f t="shared" si="0"/>
        <v>4256280</v>
      </c>
      <c r="P5" s="100">
        <f t="shared" si="0"/>
        <v>4334245</v>
      </c>
      <c r="Q5" s="100">
        <f t="shared" si="0"/>
        <v>27534645</v>
      </c>
      <c r="R5" s="100">
        <f t="shared" si="0"/>
        <v>36125170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131317969</v>
      </c>
      <c r="X5" s="100">
        <f t="shared" si="0"/>
        <v>122732300</v>
      </c>
      <c r="Y5" s="100">
        <f t="shared" si="0"/>
        <v>8585669</v>
      </c>
      <c r="Z5" s="137">
        <f>+IF(X5&lt;&gt;0,+(Y5/X5)*100,0)</f>
        <v>6.995443742193376</v>
      </c>
      <c r="AA5" s="153">
        <f>SUM(AA6:AA8)</f>
        <v>132419000</v>
      </c>
    </row>
    <row r="6" spans="1:27" ht="12.75">
      <c r="A6" s="138" t="s">
        <v>75</v>
      </c>
      <c r="B6" s="136"/>
      <c r="C6" s="155">
        <v>88534000</v>
      </c>
      <c r="D6" s="155"/>
      <c r="E6" s="156">
        <v>94139000</v>
      </c>
      <c r="F6" s="60">
        <v>94139000</v>
      </c>
      <c r="G6" s="60">
        <v>56258</v>
      </c>
      <c r="H6" s="60">
        <v>57923</v>
      </c>
      <c r="I6" s="60">
        <v>54595</v>
      </c>
      <c r="J6" s="60">
        <v>168776</v>
      </c>
      <c r="K6" s="60">
        <v>56049</v>
      </c>
      <c r="L6" s="60">
        <v>981550</v>
      </c>
      <c r="M6" s="60">
        <v>29174729</v>
      </c>
      <c r="N6" s="60">
        <v>30212328</v>
      </c>
      <c r="O6" s="60">
        <v>54005</v>
      </c>
      <c r="P6" s="60">
        <v>59719</v>
      </c>
      <c r="Q6" s="60">
        <v>22529687</v>
      </c>
      <c r="R6" s="60">
        <v>22643411</v>
      </c>
      <c r="S6" s="60"/>
      <c r="T6" s="60"/>
      <c r="U6" s="60"/>
      <c r="V6" s="60"/>
      <c r="W6" s="60">
        <v>53024515</v>
      </c>
      <c r="X6" s="60">
        <v>94025900</v>
      </c>
      <c r="Y6" s="60">
        <v>-41001385</v>
      </c>
      <c r="Z6" s="140">
        <v>-43.61</v>
      </c>
      <c r="AA6" s="155">
        <v>94139000</v>
      </c>
    </row>
    <row r="7" spans="1:27" ht="12.75">
      <c r="A7" s="138" t="s">
        <v>76</v>
      </c>
      <c r="B7" s="136"/>
      <c r="C7" s="157">
        <v>37161202</v>
      </c>
      <c r="D7" s="157"/>
      <c r="E7" s="158">
        <v>38280000</v>
      </c>
      <c r="F7" s="159">
        <v>38280000</v>
      </c>
      <c r="G7" s="159">
        <v>42442433</v>
      </c>
      <c r="H7" s="159">
        <v>4787804</v>
      </c>
      <c r="I7" s="159">
        <v>5185528</v>
      </c>
      <c r="J7" s="159">
        <v>52415765</v>
      </c>
      <c r="K7" s="159">
        <v>4092032</v>
      </c>
      <c r="L7" s="159">
        <v>4087160</v>
      </c>
      <c r="M7" s="159">
        <v>4216738</v>
      </c>
      <c r="N7" s="159">
        <v>12395930</v>
      </c>
      <c r="O7" s="159">
        <v>4202275</v>
      </c>
      <c r="P7" s="159">
        <v>4274526</v>
      </c>
      <c r="Q7" s="159">
        <v>5004958</v>
      </c>
      <c r="R7" s="159">
        <v>13481759</v>
      </c>
      <c r="S7" s="159"/>
      <c r="T7" s="159"/>
      <c r="U7" s="159"/>
      <c r="V7" s="159"/>
      <c r="W7" s="159">
        <v>78293454</v>
      </c>
      <c r="X7" s="159">
        <v>28706400</v>
      </c>
      <c r="Y7" s="159">
        <v>49587054</v>
      </c>
      <c r="Z7" s="141">
        <v>172.74</v>
      </c>
      <c r="AA7" s="157">
        <v>38280000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121783</v>
      </c>
      <c r="D9" s="153">
        <f>SUM(D10:D14)</f>
        <v>0</v>
      </c>
      <c r="E9" s="154">
        <f t="shared" si="1"/>
        <v>367000</v>
      </c>
      <c r="F9" s="100">
        <f t="shared" si="1"/>
        <v>367000</v>
      </c>
      <c r="G9" s="100">
        <f t="shared" si="1"/>
        <v>20778</v>
      </c>
      <c r="H9" s="100">
        <f t="shared" si="1"/>
        <v>25814</v>
      </c>
      <c r="I9" s="100">
        <f t="shared" si="1"/>
        <v>26305</v>
      </c>
      <c r="J9" s="100">
        <f t="shared" si="1"/>
        <v>72897</v>
      </c>
      <c r="K9" s="100">
        <f t="shared" si="1"/>
        <v>20313</v>
      </c>
      <c r="L9" s="100">
        <f t="shared" si="1"/>
        <v>23735</v>
      </c>
      <c r="M9" s="100">
        <f t="shared" si="1"/>
        <v>18281</v>
      </c>
      <c r="N9" s="100">
        <f t="shared" si="1"/>
        <v>62329</v>
      </c>
      <c r="O9" s="100">
        <f t="shared" si="1"/>
        <v>25574</v>
      </c>
      <c r="P9" s="100">
        <f t="shared" si="1"/>
        <v>23524</v>
      </c>
      <c r="Q9" s="100">
        <f t="shared" si="1"/>
        <v>19832</v>
      </c>
      <c r="R9" s="100">
        <f t="shared" si="1"/>
        <v>68930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204156</v>
      </c>
      <c r="X9" s="100">
        <f t="shared" si="1"/>
        <v>50400</v>
      </c>
      <c r="Y9" s="100">
        <f t="shared" si="1"/>
        <v>153756</v>
      </c>
      <c r="Z9" s="137">
        <f>+IF(X9&lt;&gt;0,+(Y9/X9)*100,0)</f>
        <v>305.07142857142856</v>
      </c>
      <c r="AA9" s="153">
        <f>SUM(AA10:AA14)</f>
        <v>367000</v>
      </c>
    </row>
    <row r="10" spans="1:27" ht="12.75">
      <c r="A10" s="138" t="s">
        <v>79</v>
      </c>
      <c r="B10" s="136"/>
      <c r="C10" s="155">
        <v>105038</v>
      </c>
      <c r="D10" s="155"/>
      <c r="E10" s="156">
        <v>67000</v>
      </c>
      <c r="F10" s="60">
        <v>67000</v>
      </c>
      <c r="G10" s="60">
        <v>966</v>
      </c>
      <c r="H10" s="60">
        <v>1165</v>
      </c>
      <c r="I10" s="60">
        <v>767</v>
      </c>
      <c r="J10" s="60">
        <v>2898</v>
      </c>
      <c r="K10" s="60">
        <v>1076</v>
      </c>
      <c r="L10" s="60">
        <v>243</v>
      </c>
      <c r="M10" s="60">
        <v>184</v>
      </c>
      <c r="N10" s="60">
        <v>1503</v>
      </c>
      <c r="O10" s="60">
        <v>292</v>
      </c>
      <c r="P10" s="60">
        <v>68</v>
      </c>
      <c r="Q10" s="60">
        <v>244</v>
      </c>
      <c r="R10" s="60">
        <v>604</v>
      </c>
      <c r="S10" s="60"/>
      <c r="T10" s="60"/>
      <c r="U10" s="60"/>
      <c r="V10" s="60"/>
      <c r="W10" s="60">
        <v>5005</v>
      </c>
      <c r="X10" s="60">
        <v>50400</v>
      </c>
      <c r="Y10" s="60">
        <v>-45395</v>
      </c>
      <c r="Z10" s="140">
        <v>-90.07</v>
      </c>
      <c r="AA10" s="155">
        <v>67000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16745</v>
      </c>
      <c r="D12" s="155"/>
      <c r="E12" s="156">
        <v>300000</v>
      </c>
      <c r="F12" s="60">
        <v>300000</v>
      </c>
      <c r="G12" s="60">
        <v>19812</v>
      </c>
      <c r="H12" s="60">
        <v>24649</v>
      </c>
      <c r="I12" s="60">
        <v>25538</v>
      </c>
      <c r="J12" s="60">
        <v>69999</v>
      </c>
      <c r="K12" s="60">
        <v>19237</v>
      </c>
      <c r="L12" s="60">
        <v>23492</v>
      </c>
      <c r="M12" s="60">
        <v>18097</v>
      </c>
      <c r="N12" s="60">
        <v>60826</v>
      </c>
      <c r="O12" s="60">
        <v>25282</v>
      </c>
      <c r="P12" s="60">
        <v>23456</v>
      </c>
      <c r="Q12" s="60">
        <v>19588</v>
      </c>
      <c r="R12" s="60">
        <v>68326</v>
      </c>
      <c r="S12" s="60"/>
      <c r="T12" s="60"/>
      <c r="U12" s="60"/>
      <c r="V12" s="60"/>
      <c r="W12" s="60">
        <v>199151</v>
      </c>
      <c r="X12" s="60"/>
      <c r="Y12" s="60">
        <v>199151</v>
      </c>
      <c r="Z12" s="140">
        <v>0</v>
      </c>
      <c r="AA12" s="155">
        <v>300000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31465356</v>
      </c>
      <c r="D15" s="153">
        <f>SUM(D16:D18)</f>
        <v>0</v>
      </c>
      <c r="E15" s="154">
        <f t="shared" si="2"/>
        <v>44191000</v>
      </c>
      <c r="F15" s="100">
        <f t="shared" si="2"/>
        <v>44191000</v>
      </c>
      <c r="G15" s="100">
        <f t="shared" si="2"/>
        <v>13192450</v>
      </c>
      <c r="H15" s="100">
        <f t="shared" si="2"/>
        <v>206204</v>
      </c>
      <c r="I15" s="100">
        <f t="shared" si="2"/>
        <v>212524</v>
      </c>
      <c r="J15" s="100">
        <f t="shared" si="2"/>
        <v>13611178</v>
      </c>
      <c r="K15" s="100">
        <f t="shared" si="2"/>
        <v>185999</v>
      </c>
      <c r="L15" s="100">
        <f t="shared" si="2"/>
        <v>225029</v>
      </c>
      <c r="M15" s="100">
        <f t="shared" si="2"/>
        <v>20128294</v>
      </c>
      <c r="N15" s="100">
        <f t="shared" si="2"/>
        <v>20539322</v>
      </c>
      <c r="O15" s="100">
        <f t="shared" si="2"/>
        <v>275914</v>
      </c>
      <c r="P15" s="100">
        <f t="shared" si="2"/>
        <v>259815</v>
      </c>
      <c r="Q15" s="100">
        <f t="shared" si="2"/>
        <v>9294173</v>
      </c>
      <c r="R15" s="100">
        <f t="shared" si="2"/>
        <v>9829902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43980402</v>
      </c>
      <c r="X15" s="100">
        <f t="shared" si="2"/>
        <v>39409750</v>
      </c>
      <c r="Y15" s="100">
        <f t="shared" si="2"/>
        <v>4570652</v>
      </c>
      <c r="Z15" s="137">
        <f>+IF(X15&lt;&gt;0,+(Y15/X15)*100,0)</f>
        <v>11.597769587475181</v>
      </c>
      <c r="AA15" s="153">
        <f>SUM(AA16:AA18)</f>
        <v>44191000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31465356</v>
      </c>
      <c r="D17" s="155"/>
      <c r="E17" s="156">
        <v>44191000</v>
      </c>
      <c r="F17" s="60">
        <v>44191000</v>
      </c>
      <c r="G17" s="60">
        <v>13192450</v>
      </c>
      <c r="H17" s="60">
        <v>206204</v>
      </c>
      <c r="I17" s="60">
        <v>212524</v>
      </c>
      <c r="J17" s="60">
        <v>13611178</v>
      </c>
      <c r="K17" s="60">
        <v>185999</v>
      </c>
      <c r="L17" s="60">
        <v>225029</v>
      </c>
      <c r="M17" s="60">
        <v>20128294</v>
      </c>
      <c r="N17" s="60">
        <v>20539322</v>
      </c>
      <c r="O17" s="60">
        <v>275914</v>
      </c>
      <c r="P17" s="60">
        <v>259815</v>
      </c>
      <c r="Q17" s="60">
        <v>9294173</v>
      </c>
      <c r="R17" s="60">
        <v>9829902</v>
      </c>
      <c r="S17" s="60"/>
      <c r="T17" s="60"/>
      <c r="U17" s="60"/>
      <c r="V17" s="60"/>
      <c r="W17" s="60">
        <v>43980402</v>
      </c>
      <c r="X17" s="60">
        <v>39409750</v>
      </c>
      <c r="Y17" s="60">
        <v>4570652</v>
      </c>
      <c r="Z17" s="140">
        <v>11.6</v>
      </c>
      <c r="AA17" s="155">
        <v>44191000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1913291</v>
      </c>
      <c r="D19" s="153">
        <f>SUM(D20:D23)</f>
        <v>0</v>
      </c>
      <c r="E19" s="154">
        <f t="shared" si="3"/>
        <v>1950000</v>
      </c>
      <c r="F19" s="100">
        <f t="shared" si="3"/>
        <v>1950000</v>
      </c>
      <c r="G19" s="100">
        <f t="shared" si="3"/>
        <v>161254</v>
      </c>
      <c r="H19" s="100">
        <f t="shared" si="3"/>
        <v>161254</v>
      </c>
      <c r="I19" s="100">
        <f t="shared" si="3"/>
        <v>161254</v>
      </c>
      <c r="J19" s="100">
        <f t="shared" si="3"/>
        <v>483762</v>
      </c>
      <c r="K19" s="100">
        <f t="shared" si="3"/>
        <v>161108</v>
      </c>
      <c r="L19" s="100">
        <f t="shared" si="3"/>
        <v>191871</v>
      </c>
      <c r="M19" s="100">
        <f t="shared" si="3"/>
        <v>190532</v>
      </c>
      <c r="N19" s="100">
        <f t="shared" si="3"/>
        <v>543511</v>
      </c>
      <c r="O19" s="100">
        <f t="shared" si="3"/>
        <v>189194</v>
      </c>
      <c r="P19" s="100">
        <f t="shared" si="3"/>
        <v>188743</v>
      </c>
      <c r="Q19" s="100">
        <f t="shared" si="3"/>
        <v>187760</v>
      </c>
      <c r="R19" s="100">
        <f t="shared" si="3"/>
        <v>565697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1592970</v>
      </c>
      <c r="X19" s="100">
        <f t="shared" si="3"/>
        <v>3712500</v>
      </c>
      <c r="Y19" s="100">
        <f t="shared" si="3"/>
        <v>-2119530</v>
      </c>
      <c r="Z19" s="137">
        <f>+IF(X19&lt;&gt;0,+(Y19/X19)*100,0)</f>
        <v>-57.09171717171717</v>
      </c>
      <c r="AA19" s="153">
        <f>SUM(AA20:AA23)</f>
        <v>1950000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2250000</v>
      </c>
      <c r="Y20" s="60">
        <v>-2250000</v>
      </c>
      <c r="Z20" s="140">
        <v>-100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1913291</v>
      </c>
      <c r="D23" s="155"/>
      <c r="E23" s="156">
        <v>1950000</v>
      </c>
      <c r="F23" s="60">
        <v>1950000</v>
      </c>
      <c r="G23" s="60">
        <v>161254</v>
      </c>
      <c r="H23" s="60">
        <v>161254</v>
      </c>
      <c r="I23" s="60">
        <v>161254</v>
      </c>
      <c r="J23" s="60">
        <v>483762</v>
      </c>
      <c r="K23" s="60">
        <v>161108</v>
      </c>
      <c r="L23" s="60">
        <v>191871</v>
      </c>
      <c r="M23" s="60">
        <v>190532</v>
      </c>
      <c r="N23" s="60">
        <v>543511</v>
      </c>
      <c r="O23" s="60">
        <v>189194</v>
      </c>
      <c r="P23" s="60">
        <v>188743</v>
      </c>
      <c r="Q23" s="60">
        <v>187760</v>
      </c>
      <c r="R23" s="60">
        <v>565697</v>
      </c>
      <c r="S23" s="60"/>
      <c r="T23" s="60"/>
      <c r="U23" s="60"/>
      <c r="V23" s="60"/>
      <c r="W23" s="60">
        <v>1592970</v>
      </c>
      <c r="X23" s="60">
        <v>1462500</v>
      </c>
      <c r="Y23" s="60">
        <v>130470</v>
      </c>
      <c r="Z23" s="140">
        <v>8.92</v>
      </c>
      <c r="AA23" s="155">
        <v>1950000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159195632</v>
      </c>
      <c r="D25" s="168">
        <f>+D5+D9+D15+D19+D24</f>
        <v>0</v>
      </c>
      <c r="E25" s="169">
        <f t="shared" si="4"/>
        <v>178927000</v>
      </c>
      <c r="F25" s="73">
        <f t="shared" si="4"/>
        <v>178927000</v>
      </c>
      <c r="G25" s="73">
        <f t="shared" si="4"/>
        <v>55873173</v>
      </c>
      <c r="H25" s="73">
        <f t="shared" si="4"/>
        <v>5238999</v>
      </c>
      <c r="I25" s="73">
        <f t="shared" si="4"/>
        <v>5640206</v>
      </c>
      <c r="J25" s="73">
        <f t="shared" si="4"/>
        <v>66752378</v>
      </c>
      <c r="K25" s="73">
        <f t="shared" si="4"/>
        <v>4515501</v>
      </c>
      <c r="L25" s="73">
        <f t="shared" si="4"/>
        <v>5509345</v>
      </c>
      <c r="M25" s="73">
        <f t="shared" si="4"/>
        <v>53728574</v>
      </c>
      <c r="N25" s="73">
        <f t="shared" si="4"/>
        <v>63753420</v>
      </c>
      <c r="O25" s="73">
        <f t="shared" si="4"/>
        <v>4746962</v>
      </c>
      <c r="P25" s="73">
        <f t="shared" si="4"/>
        <v>4806327</v>
      </c>
      <c r="Q25" s="73">
        <f t="shared" si="4"/>
        <v>37036410</v>
      </c>
      <c r="R25" s="73">
        <f t="shared" si="4"/>
        <v>46589699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177095497</v>
      </c>
      <c r="X25" s="73">
        <f t="shared" si="4"/>
        <v>165904950</v>
      </c>
      <c r="Y25" s="73">
        <f t="shared" si="4"/>
        <v>11190547</v>
      </c>
      <c r="Z25" s="170">
        <f>+IF(X25&lt;&gt;0,+(Y25/X25)*100,0)</f>
        <v>6.745155584568153</v>
      </c>
      <c r="AA25" s="168">
        <f>+AA5+AA9+AA15+AA19+AA24</f>
        <v>178927000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83622567</v>
      </c>
      <c r="D28" s="153">
        <f>SUM(D29:D31)</f>
        <v>0</v>
      </c>
      <c r="E28" s="154">
        <f t="shared" si="5"/>
        <v>85770000</v>
      </c>
      <c r="F28" s="100">
        <f t="shared" si="5"/>
        <v>85770000</v>
      </c>
      <c r="G28" s="100">
        <f t="shared" si="5"/>
        <v>4407921</v>
      </c>
      <c r="H28" s="100">
        <f t="shared" si="5"/>
        <v>5110339</v>
      </c>
      <c r="I28" s="100">
        <f t="shared" si="5"/>
        <v>4428712</v>
      </c>
      <c r="J28" s="100">
        <f t="shared" si="5"/>
        <v>13946972</v>
      </c>
      <c r="K28" s="100">
        <f t="shared" si="5"/>
        <v>7024703</v>
      </c>
      <c r="L28" s="100">
        <f t="shared" si="5"/>
        <v>5479382</v>
      </c>
      <c r="M28" s="100">
        <f t="shared" si="5"/>
        <v>8872746</v>
      </c>
      <c r="N28" s="100">
        <f t="shared" si="5"/>
        <v>21376831</v>
      </c>
      <c r="O28" s="100">
        <f t="shared" si="5"/>
        <v>13164666</v>
      </c>
      <c r="P28" s="100">
        <f t="shared" si="5"/>
        <v>6837930</v>
      </c>
      <c r="Q28" s="100">
        <f t="shared" si="5"/>
        <v>6970808</v>
      </c>
      <c r="R28" s="100">
        <f t="shared" si="5"/>
        <v>26973404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62297207</v>
      </c>
      <c r="X28" s="100">
        <f t="shared" si="5"/>
        <v>71379000</v>
      </c>
      <c r="Y28" s="100">
        <f t="shared" si="5"/>
        <v>-9081793</v>
      </c>
      <c r="Z28" s="137">
        <f>+IF(X28&lt;&gt;0,+(Y28/X28)*100,0)</f>
        <v>-12.72334019809748</v>
      </c>
      <c r="AA28" s="153">
        <f>SUM(AA29:AA31)</f>
        <v>85770000</v>
      </c>
    </row>
    <row r="29" spans="1:27" ht="12.75">
      <c r="A29" s="138" t="s">
        <v>75</v>
      </c>
      <c r="B29" s="136"/>
      <c r="C29" s="155">
        <v>33243370</v>
      </c>
      <c r="D29" s="155"/>
      <c r="E29" s="156">
        <v>36370000</v>
      </c>
      <c r="F29" s="60">
        <v>36370000</v>
      </c>
      <c r="G29" s="60">
        <v>1948112</v>
      </c>
      <c r="H29" s="60">
        <v>2801995</v>
      </c>
      <c r="I29" s="60">
        <v>2256893</v>
      </c>
      <c r="J29" s="60">
        <v>7007000</v>
      </c>
      <c r="K29" s="60">
        <v>3488498</v>
      </c>
      <c r="L29" s="60">
        <v>2850782</v>
      </c>
      <c r="M29" s="60">
        <v>3837363</v>
      </c>
      <c r="N29" s="60">
        <v>10176643</v>
      </c>
      <c r="O29" s="60">
        <v>3023967</v>
      </c>
      <c r="P29" s="60">
        <v>2383371</v>
      </c>
      <c r="Q29" s="60">
        <v>2404392</v>
      </c>
      <c r="R29" s="60">
        <v>7811730</v>
      </c>
      <c r="S29" s="60"/>
      <c r="T29" s="60"/>
      <c r="U29" s="60"/>
      <c r="V29" s="60"/>
      <c r="W29" s="60">
        <v>24995373</v>
      </c>
      <c r="X29" s="60">
        <v>23527800</v>
      </c>
      <c r="Y29" s="60">
        <v>1467573</v>
      </c>
      <c r="Z29" s="140">
        <v>6.24</v>
      </c>
      <c r="AA29" s="155">
        <v>36370000</v>
      </c>
    </row>
    <row r="30" spans="1:27" ht="12.75">
      <c r="A30" s="138" t="s">
        <v>76</v>
      </c>
      <c r="B30" s="136"/>
      <c r="C30" s="157">
        <v>26168535</v>
      </c>
      <c r="D30" s="157"/>
      <c r="E30" s="158">
        <v>25577000</v>
      </c>
      <c r="F30" s="159">
        <v>25577000</v>
      </c>
      <c r="G30" s="159">
        <v>662112</v>
      </c>
      <c r="H30" s="159">
        <v>683269</v>
      </c>
      <c r="I30" s="159">
        <v>733683</v>
      </c>
      <c r="J30" s="159">
        <v>2079064</v>
      </c>
      <c r="K30" s="159">
        <v>1276011</v>
      </c>
      <c r="L30" s="159">
        <v>824457</v>
      </c>
      <c r="M30" s="159">
        <v>1637422</v>
      </c>
      <c r="N30" s="159">
        <v>3737890</v>
      </c>
      <c r="O30" s="159">
        <v>8384920</v>
      </c>
      <c r="P30" s="159">
        <v>2065544</v>
      </c>
      <c r="Q30" s="159">
        <v>1861809</v>
      </c>
      <c r="R30" s="159">
        <v>12312273</v>
      </c>
      <c r="S30" s="159"/>
      <c r="T30" s="159"/>
      <c r="U30" s="159"/>
      <c r="V30" s="159"/>
      <c r="W30" s="159">
        <v>18129227</v>
      </c>
      <c r="X30" s="159">
        <v>47851200</v>
      </c>
      <c r="Y30" s="159">
        <v>-29721973</v>
      </c>
      <c r="Z30" s="141">
        <v>-62.11</v>
      </c>
      <c r="AA30" s="157">
        <v>25577000</v>
      </c>
    </row>
    <row r="31" spans="1:27" ht="12.75">
      <c r="A31" s="138" t="s">
        <v>77</v>
      </c>
      <c r="B31" s="136"/>
      <c r="C31" s="155">
        <v>24210662</v>
      </c>
      <c r="D31" s="155"/>
      <c r="E31" s="156">
        <v>23823000</v>
      </c>
      <c r="F31" s="60">
        <v>23823000</v>
      </c>
      <c r="G31" s="60">
        <v>1797697</v>
      </c>
      <c r="H31" s="60">
        <v>1625075</v>
      </c>
      <c r="I31" s="60">
        <v>1438136</v>
      </c>
      <c r="J31" s="60">
        <v>4860908</v>
      </c>
      <c r="K31" s="60">
        <v>2260194</v>
      </c>
      <c r="L31" s="60">
        <v>1804143</v>
      </c>
      <c r="M31" s="60">
        <v>3397961</v>
      </c>
      <c r="N31" s="60">
        <v>7462298</v>
      </c>
      <c r="O31" s="60">
        <v>1755779</v>
      </c>
      <c r="P31" s="60">
        <v>2389015</v>
      </c>
      <c r="Q31" s="60">
        <v>2704607</v>
      </c>
      <c r="R31" s="60">
        <v>6849401</v>
      </c>
      <c r="S31" s="60"/>
      <c r="T31" s="60"/>
      <c r="U31" s="60"/>
      <c r="V31" s="60"/>
      <c r="W31" s="60">
        <v>19172607</v>
      </c>
      <c r="X31" s="60"/>
      <c r="Y31" s="60">
        <v>19172607</v>
      </c>
      <c r="Z31" s="140">
        <v>0</v>
      </c>
      <c r="AA31" s="155">
        <v>23823000</v>
      </c>
    </row>
    <row r="32" spans="1:27" ht="12.75">
      <c r="A32" s="135" t="s">
        <v>78</v>
      </c>
      <c r="B32" s="136"/>
      <c r="C32" s="153">
        <f aca="true" t="shared" si="6" ref="C32:Y32">SUM(C33:C37)</f>
        <v>17573126</v>
      </c>
      <c r="D32" s="153">
        <f>SUM(D33:D37)</f>
        <v>0</v>
      </c>
      <c r="E32" s="154">
        <f t="shared" si="6"/>
        <v>17533000</v>
      </c>
      <c r="F32" s="100">
        <f t="shared" si="6"/>
        <v>17533000</v>
      </c>
      <c r="G32" s="100">
        <f t="shared" si="6"/>
        <v>2547602</v>
      </c>
      <c r="H32" s="100">
        <f t="shared" si="6"/>
        <v>2552015</v>
      </c>
      <c r="I32" s="100">
        <f t="shared" si="6"/>
        <v>2385206</v>
      </c>
      <c r="J32" s="100">
        <f t="shared" si="6"/>
        <v>7484823</v>
      </c>
      <c r="K32" s="100">
        <f t="shared" si="6"/>
        <v>2994104</v>
      </c>
      <c r="L32" s="100">
        <f t="shared" si="6"/>
        <v>2510720</v>
      </c>
      <c r="M32" s="100">
        <f t="shared" si="6"/>
        <v>4020002</v>
      </c>
      <c r="N32" s="100">
        <f t="shared" si="6"/>
        <v>9524826</v>
      </c>
      <c r="O32" s="100">
        <f t="shared" si="6"/>
        <v>2385314</v>
      </c>
      <c r="P32" s="100">
        <f t="shared" si="6"/>
        <v>2462715</v>
      </c>
      <c r="Q32" s="100">
        <f t="shared" si="6"/>
        <v>1610219</v>
      </c>
      <c r="R32" s="100">
        <f t="shared" si="6"/>
        <v>6458248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23467897</v>
      </c>
      <c r="X32" s="100">
        <f t="shared" si="6"/>
        <v>3676500</v>
      </c>
      <c r="Y32" s="100">
        <f t="shared" si="6"/>
        <v>19791397</v>
      </c>
      <c r="Z32" s="137">
        <f>+IF(X32&lt;&gt;0,+(Y32/X32)*100,0)</f>
        <v>538.3216918264653</v>
      </c>
      <c r="AA32" s="153">
        <f>SUM(AA33:AA37)</f>
        <v>17533000</v>
      </c>
    </row>
    <row r="33" spans="1:27" ht="12.75">
      <c r="A33" s="138" t="s">
        <v>79</v>
      </c>
      <c r="B33" s="136"/>
      <c r="C33" s="155">
        <v>14642239</v>
      </c>
      <c r="D33" s="155"/>
      <c r="E33" s="156">
        <v>14304000</v>
      </c>
      <c r="F33" s="60">
        <v>14304000</v>
      </c>
      <c r="G33" s="60">
        <v>2068876</v>
      </c>
      <c r="H33" s="60">
        <v>2110076</v>
      </c>
      <c r="I33" s="60">
        <v>1949178</v>
      </c>
      <c r="J33" s="60">
        <v>6128130</v>
      </c>
      <c r="K33" s="60">
        <v>2504922</v>
      </c>
      <c r="L33" s="60">
        <v>2027660</v>
      </c>
      <c r="M33" s="60">
        <v>3359955</v>
      </c>
      <c r="N33" s="60">
        <v>7892537</v>
      </c>
      <c r="O33" s="60">
        <v>1921964</v>
      </c>
      <c r="P33" s="60">
        <v>1985387</v>
      </c>
      <c r="Q33" s="60">
        <v>1212157</v>
      </c>
      <c r="R33" s="60">
        <v>5119508</v>
      </c>
      <c r="S33" s="60"/>
      <c r="T33" s="60"/>
      <c r="U33" s="60"/>
      <c r="V33" s="60"/>
      <c r="W33" s="60">
        <v>19140175</v>
      </c>
      <c r="X33" s="60">
        <v>2776500</v>
      </c>
      <c r="Y33" s="60">
        <v>16363675</v>
      </c>
      <c r="Z33" s="140">
        <v>589.36</v>
      </c>
      <c r="AA33" s="155">
        <v>14304000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900000</v>
      </c>
      <c r="Y34" s="60">
        <v>-900000</v>
      </c>
      <c r="Z34" s="140">
        <v>-100</v>
      </c>
      <c r="AA34" s="155"/>
    </row>
    <row r="35" spans="1:27" ht="12.75">
      <c r="A35" s="138" t="s">
        <v>81</v>
      </c>
      <c r="B35" s="136"/>
      <c r="C35" s="155">
        <v>2930887</v>
      </c>
      <c r="D35" s="155"/>
      <c r="E35" s="156">
        <v>3229000</v>
      </c>
      <c r="F35" s="60">
        <v>3229000</v>
      </c>
      <c r="G35" s="60">
        <v>478726</v>
      </c>
      <c r="H35" s="60">
        <v>441939</v>
      </c>
      <c r="I35" s="60">
        <v>436028</v>
      </c>
      <c r="J35" s="60">
        <v>1356693</v>
      </c>
      <c r="K35" s="60">
        <v>489182</v>
      </c>
      <c r="L35" s="60">
        <v>483060</v>
      </c>
      <c r="M35" s="60">
        <v>660047</v>
      </c>
      <c r="N35" s="60">
        <v>1632289</v>
      </c>
      <c r="O35" s="60">
        <v>463350</v>
      </c>
      <c r="P35" s="60">
        <v>477328</v>
      </c>
      <c r="Q35" s="60">
        <v>398062</v>
      </c>
      <c r="R35" s="60">
        <v>1338740</v>
      </c>
      <c r="S35" s="60"/>
      <c r="T35" s="60"/>
      <c r="U35" s="60"/>
      <c r="V35" s="60"/>
      <c r="W35" s="60">
        <v>4327722</v>
      </c>
      <c r="X35" s="60"/>
      <c r="Y35" s="60">
        <v>4327722</v>
      </c>
      <c r="Z35" s="140">
        <v>0</v>
      </c>
      <c r="AA35" s="155">
        <v>3229000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27475006</v>
      </c>
      <c r="D38" s="153">
        <f>SUM(D39:D41)</f>
        <v>0</v>
      </c>
      <c r="E38" s="154">
        <f t="shared" si="7"/>
        <v>33303000</v>
      </c>
      <c r="F38" s="100">
        <f t="shared" si="7"/>
        <v>33303000</v>
      </c>
      <c r="G38" s="100">
        <f t="shared" si="7"/>
        <v>2950691</v>
      </c>
      <c r="H38" s="100">
        <f t="shared" si="7"/>
        <v>655578</v>
      </c>
      <c r="I38" s="100">
        <f t="shared" si="7"/>
        <v>638128</v>
      </c>
      <c r="J38" s="100">
        <f t="shared" si="7"/>
        <v>4244397</v>
      </c>
      <c r="K38" s="100">
        <f t="shared" si="7"/>
        <v>572307</v>
      </c>
      <c r="L38" s="100">
        <f t="shared" si="7"/>
        <v>597636</v>
      </c>
      <c r="M38" s="100">
        <f t="shared" si="7"/>
        <v>3883333</v>
      </c>
      <c r="N38" s="100">
        <f t="shared" si="7"/>
        <v>5053276</v>
      </c>
      <c r="O38" s="100">
        <f t="shared" si="7"/>
        <v>1259508</v>
      </c>
      <c r="P38" s="100">
        <f t="shared" si="7"/>
        <v>1566497</v>
      </c>
      <c r="Q38" s="100">
        <f t="shared" si="7"/>
        <v>1573326</v>
      </c>
      <c r="R38" s="100">
        <f t="shared" si="7"/>
        <v>4399331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13697004</v>
      </c>
      <c r="X38" s="100">
        <f t="shared" si="7"/>
        <v>25148700</v>
      </c>
      <c r="Y38" s="100">
        <f t="shared" si="7"/>
        <v>-11451696</v>
      </c>
      <c r="Z38" s="137">
        <f>+IF(X38&lt;&gt;0,+(Y38/X38)*100,0)</f>
        <v>-45.53593625117799</v>
      </c>
      <c r="AA38" s="153">
        <f>SUM(AA39:AA41)</f>
        <v>33303000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>
        <v>26105565</v>
      </c>
      <c r="D40" s="155"/>
      <c r="E40" s="156">
        <v>32243000</v>
      </c>
      <c r="F40" s="60">
        <v>32243000</v>
      </c>
      <c r="G40" s="60">
        <v>2950691</v>
      </c>
      <c r="H40" s="60">
        <v>655578</v>
      </c>
      <c r="I40" s="60">
        <v>638128</v>
      </c>
      <c r="J40" s="60">
        <v>4244397</v>
      </c>
      <c r="K40" s="60">
        <v>552028</v>
      </c>
      <c r="L40" s="60">
        <v>588696</v>
      </c>
      <c r="M40" s="60">
        <v>3883333</v>
      </c>
      <c r="N40" s="60">
        <v>5024057</v>
      </c>
      <c r="O40" s="60">
        <v>1238129</v>
      </c>
      <c r="P40" s="60">
        <v>1536497</v>
      </c>
      <c r="Q40" s="60">
        <v>1492880</v>
      </c>
      <c r="R40" s="60">
        <v>4267506</v>
      </c>
      <c r="S40" s="60"/>
      <c r="T40" s="60"/>
      <c r="U40" s="60"/>
      <c r="V40" s="60"/>
      <c r="W40" s="60">
        <v>13535960</v>
      </c>
      <c r="X40" s="60">
        <v>24466500</v>
      </c>
      <c r="Y40" s="60">
        <v>-10930540</v>
      </c>
      <c r="Z40" s="140">
        <v>-44.68</v>
      </c>
      <c r="AA40" s="155">
        <v>32243000</v>
      </c>
    </row>
    <row r="41" spans="1:27" ht="12.75">
      <c r="A41" s="138" t="s">
        <v>87</v>
      </c>
      <c r="B41" s="136"/>
      <c r="C41" s="155">
        <v>1369441</v>
      </c>
      <c r="D41" s="155"/>
      <c r="E41" s="156">
        <v>1060000</v>
      </c>
      <c r="F41" s="60">
        <v>1060000</v>
      </c>
      <c r="G41" s="60"/>
      <c r="H41" s="60"/>
      <c r="I41" s="60"/>
      <c r="J41" s="60"/>
      <c r="K41" s="60">
        <v>20279</v>
      </c>
      <c r="L41" s="60">
        <v>8940</v>
      </c>
      <c r="M41" s="60"/>
      <c r="N41" s="60">
        <v>29219</v>
      </c>
      <c r="O41" s="60">
        <v>21379</v>
      </c>
      <c r="P41" s="60">
        <v>30000</v>
      </c>
      <c r="Q41" s="60">
        <v>80446</v>
      </c>
      <c r="R41" s="60">
        <v>131825</v>
      </c>
      <c r="S41" s="60"/>
      <c r="T41" s="60"/>
      <c r="U41" s="60"/>
      <c r="V41" s="60"/>
      <c r="W41" s="60">
        <v>161044</v>
      </c>
      <c r="X41" s="60">
        <v>682200</v>
      </c>
      <c r="Y41" s="60">
        <v>-521156</v>
      </c>
      <c r="Z41" s="140">
        <v>-76.39</v>
      </c>
      <c r="AA41" s="155">
        <v>1060000</v>
      </c>
    </row>
    <row r="42" spans="1:27" ht="12.75">
      <c r="A42" s="135" t="s">
        <v>88</v>
      </c>
      <c r="B42" s="142"/>
      <c r="C42" s="153">
        <f aca="true" t="shared" si="8" ref="C42:Y42">SUM(C43:C46)</f>
        <v>782002</v>
      </c>
      <c r="D42" s="153">
        <f>SUM(D43:D46)</f>
        <v>0</v>
      </c>
      <c r="E42" s="154">
        <f t="shared" si="8"/>
        <v>1805000</v>
      </c>
      <c r="F42" s="100">
        <f t="shared" si="8"/>
        <v>1805000</v>
      </c>
      <c r="G42" s="100">
        <f t="shared" si="8"/>
        <v>223974</v>
      </c>
      <c r="H42" s="100">
        <f t="shared" si="8"/>
        <v>190461</v>
      </c>
      <c r="I42" s="100">
        <f t="shared" si="8"/>
        <v>6259</v>
      </c>
      <c r="J42" s="100">
        <f t="shared" si="8"/>
        <v>420694</v>
      </c>
      <c r="K42" s="100">
        <f t="shared" si="8"/>
        <v>106030</v>
      </c>
      <c r="L42" s="100">
        <f t="shared" si="8"/>
        <v>159338</v>
      </c>
      <c r="M42" s="100">
        <f t="shared" si="8"/>
        <v>98463</v>
      </c>
      <c r="N42" s="100">
        <f t="shared" si="8"/>
        <v>363831</v>
      </c>
      <c r="O42" s="100">
        <f t="shared" si="8"/>
        <v>63520</v>
      </c>
      <c r="P42" s="100">
        <f t="shared" si="8"/>
        <v>125950</v>
      </c>
      <c r="Q42" s="100">
        <f t="shared" si="8"/>
        <v>113600</v>
      </c>
      <c r="R42" s="100">
        <f t="shared" si="8"/>
        <v>303070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1087595</v>
      </c>
      <c r="X42" s="100">
        <f t="shared" si="8"/>
        <v>3603600</v>
      </c>
      <c r="Y42" s="100">
        <f t="shared" si="8"/>
        <v>-2516005</v>
      </c>
      <c r="Z42" s="137">
        <f>+IF(X42&lt;&gt;0,+(Y42/X42)*100,0)</f>
        <v>-69.81920856920857</v>
      </c>
      <c r="AA42" s="153">
        <f>SUM(AA43:AA46)</f>
        <v>1805000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2250000</v>
      </c>
      <c r="Y43" s="60">
        <v>-2250000</v>
      </c>
      <c r="Z43" s="140">
        <v>-100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782002</v>
      </c>
      <c r="D46" s="155"/>
      <c r="E46" s="156">
        <v>1805000</v>
      </c>
      <c r="F46" s="60">
        <v>1805000</v>
      </c>
      <c r="G46" s="60">
        <v>223974</v>
      </c>
      <c r="H46" s="60">
        <v>190461</v>
      </c>
      <c r="I46" s="60">
        <v>6259</v>
      </c>
      <c r="J46" s="60">
        <v>420694</v>
      </c>
      <c r="K46" s="60">
        <v>106030</v>
      </c>
      <c r="L46" s="60">
        <v>159338</v>
      </c>
      <c r="M46" s="60">
        <v>98463</v>
      </c>
      <c r="N46" s="60">
        <v>363831</v>
      </c>
      <c r="O46" s="60">
        <v>63520</v>
      </c>
      <c r="P46" s="60">
        <v>125950</v>
      </c>
      <c r="Q46" s="60">
        <v>113600</v>
      </c>
      <c r="R46" s="60">
        <v>303070</v>
      </c>
      <c r="S46" s="60"/>
      <c r="T46" s="60"/>
      <c r="U46" s="60"/>
      <c r="V46" s="60"/>
      <c r="W46" s="60">
        <v>1087595</v>
      </c>
      <c r="X46" s="60">
        <v>1353600</v>
      </c>
      <c r="Y46" s="60">
        <v>-266005</v>
      </c>
      <c r="Z46" s="140">
        <v>-19.65</v>
      </c>
      <c r="AA46" s="155">
        <v>1805000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129452701</v>
      </c>
      <c r="D48" s="168">
        <f>+D28+D32+D38+D42+D47</f>
        <v>0</v>
      </c>
      <c r="E48" s="169">
        <f t="shared" si="9"/>
        <v>138411000</v>
      </c>
      <c r="F48" s="73">
        <f t="shared" si="9"/>
        <v>138411000</v>
      </c>
      <c r="G48" s="73">
        <f t="shared" si="9"/>
        <v>10130188</v>
      </c>
      <c r="H48" s="73">
        <f t="shared" si="9"/>
        <v>8508393</v>
      </c>
      <c r="I48" s="73">
        <f t="shared" si="9"/>
        <v>7458305</v>
      </c>
      <c r="J48" s="73">
        <f t="shared" si="9"/>
        <v>26096886</v>
      </c>
      <c r="K48" s="73">
        <f t="shared" si="9"/>
        <v>10697144</v>
      </c>
      <c r="L48" s="73">
        <f t="shared" si="9"/>
        <v>8747076</v>
      </c>
      <c r="M48" s="73">
        <f t="shared" si="9"/>
        <v>16874544</v>
      </c>
      <c r="N48" s="73">
        <f t="shared" si="9"/>
        <v>36318764</v>
      </c>
      <c r="O48" s="73">
        <f t="shared" si="9"/>
        <v>16873008</v>
      </c>
      <c r="P48" s="73">
        <f t="shared" si="9"/>
        <v>10993092</v>
      </c>
      <c r="Q48" s="73">
        <f t="shared" si="9"/>
        <v>10267953</v>
      </c>
      <c r="R48" s="73">
        <f t="shared" si="9"/>
        <v>38134053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100549703</v>
      </c>
      <c r="X48" s="73">
        <f t="shared" si="9"/>
        <v>103807800</v>
      </c>
      <c r="Y48" s="73">
        <f t="shared" si="9"/>
        <v>-3258097</v>
      </c>
      <c r="Z48" s="170">
        <f>+IF(X48&lt;&gt;0,+(Y48/X48)*100,0)</f>
        <v>-3.1385859251424266</v>
      </c>
      <c r="AA48" s="168">
        <f>+AA28+AA32+AA38+AA42+AA47</f>
        <v>138411000</v>
      </c>
    </row>
    <row r="49" spans="1:27" ht="12.75">
      <c r="A49" s="148" t="s">
        <v>49</v>
      </c>
      <c r="B49" s="149"/>
      <c r="C49" s="171">
        <f aca="true" t="shared" si="10" ref="C49:Y49">+C25-C48</f>
        <v>29742931</v>
      </c>
      <c r="D49" s="171">
        <f>+D25-D48</f>
        <v>0</v>
      </c>
      <c r="E49" s="172">
        <f t="shared" si="10"/>
        <v>40516000</v>
      </c>
      <c r="F49" s="173">
        <f t="shared" si="10"/>
        <v>40516000</v>
      </c>
      <c r="G49" s="173">
        <f t="shared" si="10"/>
        <v>45742985</v>
      </c>
      <c r="H49" s="173">
        <f t="shared" si="10"/>
        <v>-3269394</v>
      </c>
      <c r="I49" s="173">
        <f t="shared" si="10"/>
        <v>-1818099</v>
      </c>
      <c r="J49" s="173">
        <f t="shared" si="10"/>
        <v>40655492</v>
      </c>
      <c r="K49" s="173">
        <f t="shared" si="10"/>
        <v>-6181643</v>
      </c>
      <c r="L49" s="173">
        <f t="shared" si="10"/>
        <v>-3237731</v>
      </c>
      <c r="M49" s="173">
        <f t="shared" si="10"/>
        <v>36854030</v>
      </c>
      <c r="N49" s="173">
        <f t="shared" si="10"/>
        <v>27434656</v>
      </c>
      <c r="O49" s="173">
        <f t="shared" si="10"/>
        <v>-12126046</v>
      </c>
      <c r="P49" s="173">
        <f t="shared" si="10"/>
        <v>-6186765</v>
      </c>
      <c r="Q49" s="173">
        <f t="shared" si="10"/>
        <v>26768457</v>
      </c>
      <c r="R49" s="173">
        <f t="shared" si="10"/>
        <v>8455646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76545794</v>
      </c>
      <c r="X49" s="173">
        <f>IF(F25=F48,0,X25-X48)</f>
        <v>62097150</v>
      </c>
      <c r="Y49" s="173">
        <f t="shared" si="10"/>
        <v>14448644</v>
      </c>
      <c r="Z49" s="174">
        <f>+IF(X49&lt;&gt;0,+(Y49/X49)*100,0)</f>
        <v>23.267805366268824</v>
      </c>
      <c r="AA49" s="171">
        <f>+AA25-AA48</f>
        <v>40516000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28349713</v>
      </c>
      <c r="D5" s="155">
        <v>0</v>
      </c>
      <c r="E5" s="156">
        <v>31000000</v>
      </c>
      <c r="F5" s="60">
        <v>31000000</v>
      </c>
      <c r="G5" s="60">
        <v>4114449</v>
      </c>
      <c r="H5" s="60">
        <v>4114450</v>
      </c>
      <c r="I5" s="60">
        <v>4114450</v>
      </c>
      <c r="J5" s="60">
        <v>12343349</v>
      </c>
      <c r="K5" s="60">
        <v>1072772</v>
      </c>
      <c r="L5" s="60">
        <v>3368812</v>
      </c>
      <c r="M5" s="60">
        <v>3368812</v>
      </c>
      <c r="N5" s="60">
        <v>7810396</v>
      </c>
      <c r="O5" s="60">
        <v>3371679</v>
      </c>
      <c r="P5" s="60">
        <v>3372430</v>
      </c>
      <c r="Q5" s="60">
        <v>3365862</v>
      </c>
      <c r="R5" s="60">
        <v>10109971</v>
      </c>
      <c r="S5" s="60">
        <v>0</v>
      </c>
      <c r="T5" s="60">
        <v>0</v>
      </c>
      <c r="U5" s="60">
        <v>0</v>
      </c>
      <c r="V5" s="60">
        <v>0</v>
      </c>
      <c r="W5" s="60">
        <v>30263716</v>
      </c>
      <c r="X5" s="60">
        <v>23220000</v>
      </c>
      <c r="Y5" s="60">
        <v>7043716</v>
      </c>
      <c r="Z5" s="140">
        <v>30.33</v>
      </c>
      <c r="AA5" s="155">
        <v>31000000</v>
      </c>
    </row>
    <row r="6" spans="1:27" ht="12.75">
      <c r="A6" s="181" t="s">
        <v>102</v>
      </c>
      <c r="B6" s="182"/>
      <c r="C6" s="155">
        <v>1271541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1913291</v>
      </c>
      <c r="D10" s="155">
        <v>0</v>
      </c>
      <c r="E10" s="156">
        <v>1950000</v>
      </c>
      <c r="F10" s="54">
        <v>1950000</v>
      </c>
      <c r="G10" s="54">
        <v>161254</v>
      </c>
      <c r="H10" s="54">
        <v>161254</v>
      </c>
      <c r="I10" s="54">
        <v>161254</v>
      </c>
      <c r="J10" s="54">
        <v>483762</v>
      </c>
      <c r="K10" s="54">
        <v>161108</v>
      </c>
      <c r="L10" s="54">
        <v>191871</v>
      </c>
      <c r="M10" s="54">
        <v>190532</v>
      </c>
      <c r="N10" s="54">
        <v>543511</v>
      </c>
      <c r="O10" s="54">
        <v>189194</v>
      </c>
      <c r="P10" s="54">
        <v>188743</v>
      </c>
      <c r="Q10" s="54">
        <v>187760</v>
      </c>
      <c r="R10" s="54">
        <v>565697</v>
      </c>
      <c r="S10" s="54">
        <v>0</v>
      </c>
      <c r="T10" s="54">
        <v>0</v>
      </c>
      <c r="U10" s="54">
        <v>0</v>
      </c>
      <c r="V10" s="54">
        <v>0</v>
      </c>
      <c r="W10" s="54">
        <v>1592970</v>
      </c>
      <c r="X10" s="54">
        <v>1462500</v>
      </c>
      <c r="Y10" s="54">
        <v>130470</v>
      </c>
      <c r="Z10" s="184">
        <v>8.92</v>
      </c>
      <c r="AA10" s="130">
        <v>1950000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594092</v>
      </c>
      <c r="D12" s="155">
        <v>0</v>
      </c>
      <c r="E12" s="156">
        <v>450000</v>
      </c>
      <c r="F12" s="60">
        <v>450000</v>
      </c>
      <c r="G12" s="60">
        <v>53487</v>
      </c>
      <c r="H12" s="60">
        <v>53487</v>
      </c>
      <c r="I12" s="60">
        <v>53487</v>
      </c>
      <c r="J12" s="60">
        <v>160461</v>
      </c>
      <c r="K12" s="60">
        <v>52514</v>
      </c>
      <c r="L12" s="60">
        <v>48856</v>
      </c>
      <c r="M12" s="60">
        <v>48479</v>
      </c>
      <c r="N12" s="60">
        <v>149849</v>
      </c>
      <c r="O12" s="60">
        <v>50154</v>
      </c>
      <c r="P12" s="60">
        <v>56592</v>
      </c>
      <c r="Q12" s="60">
        <v>63434</v>
      </c>
      <c r="R12" s="60">
        <v>170180</v>
      </c>
      <c r="S12" s="60">
        <v>0</v>
      </c>
      <c r="T12" s="60">
        <v>0</v>
      </c>
      <c r="U12" s="60">
        <v>0</v>
      </c>
      <c r="V12" s="60">
        <v>0</v>
      </c>
      <c r="W12" s="60">
        <v>480490</v>
      </c>
      <c r="X12" s="60">
        <v>337500</v>
      </c>
      <c r="Y12" s="60">
        <v>142990</v>
      </c>
      <c r="Z12" s="140">
        <v>42.37</v>
      </c>
      <c r="AA12" s="155">
        <v>450000</v>
      </c>
    </row>
    <row r="13" spans="1:27" ht="12.75">
      <c r="A13" s="181" t="s">
        <v>109</v>
      </c>
      <c r="B13" s="185"/>
      <c r="C13" s="155">
        <v>1123868</v>
      </c>
      <c r="D13" s="155">
        <v>0</v>
      </c>
      <c r="E13" s="156">
        <v>1200000</v>
      </c>
      <c r="F13" s="60">
        <v>1200000</v>
      </c>
      <c r="G13" s="60">
        <v>14562</v>
      </c>
      <c r="H13" s="60">
        <v>148698</v>
      </c>
      <c r="I13" s="60">
        <v>133339</v>
      </c>
      <c r="J13" s="60">
        <v>296599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720499</v>
      </c>
      <c r="R13" s="60">
        <v>720499</v>
      </c>
      <c r="S13" s="60">
        <v>0</v>
      </c>
      <c r="T13" s="60">
        <v>0</v>
      </c>
      <c r="U13" s="60">
        <v>0</v>
      </c>
      <c r="V13" s="60">
        <v>0</v>
      </c>
      <c r="W13" s="60">
        <v>1017098</v>
      </c>
      <c r="X13" s="60">
        <v>900</v>
      </c>
      <c r="Y13" s="60">
        <v>1016198</v>
      </c>
      <c r="Z13" s="140">
        <v>112910.89</v>
      </c>
      <c r="AA13" s="155">
        <v>1200000</v>
      </c>
    </row>
    <row r="14" spans="1:27" ht="12.75">
      <c r="A14" s="181" t="s">
        <v>110</v>
      </c>
      <c r="B14" s="185"/>
      <c r="C14" s="155">
        <v>6326938</v>
      </c>
      <c r="D14" s="155">
        <v>0</v>
      </c>
      <c r="E14" s="156">
        <v>5000000</v>
      </c>
      <c r="F14" s="60">
        <v>5000000</v>
      </c>
      <c r="G14" s="60">
        <v>0</v>
      </c>
      <c r="H14" s="60">
        <v>0</v>
      </c>
      <c r="I14" s="60">
        <v>0</v>
      </c>
      <c r="J14" s="60">
        <v>0</v>
      </c>
      <c r="K14" s="60">
        <v>3017760</v>
      </c>
      <c r="L14" s="60">
        <v>714579</v>
      </c>
      <c r="M14" s="60">
        <v>840747</v>
      </c>
      <c r="N14" s="60">
        <v>4573086</v>
      </c>
      <c r="O14" s="60">
        <v>820836</v>
      </c>
      <c r="P14" s="60">
        <v>898943</v>
      </c>
      <c r="Q14" s="60">
        <v>911317</v>
      </c>
      <c r="R14" s="60">
        <v>2631096</v>
      </c>
      <c r="S14" s="60">
        <v>0</v>
      </c>
      <c r="T14" s="60">
        <v>0</v>
      </c>
      <c r="U14" s="60">
        <v>0</v>
      </c>
      <c r="V14" s="60">
        <v>0</v>
      </c>
      <c r="W14" s="60">
        <v>7204182</v>
      </c>
      <c r="X14" s="60">
        <v>3749400</v>
      </c>
      <c r="Y14" s="60">
        <v>3454782</v>
      </c>
      <c r="Z14" s="140">
        <v>92.14</v>
      </c>
      <c r="AA14" s="155">
        <v>5000000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23757</v>
      </c>
      <c r="D16" s="155">
        <v>0</v>
      </c>
      <c r="E16" s="156">
        <v>1302000</v>
      </c>
      <c r="F16" s="60">
        <v>1302000</v>
      </c>
      <c r="G16" s="60">
        <v>293</v>
      </c>
      <c r="H16" s="60">
        <v>2825</v>
      </c>
      <c r="I16" s="60">
        <v>1402</v>
      </c>
      <c r="J16" s="60">
        <v>4520</v>
      </c>
      <c r="K16" s="60">
        <v>2567</v>
      </c>
      <c r="L16" s="60">
        <v>4586</v>
      </c>
      <c r="M16" s="60">
        <v>1281</v>
      </c>
      <c r="N16" s="60">
        <v>8434</v>
      </c>
      <c r="O16" s="60">
        <v>2276</v>
      </c>
      <c r="P16" s="60">
        <v>550</v>
      </c>
      <c r="Q16" s="60">
        <v>1033</v>
      </c>
      <c r="R16" s="60">
        <v>3859</v>
      </c>
      <c r="S16" s="60">
        <v>0</v>
      </c>
      <c r="T16" s="60">
        <v>0</v>
      </c>
      <c r="U16" s="60">
        <v>0</v>
      </c>
      <c r="V16" s="60">
        <v>0</v>
      </c>
      <c r="W16" s="60">
        <v>16813</v>
      </c>
      <c r="X16" s="60">
        <v>976500</v>
      </c>
      <c r="Y16" s="60">
        <v>-959687</v>
      </c>
      <c r="Z16" s="140">
        <v>-98.28</v>
      </c>
      <c r="AA16" s="155">
        <v>1302000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2414448</v>
      </c>
      <c r="D18" s="155">
        <v>0</v>
      </c>
      <c r="E18" s="156">
        <v>1950000</v>
      </c>
      <c r="F18" s="60">
        <v>1950000</v>
      </c>
      <c r="G18" s="60">
        <v>193747</v>
      </c>
      <c r="H18" s="60">
        <v>219314</v>
      </c>
      <c r="I18" s="60">
        <v>233207</v>
      </c>
      <c r="J18" s="60">
        <v>646268</v>
      </c>
      <c r="K18" s="60">
        <v>191591</v>
      </c>
      <c r="L18" s="60">
        <v>204946</v>
      </c>
      <c r="M18" s="60">
        <v>133857</v>
      </c>
      <c r="N18" s="60">
        <v>530394</v>
      </c>
      <c r="O18" s="60">
        <v>283982</v>
      </c>
      <c r="P18" s="60">
        <v>255445</v>
      </c>
      <c r="Q18" s="60">
        <v>285667</v>
      </c>
      <c r="R18" s="60">
        <v>825094</v>
      </c>
      <c r="S18" s="60">
        <v>0</v>
      </c>
      <c r="T18" s="60">
        <v>0</v>
      </c>
      <c r="U18" s="60">
        <v>0</v>
      </c>
      <c r="V18" s="60">
        <v>0</v>
      </c>
      <c r="W18" s="60">
        <v>2001756</v>
      </c>
      <c r="X18" s="60">
        <v>1462500</v>
      </c>
      <c r="Y18" s="60">
        <v>539256</v>
      </c>
      <c r="Z18" s="140">
        <v>36.87</v>
      </c>
      <c r="AA18" s="155">
        <v>1950000</v>
      </c>
    </row>
    <row r="19" spans="1:27" ht="12.75">
      <c r="A19" s="181" t="s">
        <v>34</v>
      </c>
      <c r="B19" s="185"/>
      <c r="C19" s="155">
        <v>87511000</v>
      </c>
      <c r="D19" s="155">
        <v>0</v>
      </c>
      <c r="E19" s="156">
        <v>96674000</v>
      </c>
      <c r="F19" s="60">
        <v>96674000</v>
      </c>
      <c r="G19" s="60">
        <v>41308000</v>
      </c>
      <c r="H19" s="60">
        <v>517000</v>
      </c>
      <c r="I19" s="60">
        <v>932000</v>
      </c>
      <c r="J19" s="60">
        <v>42757000</v>
      </c>
      <c r="K19" s="60">
        <v>0</v>
      </c>
      <c r="L19" s="60">
        <v>929000</v>
      </c>
      <c r="M19" s="60">
        <v>29125000</v>
      </c>
      <c r="N19" s="60">
        <v>30054000</v>
      </c>
      <c r="O19" s="60">
        <v>0</v>
      </c>
      <c r="P19" s="60">
        <v>0</v>
      </c>
      <c r="Q19" s="60">
        <v>22463000</v>
      </c>
      <c r="R19" s="60">
        <v>22463000</v>
      </c>
      <c r="S19" s="60">
        <v>0</v>
      </c>
      <c r="T19" s="60">
        <v>0</v>
      </c>
      <c r="U19" s="60">
        <v>0</v>
      </c>
      <c r="V19" s="60">
        <v>0</v>
      </c>
      <c r="W19" s="60">
        <v>95274000</v>
      </c>
      <c r="X19" s="60">
        <v>96674000</v>
      </c>
      <c r="Y19" s="60">
        <v>-1400000</v>
      </c>
      <c r="Z19" s="140">
        <v>-1.45</v>
      </c>
      <c r="AA19" s="155">
        <v>96674000</v>
      </c>
    </row>
    <row r="20" spans="1:27" ht="12.75">
      <c r="A20" s="181" t="s">
        <v>35</v>
      </c>
      <c r="B20" s="185"/>
      <c r="C20" s="155">
        <v>339118</v>
      </c>
      <c r="D20" s="155">
        <v>0</v>
      </c>
      <c r="E20" s="156">
        <v>385000</v>
      </c>
      <c r="F20" s="54">
        <v>385000</v>
      </c>
      <c r="G20" s="54">
        <v>27381</v>
      </c>
      <c r="H20" s="54">
        <v>21971</v>
      </c>
      <c r="I20" s="54">
        <v>11067</v>
      </c>
      <c r="J20" s="54">
        <v>60419</v>
      </c>
      <c r="K20" s="54">
        <v>17189</v>
      </c>
      <c r="L20" s="54">
        <v>46695</v>
      </c>
      <c r="M20" s="54">
        <v>19866</v>
      </c>
      <c r="N20" s="54">
        <v>83750</v>
      </c>
      <c r="O20" s="54">
        <v>28841</v>
      </c>
      <c r="P20" s="54">
        <v>33624</v>
      </c>
      <c r="Q20" s="54">
        <v>21838</v>
      </c>
      <c r="R20" s="54">
        <v>84303</v>
      </c>
      <c r="S20" s="54">
        <v>0</v>
      </c>
      <c r="T20" s="54">
        <v>0</v>
      </c>
      <c r="U20" s="54">
        <v>0</v>
      </c>
      <c r="V20" s="54">
        <v>0</v>
      </c>
      <c r="W20" s="54">
        <v>228472</v>
      </c>
      <c r="X20" s="54">
        <v>288000</v>
      </c>
      <c r="Y20" s="54">
        <v>-59528</v>
      </c>
      <c r="Z20" s="184">
        <v>-20.67</v>
      </c>
      <c r="AA20" s="130">
        <v>385000</v>
      </c>
    </row>
    <row r="21" spans="1:27" ht="12.75">
      <c r="A21" s="181" t="s">
        <v>115</v>
      </c>
      <c r="B21" s="185"/>
      <c r="C21" s="155">
        <v>498866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130366632</v>
      </c>
      <c r="D22" s="188">
        <f>SUM(D5:D21)</f>
        <v>0</v>
      </c>
      <c r="E22" s="189">
        <f t="shared" si="0"/>
        <v>139911000</v>
      </c>
      <c r="F22" s="190">
        <f t="shared" si="0"/>
        <v>139911000</v>
      </c>
      <c r="G22" s="190">
        <f t="shared" si="0"/>
        <v>45873173</v>
      </c>
      <c r="H22" s="190">
        <f t="shared" si="0"/>
        <v>5238999</v>
      </c>
      <c r="I22" s="190">
        <f t="shared" si="0"/>
        <v>5640206</v>
      </c>
      <c r="J22" s="190">
        <f t="shared" si="0"/>
        <v>56752378</v>
      </c>
      <c r="K22" s="190">
        <f t="shared" si="0"/>
        <v>4515501</v>
      </c>
      <c r="L22" s="190">
        <f t="shared" si="0"/>
        <v>5509345</v>
      </c>
      <c r="M22" s="190">
        <f t="shared" si="0"/>
        <v>33728574</v>
      </c>
      <c r="N22" s="190">
        <f t="shared" si="0"/>
        <v>43753420</v>
      </c>
      <c r="O22" s="190">
        <f t="shared" si="0"/>
        <v>4746962</v>
      </c>
      <c r="P22" s="190">
        <f t="shared" si="0"/>
        <v>4806327</v>
      </c>
      <c r="Q22" s="190">
        <f t="shared" si="0"/>
        <v>28020410</v>
      </c>
      <c r="R22" s="190">
        <f t="shared" si="0"/>
        <v>37573699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138079497</v>
      </c>
      <c r="X22" s="190">
        <f t="shared" si="0"/>
        <v>128171300</v>
      </c>
      <c r="Y22" s="190">
        <f t="shared" si="0"/>
        <v>9908197</v>
      </c>
      <c r="Z22" s="191">
        <f>+IF(X22&lt;&gt;0,+(Y22/X22)*100,0)</f>
        <v>7.730433412160133</v>
      </c>
      <c r="AA22" s="188">
        <f>SUM(AA5:AA21)</f>
        <v>139911000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58466452</v>
      </c>
      <c r="D25" s="155">
        <v>0</v>
      </c>
      <c r="E25" s="156">
        <v>59664000</v>
      </c>
      <c r="F25" s="60">
        <v>59664000</v>
      </c>
      <c r="G25" s="60">
        <v>5016421</v>
      </c>
      <c r="H25" s="60">
        <v>5040214</v>
      </c>
      <c r="I25" s="60">
        <v>4875084</v>
      </c>
      <c r="J25" s="60">
        <v>14931719</v>
      </c>
      <c r="K25" s="60">
        <v>5092699</v>
      </c>
      <c r="L25" s="60">
        <v>5117184</v>
      </c>
      <c r="M25" s="60">
        <v>7957164</v>
      </c>
      <c r="N25" s="60">
        <v>18167047</v>
      </c>
      <c r="O25" s="60">
        <v>5215172</v>
      </c>
      <c r="P25" s="60">
        <v>5658255</v>
      </c>
      <c r="Q25" s="60">
        <v>3058200</v>
      </c>
      <c r="R25" s="60">
        <v>13931627</v>
      </c>
      <c r="S25" s="60">
        <v>0</v>
      </c>
      <c r="T25" s="60">
        <v>0</v>
      </c>
      <c r="U25" s="60">
        <v>0</v>
      </c>
      <c r="V25" s="60">
        <v>0</v>
      </c>
      <c r="W25" s="60">
        <v>47030393</v>
      </c>
      <c r="X25" s="60">
        <v>44748000</v>
      </c>
      <c r="Y25" s="60">
        <v>2282393</v>
      </c>
      <c r="Z25" s="140">
        <v>5.1</v>
      </c>
      <c r="AA25" s="155">
        <v>59664000</v>
      </c>
    </row>
    <row r="26" spans="1:27" ht="12.75">
      <c r="A26" s="183" t="s">
        <v>38</v>
      </c>
      <c r="B26" s="182"/>
      <c r="C26" s="155">
        <v>8602327</v>
      </c>
      <c r="D26" s="155">
        <v>0</v>
      </c>
      <c r="E26" s="156">
        <v>9000000</v>
      </c>
      <c r="F26" s="60">
        <v>9000000</v>
      </c>
      <c r="G26" s="60">
        <v>731802</v>
      </c>
      <c r="H26" s="60">
        <v>731802</v>
      </c>
      <c r="I26" s="60">
        <v>731802</v>
      </c>
      <c r="J26" s="60">
        <v>2195406</v>
      </c>
      <c r="K26" s="60">
        <v>744001</v>
      </c>
      <c r="L26" s="60">
        <v>773856</v>
      </c>
      <c r="M26" s="60">
        <v>773856</v>
      </c>
      <c r="N26" s="60">
        <v>2291713</v>
      </c>
      <c r="O26" s="60">
        <v>1715920</v>
      </c>
      <c r="P26" s="60">
        <v>865777</v>
      </c>
      <c r="Q26" s="60">
        <v>639468</v>
      </c>
      <c r="R26" s="60">
        <v>3221165</v>
      </c>
      <c r="S26" s="60">
        <v>0</v>
      </c>
      <c r="T26" s="60">
        <v>0</v>
      </c>
      <c r="U26" s="60">
        <v>0</v>
      </c>
      <c r="V26" s="60">
        <v>0</v>
      </c>
      <c r="W26" s="60">
        <v>7708284</v>
      </c>
      <c r="X26" s="60">
        <v>6750000</v>
      </c>
      <c r="Y26" s="60">
        <v>958284</v>
      </c>
      <c r="Z26" s="140">
        <v>14.2</v>
      </c>
      <c r="AA26" s="155">
        <v>9000000</v>
      </c>
    </row>
    <row r="27" spans="1:27" ht="12.75">
      <c r="A27" s="183" t="s">
        <v>118</v>
      </c>
      <c r="B27" s="182"/>
      <c r="C27" s="155">
        <v>1373116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10854589</v>
      </c>
      <c r="D28" s="155">
        <v>0</v>
      </c>
      <c r="E28" s="156">
        <v>11500000</v>
      </c>
      <c r="F28" s="60">
        <v>11500000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7408892</v>
      </c>
      <c r="P28" s="60">
        <v>1058724</v>
      </c>
      <c r="Q28" s="60">
        <v>1060899</v>
      </c>
      <c r="R28" s="60">
        <v>9528515</v>
      </c>
      <c r="S28" s="60">
        <v>0</v>
      </c>
      <c r="T28" s="60">
        <v>0</v>
      </c>
      <c r="U28" s="60">
        <v>0</v>
      </c>
      <c r="V28" s="60">
        <v>0</v>
      </c>
      <c r="W28" s="60">
        <v>9528515</v>
      </c>
      <c r="X28" s="60">
        <v>8624700</v>
      </c>
      <c r="Y28" s="60">
        <v>903815</v>
      </c>
      <c r="Z28" s="140">
        <v>10.48</v>
      </c>
      <c r="AA28" s="155">
        <v>11500000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1200000</v>
      </c>
      <c r="F29" s="60">
        <v>1200000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900000</v>
      </c>
      <c r="Y29" s="60">
        <v>-900000</v>
      </c>
      <c r="Z29" s="140">
        <v>-100</v>
      </c>
      <c r="AA29" s="155">
        <v>1200000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23968421</v>
      </c>
      <c r="D32" s="155">
        <v>0</v>
      </c>
      <c r="E32" s="156">
        <v>28871000</v>
      </c>
      <c r="F32" s="60">
        <v>28871000</v>
      </c>
      <c r="G32" s="60">
        <v>3096912</v>
      </c>
      <c r="H32" s="60">
        <v>1492398</v>
      </c>
      <c r="I32" s="60">
        <v>871718</v>
      </c>
      <c r="J32" s="60">
        <v>5461028</v>
      </c>
      <c r="K32" s="60">
        <v>2391884</v>
      </c>
      <c r="L32" s="60">
        <v>1086513</v>
      </c>
      <c r="M32" s="60">
        <v>5335781</v>
      </c>
      <c r="N32" s="60">
        <v>8814178</v>
      </c>
      <c r="O32" s="60">
        <v>1156115</v>
      </c>
      <c r="P32" s="60">
        <v>1750274</v>
      </c>
      <c r="Q32" s="60">
        <v>3280329</v>
      </c>
      <c r="R32" s="60">
        <v>6186718</v>
      </c>
      <c r="S32" s="60">
        <v>0</v>
      </c>
      <c r="T32" s="60">
        <v>0</v>
      </c>
      <c r="U32" s="60">
        <v>0</v>
      </c>
      <c r="V32" s="60">
        <v>0</v>
      </c>
      <c r="W32" s="60">
        <v>20461924</v>
      </c>
      <c r="X32" s="60">
        <v>21645000</v>
      </c>
      <c r="Y32" s="60">
        <v>-1183076</v>
      </c>
      <c r="Z32" s="140">
        <v>-5.47</v>
      </c>
      <c r="AA32" s="155">
        <v>28871000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2000000</v>
      </c>
      <c r="F33" s="60">
        <v>2000000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1485000</v>
      </c>
      <c r="Y33" s="60">
        <v>-1485000</v>
      </c>
      <c r="Z33" s="140">
        <v>-100</v>
      </c>
      <c r="AA33" s="155">
        <v>2000000</v>
      </c>
    </row>
    <row r="34" spans="1:27" ht="12.75">
      <c r="A34" s="183" t="s">
        <v>43</v>
      </c>
      <c r="B34" s="182"/>
      <c r="C34" s="155">
        <v>26187796</v>
      </c>
      <c r="D34" s="155">
        <v>0</v>
      </c>
      <c r="E34" s="156">
        <v>26176000</v>
      </c>
      <c r="F34" s="60">
        <v>26176000</v>
      </c>
      <c r="G34" s="60">
        <v>1285053</v>
      </c>
      <c r="H34" s="60">
        <v>1243979</v>
      </c>
      <c r="I34" s="60">
        <v>979701</v>
      </c>
      <c r="J34" s="60">
        <v>3508733</v>
      </c>
      <c r="K34" s="60">
        <v>2468560</v>
      </c>
      <c r="L34" s="60">
        <v>1769523</v>
      </c>
      <c r="M34" s="60">
        <v>2807743</v>
      </c>
      <c r="N34" s="60">
        <v>7045826</v>
      </c>
      <c r="O34" s="60">
        <v>1376909</v>
      </c>
      <c r="P34" s="60">
        <v>1660062</v>
      </c>
      <c r="Q34" s="60">
        <v>2229057</v>
      </c>
      <c r="R34" s="60">
        <v>5266028</v>
      </c>
      <c r="S34" s="60">
        <v>0</v>
      </c>
      <c r="T34" s="60">
        <v>0</v>
      </c>
      <c r="U34" s="60">
        <v>0</v>
      </c>
      <c r="V34" s="60">
        <v>0</v>
      </c>
      <c r="W34" s="60">
        <v>15820587</v>
      </c>
      <c r="X34" s="60">
        <v>19620000</v>
      </c>
      <c r="Y34" s="60">
        <v>-3799413</v>
      </c>
      <c r="Z34" s="140">
        <v>-19.36</v>
      </c>
      <c r="AA34" s="155">
        <v>26176000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129452701</v>
      </c>
      <c r="D36" s="188">
        <f>SUM(D25:D35)</f>
        <v>0</v>
      </c>
      <c r="E36" s="189">
        <f t="shared" si="1"/>
        <v>138411000</v>
      </c>
      <c r="F36" s="190">
        <f t="shared" si="1"/>
        <v>138411000</v>
      </c>
      <c r="G36" s="190">
        <f t="shared" si="1"/>
        <v>10130188</v>
      </c>
      <c r="H36" s="190">
        <f t="shared" si="1"/>
        <v>8508393</v>
      </c>
      <c r="I36" s="190">
        <f t="shared" si="1"/>
        <v>7458305</v>
      </c>
      <c r="J36" s="190">
        <f t="shared" si="1"/>
        <v>26096886</v>
      </c>
      <c r="K36" s="190">
        <f t="shared" si="1"/>
        <v>10697144</v>
      </c>
      <c r="L36" s="190">
        <f t="shared" si="1"/>
        <v>8747076</v>
      </c>
      <c r="M36" s="190">
        <f t="shared" si="1"/>
        <v>16874544</v>
      </c>
      <c r="N36" s="190">
        <f t="shared" si="1"/>
        <v>36318764</v>
      </c>
      <c r="O36" s="190">
        <f t="shared" si="1"/>
        <v>16873008</v>
      </c>
      <c r="P36" s="190">
        <f t="shared" si="1"/>
        <v>10993092</v>
      </c>
      <c r="Q36" s="190">
        <f t="shared" si="1"/>
        <v>10267953</v>
      </c>
      <c r="R36" s="190">
        <f t="shared" si="1"/>
        <v>38134053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100549703</v>
      </c>
      <c r="X36" s="190">
        <f t="shared" si="1"/>
        <v>103772700</v>
      </c>
      <c r="Y36" s="190">
        <f t="shared" si="1"/>
        <v>-3222997</v>
      </c>
      <c r="Z36" s="191">
        <f>+IF(X36&lt;&gt;0,+(Y36/X36)*100,0)</f>
        <v>-3.105823593295732</v>
      </c>
      <c r="AA36" s="188">
        <f>SUM(AA25:AA35)</f>
        <v>138411000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913931</v>
      </c>
      <c r="D38" s="199">
        <f>+D22-D36</f>
        <v>0</v>
      </c>
      <c r="E38" s="200">
        <f t="shared" si="2"/>
        <v>1500000</v>
      </c>
      <c r="F38" s="106">
        <f t="shared" si="2"/>
        <v>1500000</v>
      </c>
      <c r="G38" s="106">
        <f t="shared" si="2"/>
        <v>35742985</v>
      </c>
      <c r="H38" s="106">
        <f t="shared" si="2"/>
        <v>-3269394</v>
      </c>
      <c r="I38" s="106">
        <f t="shared" si="2"/>
        <v>-1818099</v>
      </c>
      <c r="J38" s="106">
        <f t="shared" si="2"/>
        <v>30655492</v>
      </c>
      <c r="K38" s="106">
        <f t="shared" si="2"/>
        <v>-6181643</v>
      </c>
      <c r="L38" s="106">
        <f t="shared" si="2"/>
        <v>-3237731</v>
      </c>
      <c r="M38" s="106">
        <f t="shared" si="2"/>
        <v>16854030</v>
      </c>
      <c r="N38" s="106">
        <f t="shared" si="2"/>
        <v>7434656</v>
      </c>
      <c r="O38" s="106">
        <f t="shared" si="2"/>
        <v>-12126046</v>
      </c>
      <c r="P38" s="106">
        <f t="shared" si="2"/>
        <v>-6186765</v>
      </c>
      <c r="Q38" s="106">
        <f t="shared" si="2"/>
        <v>17752457</v>
      </c>
      <c r="R38" s="106">
        <f t="shared" si="2"/>
        <v>-560354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37529794</v>
      </c>
      <c r="X38" s="106">
        <f>IF(F22=F36,0,X22-X36)</f>
        <v>24398600</v>
      </c>
      <c r="Y38" s="106">
        <f t="shared" si="2"/>
        <v>13131194</v>
      </c>
      <c r="Z38" s="201">
        <f>+IF(X38&lt;&gt;0,+(Y38/X38)*100,0)</f>
        <v>53.81945685408179</v>
      </c>
      <c r="AA38" s="199">
        <f>+AA22-AA36</f>
        <v>1500000</v>
      </c>
    </row>
    <row r="39" spans="1:27" ht="12.75">
      <c r="A39" s="181" t="s">
        <v>46</v>
      </c>
      <c r="B39" s="185"/>
      <c r="C39" s="155">
        <v>28829000</v>
      </c>
      <c r="D39" s="155">
        <v>0</v>
      </c>
      <c r="E39" s="156">
        <v>39016000</v>
      </c>
      <c r="F39" s="60">
        <v>39016000</v>
      </c>
      <c r="G39" s="60">
        <v>10000000</v>
      </c>
      <c r="H39" s="60">
        <v>0</v>
      </c>
      <c r="I39" s="60">
        <v>0</v>
      </c>
      <c r="J39" s="60">
        <v>10000000</v>
      </c>
      <c r="K39" s="60">
        <v>0</v>
      </c>
      <c r="L39" s="60">
        <v>0</v>
      </c>
      <c r="M39" s="60">
        <v>20000000</v>
      </c>
      <c r="N39" s="60">
        <v>20000000</v>
      </c>
      <c r="O39" s="60">
        <v>0</v>
      </c>
      <c r="P39" s="60">
        <v>0</v>
      </c>
      <c r="Q39" s="60">
        <v>9016000</v>
      </c>
      <c r="R39" s="60">
        <v>9016000</v>
      </c>
      <c r="S39" s="60">
        <v>0</v>
      </c>
      <c r="T39" s="60">
        <v>0</v>
      </c>
      <c r="U39" s="60">
        <v>0</v>
      </c>
      <c r="V39" s="60">
        <v>0</v>
      </c>
      <c r="W39" s="60">
        <v>39016000</v>
      </c>
      <c r="X39" s="60">
        <v>39016000</v>
      </c>
      <c r="Y39" s="60">
        <v>0</v>
      </c>
      <c r="Z39" s="140">
        <v>0</v>
      </c>
      <c r="AA39" s="155">
        <v>39016000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29742931</v>
      </c>
      <c r="D42" s="206">
        <f>SUM(D38:D41)</f>
        <v>0</v>
      </c>
      <c r="E42" s="207">
        <f t="shared" si="3"/>
        <v>40516000</v>
      </c>
      <c r="F42" s="88">
        <f t="shared" si="3"/>
        <v>40516000</v>
      </c>
      <c r="G42" s="88">
        <f t="shared" si="3"/>
        <v>45742985</v>
      </c>
      <c r="H42" s="88">
        <f t="shared" si="3"/>
        <v>-3269394</v>
      </c>
      <c r="I42" s="88">
        <f t="shared" si="3"/>
        <v>-1818099</v>
      </c>
      <c r="J42" s="88">
        <f t="shared" si="3"/>
        <v>40655492</v>
      </c>
      <c r="K42" s="88">
        <f t="shared" si="3"/>
        <v>-6181643</v>
      </c>
      <c r="L42" s="88">
        <f t="shared" si="3"/>
        <v>-3237731</v>
      </c>
      <c r="M42" s="88">
        <f t="shared" si="3"/>
        <v>36854030</v>
      </c>
      <c r="N42" s="88">
        <f t="shared" si="3"/>
        <v>27434656</v>
      </c>
      <c r="O42" s="88">
        <f t="shared" si="3"/>
        <v>-12126046</v>
      </c>
      <c r="P42" s="88">
        <f t="shared" si="3"/>
        <v>-6186765</v>
      </c>
      <c r="Q42" s="88">
        <f t="shared" si="3"/>
        <v>26768457</v>
      </c>
      <c r="R42" s="88">
        <f t="shared" si="3"/>
        <v>8455646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76545794</v>
      </c>
      <c r="X42" s="88">
        <f t="shared" si="3"/>
        <v>63414600</v>
      </c>
      <c r="Y42" s="88">
        <f t="shared" si="3"/>
        <v>13131194</v>
      </c>
      <c r="Z42" s="208">
        <f>+IF(X42&lt;&gt;0,+(Y42/X42)*100,0)</f>
        <v>20.706893996019843</v>
      </c>
      <c r="AA42" s="206">
        <f>SUM(AA38:AA41)</f>
        <v>40516000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29742931</v>
      </c>
      <c r="D44" s="210">
        <f>+D42-D43</f>
        <v>0</v>
      </c>
      <c r="E44" s="211">
        <f t="shared" si="4"/>
        <v>40516000</v>
      </c>
      <c r="F44" s="77">
        <f t="shared" si="4"/>
        <v>40516000</v>
      </c>
      <c r="G44" s="77">
        <f t="shared" si="4"/>
        <v>45742985</v>
      </c>
      <c r="H44" s="77">
        <f t="shared" si="4"/>
        <v>-3269394</v>
      </c>
      <c r="I44" s="77">
        <f t="shared" si="4"/>
        <v>-1818099</v>
      </c>
      <c r="J44" s="77">
        <f t="shared" si="4"/>
        <v>40655492</v>
      </c>
      <c r="K44" s="77">
        <f t="shared" si="4"/>
        <v>-6181643</v>
      </c>
      <c r="L44" s="77">
        <f t="shared" si="4"/>
        <v>-3237731</v>
      </c>
      <c r="M44" s="77">
        <f t="shared" si="4"/>
        <v>36854030</v>
      </c>
      <c r="N44" s="77">
        <f t="shared" si="4"/>
        <v>27434656</v>
      </c>
      <c r="O44" s="77">
        <f t="shared" si="4"/>
        <v>-12126046</v>
      </c>
      <c r="P44" s="77">
        <f t="shared" si="4"/>
        <v>-6186765</v>
      </c>
      <c r="Q44" s="77">
        <f t="shared" si="4"/>
        <v>26768457</v>
      </c>
      <c r="R44" s="77">
        <f t="shared" si="4"/>
        <v>8455646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76545794</v>
      </c>
      <c r="X44" s="77">
        <f t="shared" si="4"/>
        <v>63414600</v>
      </c>
      <c r="Y44" s="77">
        <f t="shared" si="4"/>
        <v>13131194</v>
      </c>
      <c r="Z44" s="212">
        <f>+IF(X44&lt;&gt;0,+(Y44/X44)*100,0)</f>
        <v>20.706893996019843</v>
      </c>
      <c r="AA44" s="210">
        <f>+AA42-AA43</f>
        <v>40516000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29742931</v>
      </c>
      <c r="D46" s="206">
        <f>SUM(D44:D45)</f>
        <v>0</v>
      </c>
      <c r="E46" s="207">
        <f t="shared" si="5"/>
        <v>40516000</v>
      </c>
      <c r="F46" s="88">
        <f t="shared" si="5"/>
        <v>40516000</v>
      </c>
      <c r="G46" s="88">
        <f t="shared" si="5"/>
        <v>45742985</v>
      </c>
      <c r="H46" s="88">
        <f t="shared" si="5"/>
        <v>-3269394</v>
      </c>
      <c r="I46" s="88">
        <f t="shared" si="5"/>
        <v>-1818099</v>
      </c>
      <c r="J46" s="88">
        <f t="shared" si="5"/>
        <v>40655492</v>
      </c>
      <c r="K46" s="88">
        <f t="shared" si="5"/>
        <v>-6181643</v>
      </c>
      <c r="L46" s="88">
        <f t="shared" si="5"/>
        <v>-3237731</v>
      </c>
      <c r="M46" s="88">
        <f t="shared" si="5"/>
        <v>36854030</v>
      </c>
      <c r="N46" s="88">
        <f t="shared" si="5"/>
        <v>27434656</v>
      </c>
      <c r="O46" s="88">
        <f t="shared" si="5"/>
        <v>-12126046</v>
      </c>
      <c r="P46" s="88">
        <f t="shared" si="5"/>
        <v>-6186765</v>
      </c>
      <c r="Q46" s="88">
        <f t="shared" si="5"/>
        <v>26768457</v>
      </c>
      <c r="R46" s="88">
        <f t="shared" si="5"/>
        <v>8455646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76545794</v>
      </c>
      <c r="X46" s="88">
        <f t="shared" si="5"/>
        <v>63414600</v>
      </c>
      <c r="Y46" s="88">
        <f t="shared" si="5"/>
        <v>13131194</v>
      </c>
      <c r="Z46" s="208">
        <f>+IF(X46&lt;&gt;0,+(Y46/X46)*100,0)</f>
        <v>20.706893996019843</v>
      </c>
      <c r="AA46" s="206">
        <f>SUM(AA44:AA45)</f>
        <v>40516000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29742931</v>
      </c>
      <c r="D48" s="217">
        <f>SUM(D46:D47)</f>
        <v>0</v>
      </c>
      <c r="E48" s="218">
        <f t="shared" si="6"/>
        <v>40516000</v>
      </c>
      <c r="F48" s="219">
        <f t="shared" si="6"/>
        <v>40516000</v>
      </c>
      <c r="G48" s="219">
        <f t="shared" si="6"/>
        <v>45742985</v>
      </c>
      <c r="H48" s="220">
        <f t="shared" si="6"/>
        <v>-3269394</v>
      </c>
      <c r="I48" s="220">
        <f t="shared" si="6"/>
        <v>-1818099</v>
      </c>
      <c r="J48" s="220">
        <f t="shared" si="6"/>
        <v>40655492</v>
      </c>
      <c r="K48" s="220">
        <f t="shared" si="6"/>
        <v>-6181643</v>
      </c>
      <c r="L48" s="220">
        <f t="shared" si="6"/>
        <v>-3237731</v>
      </c>
      <c r="M48" s="219">
        <f t="shared" si="6"/>
        <v>36854030</v>
      </c>
      <c r="N48" s="219">
        <f t="shared" si="6"/>
        <v>27434656</v>
      </c>
      <c r="O48" s="220">
        <f t="shared" si="6"/>
        <v>-12126046</v>
      </c>
      <c r="P48" s="220">
        <f t="shared" si="6"/>
        <v>-6186765</v>
      </c>
      <c r="Q48" s="220">
        <f t="shared" si="6"/>
        <v>26768457</v>
      </c>
      <c r="R48" s="220">
        <f t="shared" si="6"/>
        <v>8455646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76545794</v>
      </c>
      <c r="X48" s="220">
        <f t="shared" si="6"/>
        <v>63414600</v>
      </c>
      <c r="Y48" s="220">
        <f t="shared" si="6"/>
        <v>13131194</v>
      </c>
      <c r="Z48" s="221">
        <f>+IF(X48&lt;&gt;0,+(Y48/X48)*100,0)</f>
        <v>20.706893996019843</v>
      </c>
      <c r="AA48" s="222">
        <f>SUM(AA46:AA47)</f>
        <v>40516000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3444573</v>
      </c>
      <c r="D5" s="153">
        <f>SUM(D6:D8)</f>
        <v>0</v>
      </c>
      <c r="E5" s="154">
        <f t="shared" si="0"/>
        <v>1500000</v>
      </c>
      <c r="F5" s="100">
        <f t="shared" si="0"/>
        <v>1500000</v>
      </c>
      <c r="G5" s="100">
        <f t="shared" si="0"/>
        <v>0</v>
      </c>
      <c r="H5" s="100">
        <f t="shared" si="0"/>
        <v>316756</v>
      </c>
      <c r="I5" s="100">
        <f t="shared" si="0"/>
        <v>69579</v>
      </c>
      <c r="J5" s="100">
        <f t="shared" si="0"/>
        <v>386335</v>
      </c>
      <c r="K5" s="100">
        <f t="shared" si="0"/>
        <v>829710</v>
      </c>
      <c r="L5" s="100">
        <f t="shared" si="0"/>
        <v>2060</v>
      </c>
      <c r="M5" s="100">
        <f t="shared" si="0"/>
        <v>302985</v>
      </c>
      <c r="N5" s="100">
        <f t="shared" si="0"/>
        <v>1134755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1521090</v>
      </c>
      <c r="X5" s="100">
        <f t="shared" si="0"/>
        <v>1400000</v>
      </c>
      <c r="Y5" s="100">
        <f t="shared" si="0"/>
        <v>121090</v>
      </c>
      <c r="Z5" s="137">
        <f>+IF(X5&lt;&gt;0,+(Y5/X5)*100,0)</f>
        <v>8.649285714285714</v>
      </c>
      <c r="AA5" s="153">
        <f>SUM(AA6:AA8)</f>
        <v>1500000</v>
      </c>
    </row>
    <row r="6" spans="1:27" ht="12.75">
      <c r="A6" s="138" t="s">
        <v>75</v>
      </c>
      <c r="B6" s="136"/>
      <c r="C6" s="155">
        <v>1957951</v>
      </c>
      <c r="D6" s="155"/>
      <c r="E6" s="156">
        <v>1500000</v>
      </c>
      <c r="F6" s="60">
        <v>1500000</v>
      </c>
      <c r="G6" s="60"/>
      <c r="H6" s="60"/>
      <c r="I6" s="60">
        <v>69579</v>
      </c>
      <c r="J6" s="60">
        <v>69579</v>
      </c>
      <c r="K6" s="60">
        <v>829710</v>
      </c>
      <c r="L6" s="60">
        <v>2060</v>
      </c>
      <c r="M6" s="60">
        <v>108000</v>
      </c>
      <c r="N6" s="60">
        <v>939770</v>
      </c>
      <c r="O6" s="60"/>
      <c r="P6" s="60"/>
      <c r="Q6" s="60"/>
      <c r="R6" s="60"/>
      <c r="S6" s="60"/>
      <c r="T6" s="60"/>
      <c r="U6" s="60"/>
      <c r="V6" s="60"/>
      <c r="W6" s="60">
        <v>1009349</v>
      </c>
      <c r="X6" s="60">
        <v>1400000</v>
      </c>
      <c r="Y6" s="60">
        <v>-390651</v>
      </c>
      <c r="Z6" s="140">
        <v>-27.9</v>
      </c>
      <c r="AA6" s="62">
        <v>1500000</v>
      </c>
    </row>
    <row r="7" spans="1:27" ht="12.75">
      <c r="A7" s="138" t="s">
        <v>76</v>
      </c>
      <c r="B7" s="136"/>
      <c r="C7" s="157">
        <v>1486622</v>
      </c>
      <c r="D7" s="157"/>
      <c r="E7" s="158"/>
      <c r="F7" s="159"/>
      <c r="G7" s="159"/>
      <c r="H7" s="159">
        <v>316756</v>
      </c>
      <c r="I7" s="159"/>
      <c r="J7" s="159">
        <v>316756</v>
      </c>
      <c r="K7" s="159"/>
      <c r="L7" s="159"/>
      <c r="M7" s="159">
        <v>194985</v>
      </c>
      <c r="N7" s="159">
        <v>194985</v>
      </c>
      <c r="O7" s="159"/>
      <c r="P7" s="159"/>
      <c r="Q7" s="159"/>
      <c r="R7" s="159"/>
      <c r="S7" s="159"/>
      <c r="T7" s="159"/>
      <c r="U7" s="159"/>
      <c r="V7" s="159"/>
      <c r="W7" s="159">
        <v>511741</v>
      </c>
      <c r="X7" s="159"/>
      <c r="Y7" s="159">
        <v>511741</v>
      </c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11072010</v>
      </c>
      <c r="D9" s="153">
        <f>SUM(D10:D14)</f>
        <v>0</v>
      </c>
      <c r="E9" s="154">
        <f t="shared" si="1"/>
        <v>25416000</v>
      </c>
      <c r="F9" s="100">
        <f t="shared" si="1"/>
        <v>25416000</v>
      </c>
      <c r="G9" s="100">
        <f t="shared" si="1"/>
        <v>3554276</v>
      </c>
      <c r="H9" s="100">
        <f t="shared" si="1"/>
        <v>464524</v>
      </c>
      <c r="I9" s="100">
        <f t="shared" si="1"/>
        <v>652745</v>
      </c>
      <c r="J9" s="100">
        <f t="shared" si="1"/>
        <v>4671545</v>
      </c>
      <c r="K9" s="100">
        <f t="shared" si="1"/>
        <v>261452</v>
      </c>
      <c r="L9" s="100">
        <f t="shared" si="1"/>
        <v>1094237</v>
      </c>
      <c r="M9" s="100">
        <f t="shared" si="1"/>
        <v>2008892</v>
      </c>
      <c r="N9" s="100">
        <f t="shared" si="1"/>
        <v>3364581</v>
      </c>
      <c r="O9" s="100">
        <f t="shared" si="1"/>
        <v>225527</v>
      </c>
      <c r="P9" s="100">
        <f t="shared" si="1"/>
        <v>2504815</v>
      </c>
      <c r="Q9" s="100">
        <f t="shared" si="1"/>
        <v>1747590</v>
      </c>
      <c r="R9" s="100">
        <f t="shared" si="1"/>
        <v>4477932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12514058</v>
      </c>
      <c r="X9" s="100">
        <f t="shared" si="1"/>
        <v>13941200</v>
      </c>
      <c r="Y9" s="100">
        <f t="shared" si="1"/>
        <v>-1427142</v>
      </c>
      <c r="Z9" s="137">
        <f>+IF(X9&lt;&gt;0,+(Y9/X9)*100,0)</f>
        <v>-10.236866266892376</v>
      </c>
      <c r="AA9" s="102">
        <f>SUM(AA10:AA14)</f>
        <v>25416000</v>
      </c>
    </row>
    <row r="10" spans="1:27" ht="12.75">
      <c r="A10" s="138" t="s">
        <v>79</v>
      </c>
      <c r="B10" s="136"/>
      <c r="C10" s="155">
        <v>6468161</v>
      </c>
      <c r="D10" s="155"/>
      <c r="E10" s="156">
        <v>7216000</v>
      </c>
      <c r="F10" s="60">
        <v>7216000</v>
      </c>
      <c r="G10" s="60">
        <v>2898567</v>
      </c>
      <c r="H10" s="60">
        <v>312061</v>
      </c>
      <c r="I10" s="60">
        <v>351124</v>
      </c>
      <c r="J10" s="60">
        <v>3561752</v>
      </c>
      <c r="K10" s="60">
        <v>261452</v>
      </c>
      <c r="L10" s="60">
        <v>644213</v>
      </c>
      <c r="M10" s="60">
        <v>934727</v>
      </c>
      <c r="N10" s="60">
        <v>1840392</v>
      </c>
      <c r="O10" s="60">
        <v>225527</v>
      </c>
      <c r="P10" s="60">
        <v>636223</v>
      </c>
      <c r="Q10" s="60">
        <v>231999</v>
      </c>
      <c r="R10" s="60">
        <v>1093749</v>
      </c>
      <c r="S10" s="60"/>
      <c r="T10" s="60"/>
      <c r="U10" s="60"/>
      <c r="V10" s="60"/>
      <c r="W10" s="60">
        <v>6495893</v>
      </c>
      <c r="X10" s="60">
        <v>5051200</v>
      </c>
      <c r="Y10" s="60">
        <v>1444693</v>
      </c>
      <c r="Z10" s="140">
        <v>28.6</v>
      </c>
      <c r="AA10" s="62">
        <v>7216000</v>
      </c>
    </row>
    <row r="11" spans="1:27" ht="12.75">
      <c r="A11" s="138" t="s">
        <v>80</v>
      </c>
      <c r="B11" s="136"/>
      <c r="C11" s="155">
        <v>4603849</v>
      </c>
      <c r="D11" s="155"/>
      <c r="E11" s="156">
        <v>12700000</v>
      </c>
      <c r="F11" s="60">
        <v>12700000</v>
      </c>
      <c r="G11" s="60">
        <v>655709</v>
      </c>
      <c r="H11" s="60">
        <v>152463</v>
      </c>
      <c r="I11" s="60">
        <v>301621</v>
      </c>
      <c r="J11" s="60">
        <v>1109793</v>
      </c>
      <c r="K11" s="60"/>
      <c r="L11" s="60">
        <v>450024</v>
      </c>
      <c r="M11" s="60">
        <v>1074165</v>
      </c>
      <c r="N11" s="60">
        <v>1524189</v>
      </c>
      <c r="O11" s="60"/>
      <c r="P11" s="60">
        <v>1868592</v>
      </c>
      <c r="Q11" s="60">
        <v>1515591</v>
      </c>
      <c r="R11" s="60">
        <v>3384183</v>
      </c>
      <c r="S11" s="60"/>
      <c r="T11" s="60"/>
      <c r="U11" s="60"/>
      <c r="V11" s="60"/>
      <c r="W11" s="60">
        <v>6018165</v>
      </c>
      <c r="X11" s="60">
        <v>8890000</v>
      </c>
      <c r="Y11" s="60">
        <v>-2871835</v>
      </c>
      <c r="Z11" s="140">
        <v>-32.3</v>
      </c>
      <c r="AA11" s="62">
        <v>12700000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5500000</v>
      </c>
      <c r="F13" s="60">
        <v>5500000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5500000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16568232</v>
      </c>
      <c r="D15" s="153">
        <f>SUM(D16:D18)</f>
        <v>0</v>
      </c>
      <c r="E15" s="154">
        <f t="shared" si="2"/>
        <v>13600000</v>
      </c>
      <c r="F15" s="100">
        <f t="shared" si="2"/>
        <v>13600000</v>
      </c>
      <c r="G15" s="100">
        <f t="shared" si="2"/>
        <v>1221401</v>
      </c>
      <c r="H15" s="100">
        <f t="shared" si="2"/>
        <v>0</v>
      </c>
      <c r="I15" s="100">
        <f t="shared" si="2"/>
        <v>124129</v>
      </c>
      <c r="J15" s="100">
        <f t="shared" si="2"/>
        <v>1345530</v>
      </c>
      <c r="K15" s="100">
        <f t="shared" si="2"/>
        <v>1703319</v>
      </c>
      <c r="L15" s="100">
        <f t="shared" si="2"/>
        <v>1487890</v>
      </c>
      <c r="M15" s="100">
        <f t="shared" si="2"/>
        <v>1692948</v>
      </c>
      <c r="N15" s="100">
        <f t="shared" si="2"/>
        <v>4884157</v>
      </c>
      <c r="O15" s="100">
        <f t="shared" si="2"/>
        <v>0</v>
      </c>
      <c r="P15" s="100">
        <f t="shared" si="2"/>
        <v>2920675</v>
      </c>
      <c r="Q15" s="100">
        <f t="shared" si="2"/>
        <v>1467357</v>
      </c>
      <c r="R15" s="100">
        <f t="shared" si="2"/>
        <v>4388032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10617719</v>
      </c>
      <c r="X15" s="100">
        <f t="shared" si="2"/>
        <v>10199700</v>
      </c>
      <c r="Y15" s="100">
        <f t="shared" si="2"/>
        <v>418019</v>
      </c>
      <c r="Z15" s="137">
        <f>+IF(X15&lt;&gt;0,+(Y15/X15)*100,0)</f>
        <v>4.09834602978519</v>
      </c>
      <c r="AA15" s="102">
        <f>SUM(AA16:AA18)</f>
        <v>13600000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16568232</v>
      </c>
      <c r="D17" s="155"/>
      <c r="E17" s="156">
        <v>13600000</v>
      </c>
      <c r="F17" s="60">
        <v>13600000</v>
      </c>
      <c r="G17" s="60">
        <v>1221401</v>
      </c>
      <c r="H17" s="60"/>
      <c r="I17" s="60">
        <v>124129</v>
      </c>
      <c r="J17" s="60">
        <v>1345530</v>
      </c>
      <c r="K17" s="60">
        <v>1703319</v>
      </c>
      <c r="L17" s="60">
        <v>1487890</v>
      </c>
      <c r="M17" s="60">
        <v>1692948</v>
      </c>
      <c r="N17" s="60">
        <v>4884157</v>
      </c>
      <c r="O17" s="60"/>
      <c r="P17" s="60">
        <v>2920675</v>
      </c>
      <c r="Q17" s="60">
        <v>1467357</v>
      </c>
      <c r="R17" s="60">
        <v>4388032</v>
      </c>
      <c r="S17" s="60"/>
      <c r="T17" s="60"/>
      <c r="U17" s="60"/>
      <c r="V17" s="60"/>
      <c r="W17" s="60">
        <v>10617719</v>
      </c>
      <c r="X17" s="60">
        <v>10199700</v>
      </c>
      <c r="Y17" s="60">
        <v>418019</v>
      </c>
      <c r="Z17" s="140">
        <v>4.1</v>
      </c>
      <c r="AA17" s="62">
        <v>13600000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31084815</v>
      </c>
      <c r="D25" s="217">
        <f>+D5+D9+D15+D19+D24</f>
        <v>0</v>
      </c>
      <c r="E25" s="230">
        <f t="shared" si="4"/>
        <v>40516000</v>
      </c>
      <c r="F25" s="219">
        <f t="shared" si="4"/>
        <v>40516000</v>
      </c>
      <c r="G25" s="219">
        <f t="shared" si="4"/>
        <v>4775677</v>
      </c>
      <c r="H25" s="219">
        <f t="shared" si="4"/>
        <v>781280</v>
      </c>
      <c r="I25" s="219">
        <f t="shared" si="4"/>
        <v>846453</v>
      </c>
      <c r="J25" s="219">
        <f t="shared" si="4"/>
        <v>6403410</v>
      </c>
      <c r="K25" s="219">
        <f t="shared" si="4"/>
        <v>2794481</v>
      </c>
      <c r="L25" s="219">
        <f t="shared" si="4"/>
        <v>2584187</v>
      </c>
      <c r="M25" s="219">
        <f t="shared" si="4"/>
        <v>4004825</v>
      </c>
      <c r="N25" s="219">
        <f t="shared" si="4"/>
        <v>9383493</v>
      </c>
      <c r="O25" s="219">
        <f t="shared" si="4"/>
        <v>225527</v>
      </c>
      <c r="P25" s="219">
        <f t="shared" si="4"/>
        <v>5425490</v>
      </c>
      <c r="Q25" s="219">
        <f t="shared" si="4"/>
        <v>3214947</v>
      </c>
      <c r="R25" s="219">
        <f t="shared" si="4"/>
        <v>8865964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24652867</v>
      </c>
      <c r="X25" s="219">
        <f t="shared" si="4"/>
        <v>25540900</v>
      </c>
      <c r="Y25" s="219">
        <f t="shared" si="4"/>
        <v>-888033</v>
      </c>
      <c r="Z25" s="231">
        <f>+IF(X25&lt;&gt;0,+(Y25/X25)*100,0)</f>
        <v>-3.47690566894667</v>
      </c>
      <c r="AA25" s="232">
        <f>+AA5+AA9+AA15+AA19+AA24</f>
        <v>40516000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27104640</v>
      </c>
      <c r="D28" s="155"/>
      <c r="E28" s="156">
        <v>39016000</v>
      </c>
      <c r="F28" s="60">
        <v>39016000</v>
      </c>
      <c r="G28" s="60">
        <v>4775677</v>
      </c>
      <c r="H28" s="60">
        <v>781280</v>
      </c>
      <c r="I28" s="60">
        <v>776874</v>
      </c>
      <c r="J28" s="60">
        <v>6333831</v>
      </c>
      <c r="K28" s="60">
        <v>1964771</v>
      </c>
      <c r="L28" s="60">
        <v>2582127</v>
      </c>
      <c r="M28" s="60">
        <v>3896825</v>
      </c>
      <c r="N28" s="60">
        <v>8443723</v>
      </c>
      <c r="O28" s="60">
        <v>225527</v>
      </c>
      <c r="P28" s="60">
        <v>5425490</v>
      </c>
      <c r="Q28" s="60">
        <v>3214947</v>
      </c>
      <c r="R28" s="60">
        <v>8865964</v>
      </c>
      <c r="S28" s="60"/>
      <c r="T28" s="60"/>
      <c r="U28" s="60"/>
      <c r="V28" s="60"/>
      <c r="W28" s="60">
        <v>23643518</v>
      </c>
      <c r="X28" s="60">
        <v>39016000</v>
      </c>
      <c r="Y28" s="60">
        <v>-15372482</v>
      </c>
      <c r="Z28" s="140">
        <v>-39.4</v>
      </c>
      <c r="AA28" s="155">
        <v>39016000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1486622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28591262</v>
      </c>
      <c r="D32" s="210">
        <f>SUM(D28:D31)</f>
        <v>0</v>
      </c>
      <c r="E32" s="211">
        <f t="shared" si="5"/>
        <v>39016000</v>
      </c>
      <c r="F32" s="77">
        <f t="shared" si="5"/>
        <v>39016000</v>
      </c>
      <c r="G32" s="77">
        <f t="shared" si="5"/>
        <v>4775677</v>
      </c>
      <c r="H32" s="77">
        <f t="shared" si="5"/>
        <v>781280</v>
      </c>
      <c r="I32" s="77">
        <f t="shared" si="5"/>
        <v>776874</v>
      </c>
      <c r="J32" s="77">
        <f t="shared" si="5"/>
        <v>6333831</v>
      </c>
      <c r="K32" s="77">
        <f t="shared" si="5"/>
        <v>1964771</v>
      </c>
      <c r="L32" s="77">
        <f t="shared" si="5"/>
        <v>2582127</v>
      </c>
      <c r="M32" s="77">
        <f t="shared" si="5"/>
        <v>3896825</v>
      </c>
      <c r="N32" s="77">
        <f t="shared" si="5"/>
        <v>8443723</v>
      </c>
      <c r="O32" s="77">
        <f t="shared" si="5"/>
        <v>225527</v>
      </c>
      <c r="P32" s="77">
        <f t="shared" si="5"/>
        <v>5425490</v>
      </c>
      <c r="Q32" s="77">
        <f t="shared" si="5"/>
        <v>3214947</v>
      </c>
      <c r="R32" s="77">
        <f t="shared" si="5"/>
        <v>8865964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23643518</v>
      </c>
      <c r="X32" s="77">
        <f t="shared" si="5"/>
        <v>39016000</v>
      </c>
      <c r="Y32" s="77">
        <f t="shared" si="5"/>
        <v>-15372482</v>
      </c>
      <c r="Z32" s="212">
        <f>+IF(X32&lt;&gt;0,+(Y32/X32)*100,0)</f>
        <v>-39.400456223087964</v>
      </c>
      <c r="AA32" s="79">
        <f>SUM(AA28:AA31)</f>
        <v>39016000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2493553</v>
      </c>
      <c r="D35" s="155"/>
      <c r="E35" s="156">
        <v>1500000</v>
      </c>
      <c r="F35" s="60">
        <v>1500000</v>
      </c>
      <c r="G35" s="60"/>
      <c r="H35" s="60"/>
      <c r="I35" s="60">
        <v>69579</v>
      </c>
      <c r="J35" s="60">
        <v>69579</v>
      </c>
      <c r="K35" s="60">
        <v>829710</v>
      </c>
      <c r="L35" s="60">
        <v>2060</v>
      </c>
      <c r="M35" s="60">
        <v>108000</v>
      </c>
      <c r="N35" s="60">
        <v>939770</v>
      </c>
      <c r="O35" s="60"/>
      <c r="P35" s="60"/>
      <c r="Q35" s="60"/>
      <c r="R35" s="60"/>
      <c r="S35" s="60"/>
      <c r="T35" s="60"/>
      <c r="U35" s="60"/>
      <c r="V35" s="60"/>
      <c r="W35" s="60">
        <v>1009349</v>
      </c>
      <c r="X35" s="60">
        <v>1400000</v>
      </c>
      <c r="Y35" s="60">
        <v>-390651</v>
      </c>
      <c r="Z35" s="140">
        <v>-27.9</v>
      </c>
      <c r="AA35" s="62">
        <v>1500000</v>
      </c>
    </row>
    <row r="36" spans="1:27" ht="12.75">
      <c r="A36" s="238" t="s">
        <v>139</v>
      </c>
      <c r="B36" s="149"/>
      <c r="C36" s="222">
        <f aca="true" t="shared" si="6" ref="C36:Y36">SUM(C32:C35)</f>
        <v>31084815</v>
      </c>
      <c r="D36" s="222">
        <f>SUM(D32:D35)</f>
        <v>0</v>
      </c>
      <c r="E36" s="218">
        <f t="shared" si="6"/>
        <v>40516000</v>
      </c>
      <c r="F36" s="220">
        <f t="shared" si="6"/>
        <v>40516000</v>
      </c>
      <c r="G36" s="220">
        <f t="shared" si="6"/>
        <v>4775677</v>
      </c>
      <c r="H36" s="220">
        <f t="shared" si="6"/>
        <v>781280</v>
      </c>
      <c r="I36" s="220">
        <f t="shared" si="6"/>
        <v>846453</v>
      </c>
      <c r="J36" s="220">
        <f t="shared" si="6"/>
        <v>6403410</v>
      </c>
      <c r="K36" s="220">
        <f t="shared" si="6"/>
        <v>2794481</v>
      </c>
      <c r="L36" s="220">
        <f t="shared" si="6"/>
        <v>2584187</v>
      </c>
      <c r="M36" s="220">
        <f t="shared" si="6"/>
        <v>4004825</v>
      </c>
      <c r="N36" s="220">
        <f t="shared" si="6"/>
        <v>9383493</v>
      </c>
      <c r="O36" s="220">
        <f t="shared" si="6"/>
        <v>225527</v>
      </c>
      <c r="P36" s="220">
        <f t="shared" si="6"/>
        <v>5425490</v>
      </c>
      <c r="Q36" s="220">
        <f t="shared" si="6"/>
        <v>3214947</v>
      </c>
      <c r="R36" s="220">
        <f t="shared" si="6"/>
        <v>8865964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24652867</v>
      </c>
      <c r="X36" s="220">
        <f t="shared" si="6"/>
        <v>40416000</v>
      </c>
      <c r="Y36" s="220">
        <f t="shared" si="6"/>
        <v>-15763133</v>
      </c>
      <c r="Z36" s="221">
        <f>+IF(X36&lt;&gt;0,+(Y36/X36)*100,0)</f>
        <v>-39.00220952098179</v>
      </c>
      <c r="AA36" s="239">
        <f>SUM(AA32:AA35)</f>
        <v>40516000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927698</v>
      </c>
      <c r="D6" s="155"/>
      <c r="E6" s="59"/>
      <c r="F6" s="60"/>
      <c r="G6" s="60">
        <v>539390</v>
      </c>
      <c r="H6" s="60">
        <v>2249666</v>
      </c>
      <c r="I6" s="60">
        <v>2916749</v>
      </c>
      <c r="J6" s="60">
        <v>2916749</v>
      </c>
      <c r="K6" s="60">
        <v>865643</v>
      </c>
      <c r="L6" s="60">
        <v>865643</v>
      </c>
      <c r="M6" s="60">
        <v>2533544</v>
      </c>
      <c r="N6" s="60">
        <v>2533544</v>
      </c>
      <c r="O6" s="60">
        <v>1016851</v>
      </c>
      <c r="P6" s="60">
        <v>1199061</v>
      </c>
      <c r="Q6" s="60">
        <v>1429914</v>
      </c>
      <c r="R6" s="60">
        <v>1429914</v>
      </c>
      <c r="S6" s="60"/>
      <c r="T6" s="60"/>
      <c r="U6" s="60"/>
      <c r="V6" s="60"/>
      <c r="W6" s="60">
        <v>1429914</v>
      </c>
      <c r="X6" s="60"/>
      <c r="Y6" s="60">
        <v>1429914</v>
      </c>
      <c r="Z6" s="140"/>
      <c r="AA6" s="62"/>
    </row>
    <row r="7" spans="1:27" ht="12.75">
      <c r="A7" s="249" t="s">
        <v>144</v>
      </c>
      <c r="B7" s="182"/>
      <c r="C7" s="155">
        <v>5509702</v>
      </c>
      <c r="D7" s="155"/>
      <c r="E7" s="59">
        <v>10000000</v>
      </c>
      <c r="F7" s="60">
        <v>10000000</v>
      </c>
      <c r="G7" s="60">
        <v>39909701</v>
      </c>
      <c r="H7" s="60">
        <v>32659701</v>
      </c>
      <c r="I7" s="60">
        <v>24259701</v>
      </c>
      <c r="J7" s="60">
        <v>24259701</v>
      </c>
      <c r="K7" s="60">
        <v>15959701</v>
      </c>
      <c r="L7" s="60">
        <v>7023394</v>
      </c>
      <c r="M7" s="60">
        <v>34013246</v>
      </c>
      <c r="N7" s="60">
        <v>34013246</v>
      </c>
      <c r="O7" s="60">
        <v>29197851</v>
      </c>
      <c r="P7" s="60">
        <v>14164465</v>
      </c>
      <c r="Q7" s="60">
        <v>40625142</v>
      </c>
      <c r="R7" s="60">
        <v>40625142</v>
      </c>
      <c r="S7" s="60"/>
      <c r="T7" s="60"/>
      <c r="U7" s="60"/>
      <c r="V7" s="60"/>
      <c r="W7" s="60">
        <v>40625142</v>
      </c>
      <c r="X7" s="60">
        <v>7500000</v>
      </c>
      <c r="Y7" s="60">
        <v>33125142</v>
      </c>
      <c r="Z7" s="140">
        <v>441.67</v>
      </c>
      <c r="AA7" s="62">
        <v>10000000</v>
      </c>
    </row>
    <row r="8" spans="1:27" ht="12.75">
      <c r="A8" s="249" t="s">
        <v>145</v>
      </c>
      <c r="B8" s="182"/>
      <c r="C8" s="155">
        <v>72157634</v>
      </c>
      <c r="D8" s="155"/>
      <c r="E8" s="59">
        <v>21761000</v>
      </c>
      <c r="F8" s="60">
        <v>21761000</v>
      </c>
      <c r="G8" s="60">
        <v>66393493</v>
      </c>
      <c r="H8" s="60">
        <v>64054409</v>
      </c>
      <c r="I8" s="60">
        <v>64096736</v>
      </c>
      <c r="J8" s="60">
        <v>64096736</v>
      </c>
      <c r="K8" s="60">
        <v>68301656</v>
      </c>
      <c r="L8" s="60">
        <v>70715532</v>
      </c>
      <c r="M8" s="60">
        <v>72724448</v>
      </c>
      <c r="N8" s="60">
        <v>72724448</v>
      </c>
      <c r="O8" s="60">
        <v>73416620</v>
      </c>
      <c r="P8" s="60">
        <v>73491709</v>
      </c>
      <c r="Q8" s="60">
        <v>65225100</v>
      </c>
      <c r="R8" s="60">
        <v>65225100</v>
      </c>
      <c r="S8" s="60"/>
      <c r="T8" s="60"/>
      <c r="U8" s="60"/>
      <c r="V8" s="60"/>
      <c r="W8" s="60">
        <v>65225100</v>
      </c>
      <c r="X8" s="60">
        <v>16320750</v>
      </c>
      <c r="Y8" s="60">
        <v>48904350</v>
      </c>
      <c r="Z8" s="140">
        <v>299.65</v>
      </c>
      <c r="AA8" s="62">
        <v>21761000</v>
      </c>
    </row>
    <row r="9" spans="1:27" ht="12.75">
      <c r="A9" s="249" t="s">
        <v>146</v>
      </c>
      <c r="B9" s="182"/>
      <c r="C9" s="155">
        <v>8525193</v>
      </c>
      <c r="D9" s="155"/>
      <c r="E9" s="59">
        <v>1500000</v>
      </c>
      <c r="F9" s="60">
        <v>1500000</v>
      </c>
      <c r="G9" s="60">
        <v>8525193</v>
      </c>
      <c r="H9" s="60">
        <v>8525193</v>
      </c>
      <c r="I9" s="60">
        <v>8525193</v>
      </c>
      <c r="J9" s="60">
        <v>8525193</v>
      </c>
      <c r="K9" s="60">
        <v>8525193</v>
      </c>
      <c r="L9" s="60">
        <v>8525193</v>
      </c>
      <c r="M9" s="60">
        <v>8525193</v>
      </c>
      <c r="N9" s="60">
        <v>8525193</v>
      </c>
      <c r="O9" s="60">
        <v>8525193</v>
      </c>
      <c r="P9" s="60">
        <v>8525193</v>
      </c>
      <c r="Q9" s="60">
        <v>8525193</v>
      </c>
      <c r="R9" s="60">
        <v>8525193</v>
      </c>
      <c r="S9" s="60"/>
      <c r="T9" s="60"/>
      <c r="U9" s="60"/>
      <c r="V9" s="60"/>
      <c r="W9" s="60">
        <v>8525193</v>
      </c>
      <c r="X9" s="60">
        <v>1125000</v>
      </c>
      <c r="Y9" s="60">
        <v>7400193</v>
      </c>
      <c r="Z9" s="140">
        <v>657.79</v>
      </c>
      <c r="AA9" s="62">
        <v>1500000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87120227</v>
      </c>
      <c r="D12" s="168">
        <f>SUM(D6:D11)</f>
        <v>0</v>
      </c>
      <c r="E12" s="72">
        <f t="shared" si="0"/>
        <v>33261000</v>
      </c>
      <c r="F12" s="73">
        <f t="shared" si="0"/>
        <v>33261000</v>
      </c>
      <c r="G12" s="73">
        <f t="shared" si="0"/>
        <v>115367777</v>
      </c>
      <c r="H12" s="73">
        <f t="shared" si="0"/>
        <v>107488969</v>
      </c>
      <c r="I12" s="73">
        <f t="shared" si="0"/>
        <v>99798379</v>
      </c>
      <c r="J12" s="73">
        <f t="shared" si="0"/>
        <v>99798379</v>
      </c>
      <c r="K12" s="73">
        <f t="shared" si="0"/>
        <v>93652193</v>
      </c>
      <c r="L12" s="73">
        <f t="shared" si="0"/>
        <v>87129762</v>
      </c>
      <c r="M12" s="73">
        <f t="shared" si="0"/>
        <v>117796431</v>
      </c>
      <c r="N12" s="73">
        <f t="shared" si="0"/>
        <v>117796431</v>
      </c>
      <c r="O12" s="73">
        <f t="shared" si="0"/>
        <v>112156515</v>
      </c>
      <c r="P12" s="73">
        <f t="shared" si="0"/>
        <v>97380428</v>
      </c>
      <c r="Q12" s="73">
        <f t="shared" si="0"/>
        <v>115805349</v>
      </c>
      <c r="R12" s="73">
        <f t="shared" si="0"/>
        <v>115805349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115805349</v>
      </c>
      <c r="X12" s="73">
        <f t="shared" si="0"/>
        <v>24945750</v>
      </c>
      <c r="Y12" s="73">
        <f t="shared" si="0"/>
        <v>90859599</v>
      </c>
      <c r="Z12" s="170">
        <f>+IF(X12&lt;&gt;0,+(Y12/X12)*100,0)</f>
        <v>364.22877243618655</v>
      </c>
      <c r="AA12" s="74">
        <f>SUM(AA6:AA11)</f>
        <v>33261000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200353118</v>
      </c>
      <c r="D19" s="155"/>
      <c r="E19" s="59">
        <v>256915818</v>
      </c>
      <c r="F19" s="60">
        <v>256915818</v>
      </c>
      <c r="G19" s="60">
        <v>227879317</v>
      </c>
      <c r="H19" s="60">
        <v>228661137</v>
      </c>
      <c r="I19" s="60">
        <v>229507590</v>
      </c>
      <c r="J19" s="60">
        <v>229507590</v>
      </c>
      <c r="K19" s="60">
        <v>232301530</v>
      </c>
      <c r="L19" s="60">
        <v>234885717</v>
      </c>
      <c r="M19" s="60">
        <v>238695556</v>
      </c>
      <c r="N19" s="60">
        <v>238695556</v>
      </c>
      <c r="O19" s="60">
        <v>231510016</v>
      </c>
      <c r="P19" s="60">
        <v>235876782</v>
      </c>
      <c r="Q19" s="60">
        <v>238030829</v>
      </c>
      <c r="R19" s="60">
        <v>238030829</v>
      </c>
      <c r="S19" s="60"/>
      <c r="T19" s="60"/>
      <c r="U19" s="60"/>
      <c r="V19" s="60"/>
      <c r="W19" s="60">
        <v>238030829</v>
      </c>
      <c r="X19" s="60">
        <v>192686864</v>
      </c>
      <c r="Y19" s="60">
        <v>45343965</v>
      </c>
      <c r="Z19" s="140">
        <v>23.53</v>
      </c>
      <c r="AA19" s="62">
        <v>256915818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2303351</v>
      </c>
      <c r="D22" s="155"/>
      <c r="E22" s="59">
        <v>1257388</v>
      </c>
      <c r="F22" s="60">
        <v>1257388</v>
      </c>
      <c r="G22" s="60">
        <v>2303351</v>
      </c>
      <c r="H22" s="60">
        <v>2303351</v>
      </c>
      <c r="I22" s="60">
        <v>2303351</v>
      </c>
      <c r="J22" s="60">
        <v>2303351</v>
      </c>
      <c r="K22" s="60">
        <v>2303351</v>
      </c>
      <c r="L22" s="60">
        <v>2303351</v>
      </c>
      <c r="M22" s="60">
        <v>2498336</v>
      </c>
      <c r="N22" s="60">
        <v>2498336</v>
      </c>
      <c r="O22" s="60">
        <v>2498336</v>
      </c>
      <c r="P22" s="60">
        <v>2498336</v>
      </c>
      <c r="Q22" s="60">
        <v>2498336</v>
      </c>
      <c r="R22" s="60">
        <v>2498336</v>
      </c>
      <c r="S22" s="60"/>
      <c r="T22" s="60"/>
      <c r="U22" s="60"/>
      <c r="V22" s="60"/>
      <c r="W22" s="60">
        <v>2498336</v>
      </c>
      <c r="X22" s="60">
        <v>943041</v>
      </c>
      <c r="Y22" s="60">
        <v>1555295</v>
      </c>
      <c r="Z22" s="140">
        <v>164.92</v>
      </c>
      <c r="AA22" s="62">
        <v>1257388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202656469</v>
      </c>
      <c r="D24" s="168">
        <f>SUM(D15:D23)</f>
        <v>0</v>
      </c>
      <c r="E24" s="76">
        <f t="shared" si="1"/>
        <v>258173206</v>
      </c>
      <c r="F24" s="77">
        <f t="shared" si="1"/>
        <v>258173206</v>
      </c>
      <c r="G24" s="77">
        <f t="shared" si="1"/>
        <v>230182668</v>
      </c>
      <c r="H24" s="77">
        <f t="shared" si="1"/>
        <v>230964488</v>
      </c>
      <c r="I24" s="77">
        <f t="shared" si="1"/>
        <v>231810941</v>
      </c>
      <c r="J24" s="77">
        <f t="shared" si="1"/>
        <v>231810941</v>
      </c>
      <c r="K24" s="77">
        <f t="shared" si="1"/>
        <v>234604881</v>
      </c>
      <c r="L24" s="77">
        <f t="shared" si="1"/>
        <v>237189068</v>
      </c>
      <c r="M24" s="77">
        <f t="shared" si="1"/>
        <v>241193892</v>
      </c>
      <c r="N24" s="77">
        <f t="shared" si="1"/>
        <v>241193892</v>
      </c>
      <c r="O24" s="77">
        <f t="shared" si="1"/>
        <v>234008352</v>
      </c>
      <c r="P24" s="77">
        <f t="shared" si="1"/>
        <v>238375118</v>
      </c>
      <c r="Q24" s="77">
        <f t="shared" si="1"/>
        <v>240529165</v>
      </c>
      <c r="R24" s="77">
        <f t="shared" si="1"/>
        <v>240529165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240529165</v>
      </c>
      <c r="X24" s="77">
        <f t="shared" si="1"/>
        <v>193629905</v>
      </c>
      <c r="Y24" s="77">
        <f t="shared" si="1"/>
        <v>46899260</v>
      </c>
      <c r="Z24" s="212">
        <f>+IF(X24&lt;&gt;0,+(Y24/X24)*100,0)</f>
        <v>24.221082998517197</v>
      </c>
      <c r="AA24" s="79">
        <f>SUM(AA15:AA23)</f>
        <v>258173206</v>
      </c>
    </row>
    <row r="25" spans="1:27" ht="12.75">
      <c r="A25" s="250" t="s">
        <v>159</v>
      </c>
      <c r="B25" s="251"/>
      <c r="C25" s="168">
        <f aca="true" t="shared" si="2" ref="C25:Y25">+C12+C24</f>
        <v>289776696</v>
      </c>
      <c r="D25" s="168">
        <f>+D12+D24</f>
        <v>0</v>
      </c>
      <c r="E25" s="72">
        <f t="shared" si="2"/>
        <v>291434206</v>
      </c>
      <c r="F25" s="73">
        <f t="shared" si="2"/>
        <v>291434206</v>
      </c>
      <c r="G25" s="73">
        <f t="shared" si="2"/>
        <v>345550445</v>
      </c>
      <c r="H25" s="73">
        <f t="shared" si="2"/>
        <v>338453457</v>
      </c>
      <c r="I25" s="73">
        <f t="shared" si="2"/>
        <v>331609320</v>
      </c>
      <c r="J25" s="73">
        <f t="shared" si="2"/>
        <v>331609320</v>
      </c>
      <c r="K25" s="73">
        <f t="shared" si="2"/>
        <v>328257074</v>
      </c>
      <c r="L25" s="73">
        <f t="shared" si="2"/>
        <v>324318830</v>
      </c>
      <c r="M25" s="73">
        <f t="shared" si="2"/>
        <v>358990323</v>
      </c>
      <c r="N25" s="73">
        <f t="shared" si="2"/>
        <v>358990323</v>
      </c>
      <c r="O25" s="73">
        <f t="shared" si="2"/>
        <v>346164867</v>
      </c>
      <c r="P25" s="73">
        <f t="shared" si="2"/>
        <v>335755546</v>
      </c>
      <c r="Q25" s="73">
        <f t="shared" si="2"/>
        <v>356334514</v>
      </c>
      <c r="R25" s="73">
        <f t="shared" si="2"/>
        <v>356334514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356334514</v>
      </c>
      <c r="X25" s="73">
        <f t="shared" si="2"/>
        <v>218575655</v>
      </c>
      <c r="Y25" s="73">
        <f t="shared" si="2"/>
        <v>137758859</v>
      </c>
      <c r="Z25" s="170">
        <f>+IF(X25&lt;&gt;0,+(Y25/X25)*100,0)</f>
        <v>63.025710251217134</v>
      </c>
      <c r="AA25" s="74">
        <f>+AA12+AA24</f>
        <v>291434206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3894438</v>
      </c>
      <c r="D30" s="155"/>
      <c r="E30" s="59">
        <v>3000000</v>
      </c>
      <c r="F30" s="60">
        <v>3000000</v>
      </c>
      <c r="G30" s="60">
        <v>3240432</v>
      </c>
      <c r="H30" s="60">
        <v>3169045</v>
      </c>
      <c r="I30" s="60">
        <v>2871114</v>
      </c>
      <c r="J30" s="60">
        <v>2871114</v>
      </c>
      <c r="K30" s="60">
        <v>2799727</v>
      </c>
      <c r="L30" s="60">
        <v>1769239</v>
      </c>
      <c r="M30" s="60">
        <v>1771147</v>
      </c>
      <c r="N30" s="60">
        <v>1771147</v>
      </c>
      <c r="O30" s="60">
        <v>1628373</v>
      </c>
      <c r="P30" s="60">
        <v>1330442</v>
      </c>
      <c r="Q30" s="60">
        <v>1801378</v>
      </c>
      <c r="R30" s="60">
        <v>1801378</v>
      </c>
      <c r="S30" s="60"/>
      <c r="T30" s="60"/>
      <c r="U30" s="60"/>
      <c r="V30" s="60"/>
      <c r="W30" s="60">
        <v>1801378</v>
      </c>
      <c r="X30" s="60">
        <v>2250000</v>
      </c>
      <c r="Y30" s="60">
        <v>-448622</v>
      </c>
      <c r="Z30" s="140">
        <v>-19.94</v>
      </c>
      <c r="AA30" s="62">
        <v>3000000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10020609</v>
      </c>
      <c r="D32" s="155"/>
      <c r="E32" s="59">
        <v>3000000</v>
      </c>
      <c r="F32" s="60">
        <v>3000000</v>
      </c>
      <c r="G32" s="60">
        <v>9961909</v>
      </c>
      <c r="H32" s="60">
        <v>3082829</v>
      </c>
      <c r="I32" s="60">
        <v>1676914</v>
      </c>
      <c r="J32" s="60">
        <v>1676914</v>
      </c>
      <c r="K32" s="60">
        <v>1872542</v>
      </c>
      <c r="L32" s="60">
        <v>1934779</v>
      </c>
      <c r="M32" s="60">
        <v>1419187</v>
      </c>
      <c r="N32" s="60">
        <v>1419187</v>
      </c>
      <c r="O32" s="60">
        <v>1183584</v>
      </c>
      <c r="P32" s="60">
        <v>1424265</v>
      </c>
      <c r="Q32" s="60">
        <v>797988</v>
      </c>
      <c r="R32" s="60">
        <v>797988</v>
      </c>
      <c r="S32" s="60"/>
      <c r="T32" s="60"/>
      <c r="U32" s="60"/>
      <c r="V32" s="60"/>
      <c r="W32" s="60">
        <v>797988</v>
      </c>
      <c r="X32" s="60">
        <v>2250000</v>
      </c>
      <c r="Y32" s="60">
        <v>-1452012</v>
      </c>
      <c r="Z32" s="140">
        <v>-64.53</v>
      </c>
      <c r="AA32" s="62">
        <v>3000000</v>
      </c>
    </row>
    <row r="33" spans="1:27" ht="12.75">
      <c r="A33" s="249" t="s">
        <v>165</v>
      </c>
      <c r="B33" s="182"/>
      <c r="C33" s="155">
        <v>3026858</v>
      </c>
      <c r="D33" s="155"/>
      <c r="E33" s="59"/>
      <c r="F33" s="60"/>
      <c r="G33" s="60">
        <v>2896429</v>
      </c>
      <c r="H33" s="60">
        <v>2896429</v>
      </c>
      <c r="I33" s="60">
        <v>2896429</v>
      </c>
      <c r="J33" s="60">
        <v>2896429</v>
      </c>
      <c r="K33" s="60">
        <v>2896429</v>
      </c>
      <c r="L33" s="60">
        <v>2896429</v>
      </c>
      <c r="M33" s="60">
        <v>2896429</v>
      </c>
      <c r="N33" s="60">
        <v>2896429</v>
      </c>
      <c r="O33" s="60">
        <v>2896429</v>
      </c>
      <c r="P33" s="60">
        <v>2896429</v>
      </c>
      <c r="Q33" s="60">
        <v>2896429</v>
      </c>
      <c r="R33" s="60">
        <v>2896429</v>
      </c>
      <c r="S33" s="60"/>
      <c r="T33" s="60"/>
      <c r="U33" s="60"/>
      <c r="V33" s="60"/>
      <c r="W33" s="60">
        <v>2896429</v>
      </c>
      <c r="X33" s="60"/>
      <c r="Y33" s="60">
        <v>2896429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16941905</v>
      </c>
      <c r="D34" s="168">
        <f>SUM(D29:D33)</f>
        <v>0</v>
      </c>
      <c r="E34" s="72">
        <f t="shared" si="3"/>
        <v>6000000</v>
      </c>
      <c r="F34" s="73">
        <f t="shared" si="3"/>
        <v>6000000</v>
      </c>
      <c r="G34" s="73">
        <f t="shared" si="3"/>
        <v>16098770</v>
      </c>
      <c r="H34" s="73">
        <f t="shared" si="3"/>
        <v>9148303</v>
      </c>
      <c r="I34" s="73">
        <f t="shared" si="3"/>
        <v>7444457</v>
      </c>
      <c r="J34" s="73">
        <f t="shared" si="3"/>
        <v>7444457</v>
      </c>
      <c r="K34" s="73">
        <f t="shared" si="3"/>
        <v>7568698</v>
      </c>
      <c r="L34" s="73">
        <f t="shared" si="3"/>
        <v>6600447</v>
      </c>
      <c r="M34" s="73">
        <f t="shared" si="3"/>
        <v>6086763</v>
      </c>
      <c r="N34" s="73">
        <f t="shared" si="3"/>
        <v>6086763</v>
      </c>
      <c r="O34" s="73">
        <f t="shared" si="3"/>
        <v>5708386</v>
      </c>
      <c r="P34" s="73">
        <f t="shared" si="3"/>
        <v>5651136</v>
      </c>
      <c r="Q34" s="73">
        <f t="shared" si="3"/>
        <v>5495795</v>
      </c>
      <c r="R34" s="73">
        <f t="shared" si="3"/>
        <v>5495795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5495795</v>
      </c>
      <c r="X34" s="73">
        <f t="shared" si="3"/>
        <v>4500000</v>
      </c>
      <c r="Y34" s="73">
        <f t="shared" si="3"/>
        <v>995795</v>
      </c>
      <c r="Z34" s="170">
        <f>+IF(X34&lt;&gt;0,+(Y34/X34)*100,0)</f>
        <v>22.128777777777778</v>
      </c>
      <c r="AA34" s="74">
        <f>SUM(AA29:AA33)</f>
        <v>6000000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2004519</v>
      </c>
      <c r="D37" s="155"/>
      <c r="E37" s="59">
        <v>3000000</v>
      </c>
      <c r="F37" s="60">
        <v>3000000</v>
      </c>
      <c r="G37" s="60">
        <v>2573900</v>
      </c>
      <c r="H37" s="60">
        <v>2573900</v>
      </c>
      <c r="I37" s="60">
        <v>2573900</v>
      </c>
      <c r="J37" s="60">
        <v>2573900</v>
      </c>
      <c r="K37" s="60">
        <v>2573900</v>
      </c>
      <c r="L37" s="60">
        <v>1946607</v>
      </c>
      <c r="M37" s="60">
        <v>1946607</v>
      </c>
      <c r="N37" s="60">
        <v>1946607</v>
      </c>
      <c r="O37" s="60">
        <v>1946607</v>
      </c>
      <c r="P37" s="60">
        <v>1946607</v>
      </c>
      <c r="Q37" s="60"/>
      <c r="R37" s="60"/>
      <c r="S37" s="60"/>
      <c r="T37" s="60"/>
      <c r="U37" s="60"/>
      <c r="V37" s="60"/>
      <c r="W37" s="60"/>
      <c r="X37" s="60">
        <v>2250000</v>
      </c>
      <c r="Y37" s="60">
        <v>-2250000</v>
      </c>
      <c r="Z37" s="140">
        <v>-100</v>
      </c>
      <c r="AA37" s="62">
        <v>3000000</v>
      </c>
    </row>
    <row r="38" spans="1:27" ht="12.75">
      <c r="A38" s="249" t="s">
        <v>165</v>
      </c>
      <c r="B38" s="182"/>
      <c r="C38" s="155">
        <v>2157943</v>
      </c>
      <c r="D38" s="155"/>
      <c r="E38" s="59">
        <v>775000</v>
      </c>
      <c r="F38" s="60">
        <v>775000</v>
      </c>
      <c r="G38" s="60">
        <v>520461</v>
      </c>
      <c r="H38" s="60">
        <v>520461</v>
      </c>
      <c r="I38" s="60">
        <v>520461</v>
      </c>
      <c r="J38" s="60">
        <v>520461</v>
      </c>
      <c r="K38" s="60">
        <v>520461</v>
      </c>
      <c r="L38" s="60">
        <v>520461</v>
      </c>
      <c r="M38" s="60">
        <v>520461</v>
      </c>
      <c r="N38" s="60">
        <v>520461</v>
      </c>
      <c r="O38" s="60">
        <v>520461</v>
      </c>
      <c r="P38" s="60">
        <v>520461</v>
      </c>
      <c r="Q38" s="60">
        <v>520461</v>
      </c>
      <c r="R38" s="60">
        <v>520461</v>
      </c>
      <c r="S38" s="60"/>
      <c r="T38" s="60"/>
      <c r="U38" s="60"/>
      <c r="V38" s="60"/>
      <c r="W38" s="60">
        <v>520461</v>
      </c>
      <c r="X38" s="60">
        <v>581250</v>
      </c>
      <c r="Y38" s="60">
        <v>-60789</v>
      </c>
      <c r="Z38" s="140">
        <v>-10.46</v>
      </c>
      <c r="AA38" s="62">
        <v>775000</v>
      </c>
    </row>
    <row r="39" spans="1:27" ht="12.75">
      <c r="A39" s="250" t="s">
        <v>59</v>
      </c>
      <c r="B39" s="253"/>
      <c r="C39" s="168">
        <f aca="true" t="shared" si="4" ref="C39:Y39">SUM(C37:C38)</f>
        <v>4162462</v>
      </c>
      <c r="D39" s="168">
        <f>SUM(D37:D38)</f>
        <v>0</v>
      </c>
      <c r="E39" s="76">
        <f t="shared" si="4"/>
        <v>3775000</v>
      </c>
      <c r="F39" s="77">
        <f t="shared" si="4"/>
        <v>3775000</v>
      </c>
      <c r="G39" s="77">
        <f t="shared" si="4"/>
        <v>3094361</v>
      </c>
      <c r="H39" s="77">
        <f t="shared" si="4"/>
        <v>3094361</v>
      </c>
      <c r="I39" s="77">
        <f t="shared" si="4"/>
        <v>3094361</v>
      </c>
      <c r="J39" s="77">
        <f t="shared" si="4"/>
        <v>3094361</v>
      </c>
      <c r="K39" s="77">
        <f t="shared" si="4"/>
        <v>3094361</v>
      </c>
      <c r="L39" s="77">
        <f t="shared" si="4"/>
        <v>2467068</v>
      </c>
      <c r="M39" s="77">
        <f t="shared" si="4"/>
        <v>2467068</v>
      </c>
      <c r="N39" s="77">
        <f t="shared" si="4"/>
        <v>2467068</v>
      </c>
      <c r="O39" s="77">
        <f t="shared" si="4"/>
        <v>2467068</v>
      </c>
      <c r="P39" s="77">
        <f t="shared" si="4"/>
        <v>2467068</v>
      </c>
      <c r="Q39" s="77">
        <f t="shared" si="4"/>
        <v>520461</v>
      </c>
      <c r="R39" s="77">
        <f t="shared" si="4"/>
        <v>520461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520461</v>
      </c>
      <c r="X39" s="77">
        <f t="shared" si="4"/>
        <v>2831250</v>
      </c>
      <c r="Y39" s="77">
        <f t="shared" si="4"/>
        <v>-2310789</v>
      </c>
      <c r="Z39" s="212">
        <f>+IF(X39&lt;&gt;0,+(Y39/X39)*100,0)</f>
        <v>-81.6172715231788</v>
      </c>
      <c r="AA39" s="79">
        <f>SUM(AA37:AA38)</f>
        <v>3775000</v>
      </c>
    </row>
    <row r="40" spans="1:27" ht="12.75">
      <c r="A40" s="250" t="s">
        <v>167</v>
      </c>
      <c r="B40" s="251"/>
      <c r="C40" s="168">
        <f aca="true" t="shared" si="5" ref="C40:Y40">+C34+C39</f>
        <v>21104367</v>
      </c>
      <c r="D40" s="168">
        <f>+D34+D39</f>
        <v>0</v>
      </c>
      <c r="E40" s="72">
        <f t="shared" si="5"/>
        <v>9775000</v>
      </c>
      <c r="F40" s="73">
        <f t="shared" si="5"/>
        <v>9775000</v>
      </c>
      <c r="G40" s="73">
        <f t="shared" si="5"/>
        <v>19193131</v>
      </c>
      <c r="H40" s="73">
        <f t="shared" si="5"/>
        <v>12242664</v>
      </c>
      <c r="I40" s="73">
        <f t="shared" si="5"/>
        <v>10538818</v>
      </c>
      <c r="J40" s="73">
        <f t="shared" si="5"/>
        <v>10538818</v>
      </c>
      <c r="K40" s="73">
        <f t="shared" si="5"/>
        <v>10663059</v>
      </c>
      <c r="L40" s="73">
        <f t="shared" si="5"/>
        <v>9067515</v>
      </c>
      <c r="M40" s="73">
        <f t="shared" si="5"/>
        <v>8553831</v>
      </c>
      <c r="N40" s="73">
        <f t="shared" si="5"/>
        <v>8553831</v>
      </c>
      <c r="O40" s="73">
        <f t="shared" si="5"/>
        <v>8175454</v>
      </c>
      <c r="P40" s="73">
        <f t="shared" si="5"/>
        <v>8118204</v>
      </c>
      <c r="Q40" s="73">
        <f t="shared" si="5"/>
        <v>6016256</v>
      </c>
      <c r="R40" s="73">
        <f t="shared" si="5"/>
        <v>6016256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6016256</v>
      </c>
      <c r="X40" s="73">
        <f t="shared" si="5"/>
        <v>7331250</v>
      </c>
      <c r="Y40" s="73">
        <f t="shared" si="5"/>
        <v>-1314994</v>
      </c>
      <c r="Z40" s="170">
        <f>+IF(X40&lt;&gt;0,+(Y40/X40)*100,0)</f>
        <v>-17.936832054560956</v>
      </c>
      <c r="AA40" s="74">
        <f>+AA34+AA39</f>
        <v>9775000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268672329</v>
      </c>
      <c r="D42" s="257">
        <f>+D25-D40</f>
        <v>0</v>
      </c>
      <c r="E42" s="258">
        <f t="shared" si="6"/>
        <v>281659206</v>
      </c>
      <c r="F42" s="259">
        <f t="shared" si="6"/>
        <v>281659206</v>
      </c>
      <c r="G42" s="259">
        <f t="shared" si="6"/>
        <v>326357314</v>
      </c>
      <c r="H42" s="259">
        <f t="shared" si="6"/>
        <v>326210793</v>
      </c>
      <c r="I42" s="259">
        <f t="shared" si="6"/>
        <v>321070502</v>
      </c>
      <c r="J42" s="259">
        <f t="shared" si="6"/>
        <v>321070502</v>
      </c>
      <c r="K42" s="259">
        <f t="shared" si="6"/>
        <v>317594015</v>
      </c>
      <c r="L42" s="259">
        <f t="shared" si="6"/>
        <v>315251315</v>
      </c>
      <c r="M42" s="259">
        <f t="shared" si="6"/>
        <v>350436492</v>
      </c>
      <c r="N42" s="259">
        <f t="shared" si="6"/>
        <v>350436492</v>
      </c>
      <c r="O42" s="259">
        <f t="shared" si="6"/>
        <v>337989413</v>
      </c>
      <c r="P42" s="259">
        <f t="shared" si="6"/>
        <v>327637342</v>
      </c>
      <c r="Q42" s="259">
        <f t="shared" si="6"/>
        <v>350318258</v>
      </c>
      <c r="R42" s="259">
        <f t="shared" si="6"/>
        <v>350318258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350318258</v>
      </c>
      <c r="X42" s="259">
        <f t="shared" si="6"/>
        <v>211244405</v>
      </c>
      <c r="Y42" s="259">
        <f t="shared" si="6"/>
        <v>139073853</v>
      </c>
      <c r="Z42" s="260">
        <f>+IF(X42&lt;&gt;0,+(Y42/X42)*100,0)</f>
        <v>65.83552023543535</v>
      </c>
      <c r="AA42" s="261">
        <f>+AA25-AA40</f>
        <v>281659206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268672329</v>
      </c>
      <c r="D45" s="155"/>
      <c r="E45" s="59">
        <v>281659206</v>
      </c>
      <c r="F45" s="60">
        <v>281659206</v>
      </c>
      <c r="G45" s="60">
        <v>326357314</v>
      </c>
      <c r="H45" s="60">
        <v>326210793</v>
      </c>
      <c r="I45" s="60">
        <v>321070502</v>
      </c>
      <c r="J45" s="60">
        <v>321070502</v>
      </c>
      <c r="K45" s="60">
        <v>317594015</v>
      </c>
      <c r="L45" s="60">
        <v>315251315</v>
      </c>
      <c r="M45" s="60">
        <v>350436492</v>
      </c>
      <c r="N45" s="60">
        <v>350436492</v>
      </c>
      <c r="O45" s="60">
        <v>337989413</v>
      </c>
      <c r="P45" s="60">
        <v>327637342</v>
      </c>
      <c r="Q45" s="60">
        <v>350318258</v>
      </c>
      <c r="R45" s="60">
        <v>350318258</v>
      </c>
      <c r="S45" s="60"/>
      <c r="T45" s="60"/>
      <c r="U45" s="60"/>
      <c r="V45" s="60"/>
      <c r="W45" s="60">
        <v>350318258</v>
      </c>
      <c r="X45" s="60">
        <v>211244405</v>
      </c>
      <c r="Y45" s="60">
        <v>139073853</v>
      </c>
      <c r="Z45" s="139">
        <v>65.84</v>
      </c>
      <c r="AA45" s="62">
        <v>281659206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268672329</v>
      </c>
      <c r="D48" s="217">
        <f>SUM(D45:D47)</f>
        <v>0</v>
      </c>
      <c r="E48" s="264">
        <f t="shared" si="7"/>
        <v>281659206</v>
      </c>
      <c r="F48" s="219">
        <f t="shared" si="7"/>
        <v>281659206</v>
      </c>
      <c r="G48" s="219">
        <f t="shared" si="7"/>
        <v>326357314</v>
      </c>
      <c r="H48" s="219">
        <f t="shared" si="7"/>
        <v>326210793</v>
      </c>
      <c r="I48" s="219">
        <f t="shared" si="7"/>
        <v>321070502</v>
      </c>
      <c r="J48" s="219">
        <f t="shared" si="7"/>
        <v>321070502</v>
      </c>
      <c r="K48" s="219">
        <f t="shared" si="7"/>
        <v>317594015</v>
      </c>
      <c r="L48" s="219">
        <f t="shared" si="7"/>
        <v>315251315</v>
      </c>
      <c r="M48" s="219">
        <f t="shared" si="7"/>
        <v>350436492</v>
      </c>
      <c r="N48" s="219">
        <f t="shared" si="7"/>
        <v>350436492</v>
      </c>
      <c r="O48" s="219">
        <f t="shared" si="7"/>
        <v>337989413</v>
      </c>
      <c r="P48" s="219">
        <f t="shared" si="7"/>
        <v>327637342</v>
      </c>
      <c r="Q48" s="219">
        <f t="shared" si="7"/>
        <v>350318258</v>
      </c>
      <c r="R48" s="219">
        <f t="shared" si="7"/>
        <v>350318258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350318258</v>
      </c>
      <c r="X48" s="219">
        <f t="shared" si="7"/>
        <v>211244405</v>
      </c>
      <c r="Y48" s="219">
        <f t="shared" si="7"/>
        <v>139073853</v>
      </c>
      <c r="Z48" s="265">
        <f>+IF(X48&lt;&gt;0,+(Y48/X48)*100,0)</f>
        <v>65.83552023543535</v>
      </c>
      <c r="AA48" s="232">
        <f>SUM(AA45:AA47)</f>
        <v>281659206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28011808</v>
      </c>
      <c r="D6" s="155"/>
      <c r="E6" s="59">
        <v>27000000</v>
      </c>
      <c r="F6" s="60">
        <v>27000000</v>
      </c>
      <c r="G6" s="60">
        <v>1982248</v>
      </c>
      <c r="H6" s="60">
        <v>6666210</v>
      </c>
      <c r="I6" s="60">
        <v>5452427</v>
      </c>
      <c r="J6" s="60">
        <v>14100885</v>
      </c>
      <c r="K6" s="60">
        <v>2263293</v>
      </c>
      <c r="L6" s="60">
        <v>2152987</v>
      </c>
      <c r="M6" s="60">
        <v>4336399</v>
      </c>
      <c r="N6" s="60">
        <v>8752679</v>
      </c>
      <c r="O6" s="60">
        <v>2364114</v>
      </c>
      <c r="P6" s="60">
        <v>2730812</v>
      </c>
      <c r="Q6" s="60">
        <v>13659915</v>
      </c>
      <c r="R6" s="60">
        <v>18754841</v>
      </c>
      <c r="S6" s="60"/>
      <c r="T6" s="60"/>
      <c r="U6" s="60"/>
      <c r="V6" s="60"/>
      <c r="W6" s="60">
        <v>41608405</v>
      </c>
      <c r="X6" s="60">
        <v>20250000</v>
      </c>
      <c r="Y6" s="60">
        <v>21358405</v>
      </c>
      <c r="Z6" s="140">
        <v>105.47</v>
      </c>
      <c r="AA6" s="62">
        <v>27000000</v>
      </c>
    </row>
    <row r="7" spans="1:27" ht="12.75">
      <c r="A7" s="249" t="s">
        <v>32</v>
      </c>
      <c r="B7" s="182"/>
      <c r="C7" s="155"/>
      <c r="D7" s="155"/>
      <c r="E7" s="59">
        <v>1700000</v>
      </c>
      <c r="F7" s="60">
        <v>1700000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1278000</v>
      </c>
      <c r="Y7" s="60">
        <v>-1278000</v>
      </c>
      <c r="Z7" s="140">
        <v>-100</v>
      </c>
      <c r="AA7" s="62">
        <v>1700000</v>
      </c>
    </row>
    <row r="8" spans="1:27" ht="12.75">
      <c r="A8" s="249" t="s">
        <v>178</v>
      </c>
      <c r="B8" s="182"/>
      <c r="C8" s="155">
        <v>2933482</v>
      </c>
      <c r="D8" s="155"/>
      <c r="E8" s="59">
        <v>3935000</v>
      </c>
      <c r="F8" s="60">
        <v>3935000</v>
      </c>
      <c r="G8" s="60">
        <v>247234</v>
      </c>
      <c r="H8" s="60">
        <v>275262</v>
      </c>
      <c r="I8" s="60">
        <v>287875</v>
      </c>
      <c r="J8" s="60">
        <v>810371</v>
      </c>
      <c r="K8" s="60">
        <v>246561</v>
      </c>
      <c r="L8" s="60">
        <v>258319</v>
      </c>
      <c r="M8" s="60">
        <v>183433</v>
      </c>
      <c r="N8" s="60">
        <v>688313</v>
      </c>
      <c r="O8" s="60">
        <v>336296</v>
      </c>
      <c r="P8" s="60">
        <v>312519</v>
      </c>
      <c r="Q8" s="60">
        <v>828711</v>
      </c>
      <c r="R8" s="60">
        <v>1477526</v>
      </c>
      <c r="S8" s="60"/>
      <c r="T8" s="60"/>
      <c r="U8" s="60"/>
      <c r="V8" s="60"/>
      <c r="W8" s="60">
        <v>2976210</v>
      </c>
      <c r="X8" s="60">
        <v>2950000</v>
      </c>
      <c r="Y8" s="60">
        <v>26210</v>
      </c>
      <c r="Z8" s="140">
        <v>0.89</v>
      </c>
      <c r="AA8" s="62">
        <v>3935000</v>
      </c>
    </row>
    <row r="9" spans="1:27" ht="12.75">
      <c r="A9" s="249" t="s">
        <v>179</v>
      </c>
      <c r="B9" s="182"/>
      <c r="C9" s="155">
        <v>87511000</v>
      </c>
      <c r="D9" s="155"/>
      <c r="E9" s="59">
        <v>96674000</v>
      </c>
      <c r="F9" s="60">
        <v>96674000</v>
      </c>
      <c r="G9" s="60">
        <v>41308000</v>
      </c>
      <c r="H9" s="60">
        <v>517000</v>
      </c>
      <c r="I9" s="60">
        <v>932000</v>
      </c>
      <c r="J9" s="60">
        <v>42757000</v>
      </c>
      <c r="K9" s="60"/>
      <c r="L9" s="60">
        <v>929000</v>
      </c>
      <c r="M9" s="60">
        <v>29125000</v>
      </c>
      <c r="N9" s="60">
        <v>30054000</v>
      </c>
      <c r="O9" s="60"/>
      <c r="P9" s="60"/>
      <c r="Q9" s="60">
        <v>22463000</v>
      </c>
      <c r="R9" s="60">
        <v>22463000</v>
      </c>
      <c r="S9" s="60"/>
      <c r="T9" s="60"/>
      <c r="U9" s="60"/>
      <c r="V9" s="60"/>
      <c r="W9" s="60">
        <v>95274000</v>
      </c>
      <c r="X9" s="60">
        <v>96674000</v>
      </c>
      <c r="Y9" s="60">
        <v>-1400000</v>
      </c>
      <c r="Z9" s="140">
        <v>-1.45</v>
      </c>
      <c r="AA9" s="62">
        <v>96674000</v>
      </c>
    </row>
    <row r="10" spans="1:27" ht="12.75">
      <c r="A10" s="249" t="s">
        <v>180</v>
      </c>
      <c r="B10" s="182"/>
      <c r="C10" s="155">
        <v>28829000</v>
      </c>
      <c r="D10" s="155"/>
      <c r="E10" s="59">
        <v>39016000</v>
      </c>
      <c r="F10" s="60">
        <v>39016000</v>
      </c>
      <c r="G10" s="60">
        <v>10000000</v>
      </c>
      <c r="H10" s="60"/>
      <c r="I10" s="60"/>
      <c r="J10" s="60">
        <v>10000000</v>
      </c>
      <c r="K10" s="60"/>
      <c r="L10" s="60"/>
      <c r="M10" s="60">
        <v>20000000</v>
      </c>
      <c r="N10" s="60">
        <v>20000000</v>
      </c>
      <c r="O10" s="60"/>
      <c r="P10" s="60"/>
      <c r="Q10" s="60">
        <v>9016000</v>
      </c>
      <c r="R10" s="60">
        <v>9016000</v>
      </c>
      <c r="S10" s="60"/>
      <c r="T10" s="60"/>
      <c r="U10" s="60"/>
      <c r="V10" s="60"/>
      <c r="W10" s="60">
        <v>39016000</v>
      </c>
      <c r="X10" s="60">
        <v>39016000</v>
      </c>
      <c r="Y10" s="60"/>
      <c r="Z10" s="140"/>
      <c r="AA10" s="62">
        <v>39016000</v>
      </c>
    </row>
    <row r="11" spans="1:27" ht="12.75">
      <c r="A11" s="249" t="s">
        <v>181</v>
      </c>
      <c r="B11" s="182"/>
      <c r="C11" s="155">
        <v>1123868</v>
      </c>
      <c r="D11" s="155"/>
      <c r="E11" s="59">
        <v>5450000</v>
      </c>
      <c r="F11" s="60">
        <v>5450000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4087800</v>
      </c>
      <c r="Y11" s="60">
        <v>-4087800</v>
      </c>
      <c r="Z11" s="140">
        <v>-100</v>
      </c>
      <c r="AA11" s="62">
        <v>5450000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-115397490</v>
      </c>
      <c r="D14" s="155"/>
      <c r="E14" s="59">
        <v>-123711000</v>
      </c>
      <c r="F14" s="60">
        <v>-123711000</v>
      </c>
      <c r="G14" s="60">
        <v>-58930485</v>
      </c>
      <c r="H14" s="60">
        <v>-12145529</v>
      </c>
      <c r="I14" s="60">
        <v>-13260836</v>
      </c>
      <c r="J14" s="60">
        <v>-84336850</v>
      </c>
      <c r="K14" s="60">
        <v>-11866758</v>
      </c>
      <c r="L14" s="60">
        <v>-7756113</v>
      </c>
      <c r="M14" s="60">
        <v>-61480809</v>
      </c>
      <c r="N14" s="60">
        <v>-81103680</v>
      </c>
      <c r="O14" s="60">
        <v>-8839182</v>
      </c>
      <c r="P14" s="60">
        <v>-9232524</v>
      </c>
      <c r="Q14" s="60">
        <v>-47411287</v>
      </c>
      <c r="R14" s="60">
        <v>-65482993</v>
      </c>
      <c r="S14" s="60"/>
      <c r="T14" s="60"/>
      <c r="U14" s="60"/>
      <c r="V14" s="60"/>
      <c r="W14" s="60">
        <v>-230923523</v>
      </c>
      <c r="X14" s="60">
        <v>-92763000</v>
      </c>
      <c r="Y14" s="60">
        <v>-138160523</v>
      </c>
      <c r="Z14" s="140">
        <v>148.94</v>
      </c>
      <c r="AA14" s="62">
        <v>-123711000</v>
      </c>
    </row>
    <row r="15" spans="1:27" ht="12.75">
      <c r="A15" s="249" t="s">
        <v>40</v>
      </c>
      <c r="B15" s="182"/>
      <c r="C15" s="155">
        <v>-836957</v>
      </c>
      <c r="D15" s="155"/>
      <c r="E15" s="59">
        <v>-1200000</v>
      </c>
      <c r="F15" s="60">
        <v>-1200000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-900000</v>
      </c>
      <c r="Y15" s="60">
        <v>900000</v>
      </c>
      <c r="Z15" s="140">
        <v>-100</v>
      </c>
      <c r="AA15" s="62">
        <v>-1200000</v>
      </c>
    </row>
    <row r="16" spans="1:27" ht="12.75">
      <c r="A16" s="249" t="s">
        <v>42</v>
      </c>
      <c r="B16" s="182"/>
      <c r="C16" s="155"/>
      <c r="D16" s="155"/>
      <c r="E16" s="59">
        <v>-2000000</v>
      </c>
      <c r="F16" s="60">
        <v>-2000000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-1485000</v>
      </c>
      <c r="Y16" s="60">
        <v>1485000</v>
      </c>
      <c r="Z16" s="140">
        <v>-100</v>
      </c>
      <c r="AA16" s="62">
        <v>-2000000</v>
      </c>
    </row>
    <row r="17" spans="1:27" ht="12.75">
      <c r="A17" s="250" t="s">
        <v>185</v>
      </c>
      <c r="B17" s="251"/>
      <c r="C17" s="168">
        <f aca="true" t="shared" si="0" ref="C17:Y17">SUM(C6:C16)</f>
        <v>32174711</v>
      </c>
      <c r="D17" s="168">
        <f t="shared" si="0"/>
        <v>0</v>
      </c>
      <c r="E17" s="72">
        <f t="shared" si="0"/>
        <v>46864000</v>
      </c>
      <c r="F17" s="73">
        <f t="shared" si="0"/>
        <v>46864000</v>
      </c>
      <c r="G17" s="73">
        <f t="shared" si="0"/>
        <v>-5393003</v>
      </c>
      <c r="H17" s="73">
        <f t="shared" si="0"/>
        <v>-4687057</v>
      </c>
      <c r="I17" s="73">
        <f t="shared" si="0"/>
        <v>-6588534</v>
      </c>
      <c r="J17" s="73">
        <f t="shared" si="0"/>
        <v>-16668594</v>
      </c>
      <c r="K17" s="73">
        <f t="shared" si="0"/>
        <v>-9356904</v>
      </c>
      <c r="L17" s="73">
        <f t="shared" si="0"/>
        <v>-4415807</v>
      </c>
      <c r="M17" s="73">
        <f t="shared" si="0"/>
        <v>-7835977</v>
      </c>
      <c r="N17" s="73">
        <f t="shared" si="0"/>
        <v>-21608688</v>
      </c>
      <c r="O17" s="73">
        <f t="shared" si="0"/>
        <v>-6138772</v>
      </c>
      <c r="P17" s="73">
        <f t="shared" si="0"/>
        <v>-6189193</v>
      </c>
      <c r="Q17" s="73">
        <f t="shared" si="0"/>
        <v>-1443661</v>
      </c>
      <c r="R17" s="73">
        <f t="shared" si="0"/>
        <v>-13771626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-52048908</v>
      </c>
      <c r="X17" s="73">
        <f t="shared" si="0"/>
        <v>69107800</v>
      </c>
      <c r="Y17" s="73">
        <f t="shared" si="0"/>
        <v>-121156708</v>
      </c>
      <c r="Z17" s="170">
        <f>+IF(X17&lt;&gt;0,+(Y17/X17)*100,0)</f>
        <v>-175.31553312361268</v>
      </c>
      <c r="AA17" s="74">
        <f>SUM(AA6:AA16)</f>
        <v>46864000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1580913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1688320</v>
      </c>
      <c r="D24" s="155"/>
      <c r="E24" s="59"/>
      <c r="F24" s="60"/>
      <c r="G24" s="60">
        <v>9900000</v>
      </c>
      <c r="H24" s="60">
        <v>7250000</v>
      </c>
      <c r="I24" s="60">
        <v>8400000</v>
      </c>
      <c r="J24" s="60">
        <v>25550000</v>
      </c>
      <c r="K24" s="60">
        <v>9800000</v>
      </c>
      <c r="L24" s="60">
        <v>8400000</v>
      </c>
      <c r="M24" s="60">
        <v>14700000</v>
      </c>
      <c r="N24" s="60">
        <v>32900000</v>
      </c>
      <c r="O24" s="60">
        <v>5000000</v>
      </c>
      <c r="P24" s="60">
        <v>15150000</v>
      </c>
      <c r="Q24" s="60">
        <v>5600000</v>
      </c>
      <c r="R24" s="60">
        <v>25750000</v>
      </c>
      <c r="S24" s="60"/>
      <c r="T24" s="60"/>
      <c r="U24" s="60"/>
      <c r="V24" s="60"/>
      <c r="W24" s="60">
        <v>84200000</v>
      </c>
      <c r="X24" s="60"/>
      <c r="Y24" s="60">
        <v>84200000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-31084815</v>
      </c>
      <c r="D26" s="155"/>
      <c r="E26" s="59">
        <v>-40516000</v>
      </c>
      <c r="F26" s="60">
        <v>-40516000</v>
      </c>
      <c r="G26" s="60">
        <v>-4775677</v>
      </c>
      <c r="H26" s="60">
        <v>-781280</v>
      </c>
      <c r="I26" s="60">
        <v>-846453</v>
      </c>
      <c r="J26" s="60">
        <v>-6403410</v>
      </c>
      <c r="K26" s="60">
        <v>-2422815</v>
      </c>
      <c r="L26" s="60">
        <v>-3664885</v>
      </c>
      <c r="M26" s="60">
        <v>-5217498</v>
      </c>
      <c r="N26" s="60">
        <v>-11305198</v>
      </c>
      <c r="O26" s="60">
        <v>-235149</v>
      </c>
      <c r="P26" s="60">
        <v>-8480667</v>
      </c>
      <c r="Q26" s="60">
        <v>-3854171</v>
      </c>
      <c r="R26" s="60">
        <v>-12569987</v>
      </c>
      <c r="S26" s="60"/>
      <c r="T26" s="60"/>
      <c r="U26" s="60"/>
      <c r="V26" s="60"/>
      <c r="W26" s="60">
        <v>-30278595</v>
      </c>
      <c r="X26" s="60">
        <v>-28357000</v>
      </c>
      <c r="Y26" s="60">
        <v>-1921595</v>
      </c>
      <c r="Z26" s="140">
        <v>6.78</v>
      </c>
      <c r="AA26" s="62">
        <v>-40516000</v>
      </c>
    </row>
    <row r="27" spans="1:27" ht="12.75">
      <c r="A27" s="250" t="s">
        <v>192</v>
      </c>
      <c r="B27" s="251"/>
      <c r="C27" s="168">
        <f aca="true" t="shared" si="1" ref="C27:Y27">SUM(C21:C26)</f>
        <v>-27815582</v>
      </c>
      <c r="D27" s="168">
        <f>SUM(D21:D26)</f>
        <v>0</v>
      </c>
      <c r="E27" s="72">
        <f t="shared" si="1"/>
        <v>-40516000</v>
      </c>
      <c r="F27" s="73">
        <f t="shared" si="1"/>
        <v>-40516000</v>
      </c>
      <c r="G27" s="73">
        <f t="shared" si="1"/>
        <v>5124323</v>
      </c>
      <c r="H27" s="73">
        <f t="shared" si="1"/>
        <v>6468720</v>
      </c>
      <c r="I27" s="73">
        <f t="shared" si="1"/>
        <v>7553547</v>
      </c>
      <c r="J27" s="73">
        <f t="shared" si="1"/>
        <v>19146590</v>
      </c>
      <c r="K27" s="73">
        <f t="shared" si="1"/>
        <v>7377185</v>
      </c>
      <c r="L27" s="73">
        <f t="shared" si="1"/>
        <v>4735115</v>
      </c>
      <c r="M27" s="73">
        <f t="shared" si="1"/>
        <v>9482502</v>
      </c>
      <c r="N27" s="73">
        <f t="shared" si="1"/>
        <v>21594802</v>
      </c>
      <c r="O27" s="73">
        <f t="shared" si="1"/>
        <v>4764851</v>
      </c>
      <c r="P27" s="73">
        <f t="shared" si="1"/>
        <v>6669333</v>
      </c>
      <c r="Q27" s="73">
        <f t="shared" si="1"/>
        <v>1745829</v>
      </c>
      <c r="R27" s="73">
        <f t="shared" si="1"/>
        <v>13180013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53921405</v>
      </c>
      <c r="X27" s="73">
        <f t="shared" si="1"/>
        <v>-28357000</v>
      </c>
      <c r="Y27" s="73">
        <f t="shared" si="1"/>
        <v>82278405</v>
      </c>
      <c r="Z27" s="170">
        <f>+IF(X27&lt;&gt;0,+(Y27/X27)*100,0)</f>
        <v>-290.15200832246006</v>
      </c>
      <c r="AA27" s="74">
        <f>SUM(AA21:AA26)</f>
        <v>-40516000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-4068338</v>
      </c>
      <c r="D35" s="155"/>
      <c r="E35" s="59">
        <v>-3000000</v>
      </c>
      <c r="F35" s="60">
        <v>-3000000</v>
      </c>
      <c r="G35" s="60">
        <v>-71387</v>
      </c>
      <c r="H35" s="60">
        <v>-71387</v>
      </c>
      <c r="I35" s="60">
        <v>-297931</v>
      </c>
      <c r="J35" s="60">
        <v>-440705</v>
      </c>
      <c r="K35" s="60">
        <v>-71387</v>
      </c>
      <c r="L35" s="60">
        <v>-297931</v>
      </c>
      <c r="M35" s="60"/>
      <c r="N35" s="60">
        <v>-369318</v>
      </c>
      <c r="O35" s="60">
        <v>-142774</v>
      </c>
      <c r="P35" s="60">
        <v>-297931</v>
      </c>
      <c r="Q35" s="60">
        <v>-71315</v>
      </c>
      <c r="R35" s="60">
        <v>-512020</v>
      </c>
      <c r="S35" s="60"/>
      <c r="T35" s="60"/>
      <c r="U35" s="60"/>
      <c r="V35" s="60"/>
      <c r="W35" s="60">
        <v>-1322043</v>
      </c>
      <c r="X35" s="60">
        <v>-2250000</v>
      </c>
      <c r="Y35" s="60">
        <v>927957</v>
      </c>
      <c r="Z35" s="140">
        <v>-41.24</v>
      </c>
      <c r="AA35" s="62">
        <v>-3000000</v>
      </c>
    </row>
    <row r="36" spans="1:27" ht="12.75">
      <c r="A36" s="250" t="s">
        <v>198</v>
      </c>
      <c r="B36" s="251"/>
      <c r="C36" s="168">
        <f aca="true" t="shared" si="2" ref="C36:Y36">SUM(C31:C35)</f>
        <v>-4068338</v>
      </c>
      <c r="D36" s="168">
        <f>SUM(D31:D35)</f>
        <v>0</v>
      </c>
      <c r="E36" s="72">
        <f t="shared" si="2"/>
        <v>-3000000</v>
      </c>
      <c r="F36" s="73">
        <f t="shared" si="2"/>
        <v>-3000000</v>
      </c>
      <c r="G36" s="73">
        <f t="shared" si="2"/>
        <v>-71387</v>
      </c>
      <c r="H36" s="73">
        <f t="shared" si="2"/>
        <v>-71387</v>
      </c>
      <c r="I36" s="73">
        <f t="shared" si="2"/>
        <v>-297931</v>
      </c>
      <c r="J36" s="73">
        <f t="shared" si="2"/>
        <v>-440705</v>
      </c>
      <c r="K36" s="73">
        <f t="shared" si="2"/>
        <v>-71387</v>
      </c>
      <c r="L36" s="73">
        <f t="shared" si="2"/>
        <v>-297931</v>
      </c>
      <c r="M36" s="73">
        <f t="shared" si="2"/>
        <v>0</v>
      </c>
      <c r="N36" s="73">
        <f t="shared" si="2"/>
        <v>-369318</v>
      </c>
      <c r="O36" s="73">
        <f t="shared" si="2"/>
        <v>-142774</v>
      </c>
      <c r="P36" s="73">
        <f t="shared" si="2"/>
        <v>-297931</v>
      </c>
      <c r="Q36" s="73">
        <f t="shared" si="2"/>
        <v>-71315</v>
      </c>
      <c r="R36" s="73">
        <f t="shared" si="2"/>
        <v>-512020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-1322043</v>
      </c>
      <c r="X36" s="73">
        <f t="shared" si="2"/>
        <v>-2250000</v>
      </c>
      <c r="Y36" s="73">
        <f t="shared" si="2"/>
        <v>927957</v>
      </c>
      <c r="Z36" s="170">
        <f>+IF(X36&lt;&gt;0,+(Y36/X36)*100,0)</f>
        <v>-41.242533333333334</v>
      </c>
      <c r="AA36" s="74">
        <f>SUM(AA31:AA35)</f>
        <v>-3000000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290791</v>
      </c>
      <c r="D38" s="153">
        <f>+D17+D27+D36</f>
        <v>0</v>
      </c>
      <c r="E38" s="99">
        <f t="shared" si="3"/>
        <v>3348000</v>
      </c>
      <c r="F38" s="100">
        <f t="shared" si="3"/>
        <v>3348000</v>
      </c>
      <c r="G38" s="100">
        <f t="shared" si="3"/>
        <v>-340067</v>
      </c>
      <c r="H38" s="100">
        <f t="shared" si="3"/>
        <v>1710276</v>
      </c>
      <c r="I38" s="100">
        <f t="shared" si="3"/>
        <v>667082</v>
      </c>
      <c r="J38" s="100">
        <f t="shared" si="3"/>
        <v>2037291</v>
      </c>
      <c r="K38" s="100">
        <f t="shared" si="3"/>
        <v>-2051106</v>
      </c>
      <c r="L38" s="100">
        <f t="shared" si="3"/>
        <v>21377</v>
      </c>
      <c r="M38" s="100">
        <f t="shared" si="3"/>
        <v>1646525</v>
      </c>
      <c r="N38" s="100">
        <f t="shared" si="3"/>
        <v>-383204</v>
      </c>
      <c r="O38" s="100">
        <f t="shared" si="3"/>
        <v>-1516695</v>
      </c>
      <c r="P38" s="100">
        <f t="shared" si="3"/>
        <v>182209</v>
      </c>
      <c r="Q38" s="100">
        <f t="shared" si="3"/>
        <v>230853</v>
      </c>
      <c r="R38" s="100">
        <f t="shared" si="3"/>
        <v>-1103633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550454</v>
      </c>
      <c r="X38" s="100">
        <f t="shared" si="3"/>
        <v>38500800</v>
      </c>
      <c r="Y38" s="100">
        <f t="shared" si="3"/>
        <v>-37950346</v>
      </c>
      <c r="Z38" s="137">
        <f>+IF(X38&lt;&gt;0,+(Y38/X38)*100,0)</f>
        <v>-98.57027905913644</v>
      </c>
      <c r="AA38" s="102">
        <f>+AA17+AA27+AA36</f>
        <v>3348000</v>
      </c>
    </row>
    <row r="39" spans="1:27" ht="12.75">
      <c r="A39" s="249" t="s">
        <v>200</v>
      </c>
      <c r="B39" s="182"/>
      <c r="C39" s="153">
        <v>636907</v>
      </c>
      <c r="D39" s="153"/>
      <c r="E39" s="99">
        <v>1316928</v>
      </c>
      <c r="F39" s="100">
        <v>1316928</v>
      </c>
      <c r="G39" s="100">
        <v>879457</v>
      </c>
      <c r="H39" s="100">
        <v>539390</v>
      </c>
      <c r="I39" s="100">
        <v>2249666</v>
      </c>
      <c r="J39" s="100">
        <v>879457</v>
      </c>
      <c r="K39" s="100">
        <v>2916748</v>
      </c>
      <c r="L39" s="100">
        <v>865642</v>
      </c>
      <c r="M39" s="100">
        <v>887019</v>
      </c>
      <c r="N39" s="100">
        <v>2916748</v>
      </c>
      <c r="O39" s="100">
        <v>2533544</v>
      </c>
      <c r="P39" s="100">
        <v>1016849</v>
      </c>
      <c r="Q39" s="100">
        <v>1199058</v>
      </c>
      <c r="R39" s="100">
        <v>2533544</v>
      </c>
      <c r="S39" s="100"/>
      <c r="T39" s="100"/>
      <c r="U39" s="100"/>
      <c r="V39" s="100"/>
      <c r="W39" s="100">
        <v>879457</v>
      </c>
      <c r="X39" s="100">
        <v>1316928</v>
      </c>
      <c r="Y39" s="100">
        <v>-437471</v>
      </c>
      <c r="Z39" s="137">
        <v>-33.22</v>
      </c>
      <c r="AA39" s="102">
        <v>1316928</v>
      </c>
    </row>
    <row r="40" spans="1:27" ht="12.75">
      <c r="A40" s="269" t="s">
        <v>201</v>
      </c>
      <c r="B40" s="256"/>
      <c r="C40" s="257">
        <v>927698</v>
      </c>
      <c r="D40" s="257"/>
      <c r="E40" s="258">
        <v>4664928</v>
      </c>
      <c r="F40" s="259">
        <v>4664928</v>
      </c>
      <c r="G40" s="259">
        <v>539390</v>
      </c>
      <c r="H40" s="259">
        <v>2249666</v>
      </c>
      <c r="I40" s="259">
        <v>2916748</v>
      </c>
      <c r="J40" s="259">
        <v>2916748</v>
      </c>
      <c r="K40" s="259">
        <v>865642</v>
      </c>
      <c r="L40" s="259">
        <v>887019</v>
      </c>
      <c r="M40" s="259">
        <v>2533544</v>
      </c>
      <c r="N40" s="259">
        <v>2533544</v>
      </c>
      <c r="O40" s="259">
        <v>1016849</v>
      </c>
      <c r="P40" s="259">
        <v>1199058</v>
      </c>
      <c r="Q40" s="259">
        <v>1429911</v>
      </c>
      <c r="R40" s="259">
        <v>1429911</v>
      </c>
      <c r="S40" s="259"/>
      <c r="T40" s="259"/>
      <c r="U40" s="259"/>
      <c r="V40" s="259"/>
      <c r="W40" s="259">
        <v>1429911</v>
      </c>
      <c r="X40" s="259">
        <v>39817728</v>
      </c>
      <c r="Y40" s="259">
        <v>-38387817</v>
      </c>
      <c r="Z40" s="260">
        <v>-96.41</v>
      </c>
      <c r="AA40" s="261">
        <v>4664928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31084815</v>
      </c>
      <c r="D5" s="200">
        <f t="shared" si="0"/>
        <v>0</v>
      </c>
      <c r="E5" s="106">
        <f t="shared" si="0"/>
        <v>29116000</v>
      </c>
      <c r="F5" s="106">
        <f t="shared" si="0"/>
        <v>29116000</v>
      </c>
      <c r="G5" s="106">
        <f t="shared" si="0"/>
        <v>4775677</v>
      </c>
      <c r="H5" s="106">
        <f t="shared" si="0"/>
        <v>781280</v>
      </c>
      <c r="I5" s="106">
        <f t="shared" si="0"/>
        <v>846453</v>
      </c>
      <c r="J5" s="106">
        <f t="shared" si="0"/>
        <v>6403410</v>
      </c>
      <c r="K5" s="106">
        <f t="shared" si="0"/>
        <v>2794481</v>
      </c>
      <c r="L5" s="106">
        <f t="shared" si="0"/>
        <v>2584187</v>
      </c>
      <c r="M5" s="106">
        <f t="shared" si="0"/>
        <v>4004825</v>
      </c>
      <c r="N5" s="106">
        <f t="shared" si="0"/>
        <v>9383493</v>
      </c>
      <c r="O5" s="106">
        <f t="shared" si="0"/>
        <v>225527</v>
      </c>
      <c r="P5" s="106">
        <f t="shared" si="0"/>
        <v>5425490</v>
      </c>
      <c r="Q5" s="106">
        <f t="shared" si="0"/>
        <v>3214947</v>
      </c>
      <c r="R5" s="106">
        <f t="shared" si="0"/>
        <v>8865964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24652867</v>
      </c>
      <c r="X5" s="106">
        <f t="shared" si="0"/>
        <v>21837000</v>
      </c>
      <c r="Y5" s="106">
        <f t="shared" si="0"/>
        <v>2815867</v>
      </c>
      <c r="Z5" s="201">
        <f>+IF(X5&lt;&gt;0,+(Y5/X5)*100,0)</f>
        <v>12.89493520172185</v>
      </c>
      <c r="AA5" s="199">
        <f>SUM(AA11:AA18)</f>
        <v>29116000</v>
      </c>
    </row>
    <row r="6" spans="1:27" ht="12.75">
      <c r="A6" s="291" t="s">
        <v>205</v>
      </c>
      <c r="B6" s="142"/>
      <c r="C6" s="62">
        <v>16032630</v>
      </c>
      <c r="D6" s="156"/>
      <c r="E6" s="60">
        <v>9400000</v>
      </c>
      <c r="F6" s="60">
        <v>9400000</v>
      </c>
      <c r="G6" s="60">
        <v>1221401</v>
      </c>
      <c r="H6" s="60"/>
      <c r="I6" s="60">
        <v>124129</v>
      </c>
      <c r="J6" s="60">
        <v>1345530</v>
      </c>
      <c r="K6" s="60">
        <v>1703319</v>
      </c>
      <c r="L6" s="60">
        <v>1487890</v>
      </c>
      <c r="M6" s="60">
        <v>1692948</v>
      </c>
      <c r="N6" s="60">
        <v>4884157</v>
      </c>
      <c r="O6" s="60"/>
      <c r="P6" s="60">
        <v>2920675</v>
      </c>
      <c r="Q6" s="60">
        <v>1467357</v>
      </c>
      <c r="R6" s="60">
        <v>4388032</v>
      </c>
      <c r="S6" s="60"/>
      <c r="T6" s="60"/>
      <c r="U6" s="60"/>
      <c r="V6" s="60"/>
      <c r="W6" s="60">
        <v>10617719</v>
      </c>
      <c r="X6" s="60">
        <v>7050000</v>
      </c>
      <c r="Y6" s="60">
        <v>3567719</v>
      </c>
      <c r="Z6" s="140">
        <v>50.61</v>
      </c>
      <c r="AA6" s="155">
        <v>9400000</v>
      </c>
    </row>
    <row r="7" spans="1:27" ht="12.75">
      <c r="A7" s="291" t="s">
        <v>206</v>
      </c>
      <c r="B7" s="142"/>
      <c r="C7" s="62">
        <v>1121942</v>
      </c>
      <c r="D7" s="156"/>
      <c r="E7" s="60"/>
      <c r="F7" s="60"/>
      <c r="G7" s="60">
        <v>12950</v>
      </c>
      <c r="H7" s="60"/>
      <c r="I7" s="60"/>
      <c r="J7" s="60">
        <v>12950</v>
      </c>
      <c r="K7" s="60"/>
      <c r="L7" s="60"/>
      <c r="M7" s="60">
        <v>364467</v>
      </c>
      <c r="N7" s="60">
        <v>364467</v>
      </c>
      <c r="O7" s="60"/>
      <c r="P7" s="60">
        <v>471663</v>
      </c>
      <c r="Q7" s="60"/>
      <c r="R7" s="60">
        <v>471663</v>
      </c>
      <c r="S7" s="60"/>
      <c r="T7" s="60"/>
      <c r="U7" s="60"/>
      <c r="V7" s="60"/>
      <c r="W7" s="60">
        <v>849080</v>
      </c>
      <c r="X7" s="60"/>
      <c r="Y7" s="60">
        <v>849080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>
        <v>2885617</v>
      </c>
      <c r="H10" s="60"/>
      <c r="I10" s="60"/>
      <c r="J10" s="60">
        <v>2885617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2885617</v>
      </c>
      <c r="X10" s="60"/>
      <c r="Y10" s="60">
        <v>2885617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17154572</v>
      </c>
      <c r="D11" s="294">
        <f t="shared" si="1"/>
        <v>0</v>
      </c>
      <c r="E11" s="295">
        <f t="shared" si="1"/>
        <v>9400000</v>
      </c>
      <c r="F11" s="295">
        <f t="shared" si="1"/>
        <v>9400000</v>
      </c>
      <c r="G11" s="295">
        <f t="shared" si="1"/>
        <v>4119968</v>
      </c>
      <c r="H11" s="295">
        <f t="shared" si="1"/>
        <v>0</v>
      </c>
      <c r="I11" s="295">
        <f t="shared" si="1"/>
        <v>124129</v>
      </c>
      <c r="J11" s="295">
        <f t="shared" si="1"/>
        <v>4244097</v>
      </c>
      <c r="K11" s="295">
        <f t="shared" si="1"/>
        <v>1703319</v>
      </c>
      <c r="L11" s="295">
        <f t="shared" si="1"/>
        <v>1487890</v>
      </c>
      <c r="M11" s="295">
        <f t="shared" si="1"/>
        <v>2057415</v>
      </c>
      <c r="N11" s="295">
        <f t="shared" si="1"/>
        <v>5248624</v>
      </c>
      <c r="O11" s="295">
        <f t="shared" si="1"/>
        <v>0</v>
      </c>
      <c r="P11" s="295">
        <f t="shared" si="1"/>
        <v>3392338</v>
      </c>
      <c r="Q11" s="295">
        <f t="shared" si="1"/>
        <v>1467357</v>
      </c>
      <c r="R11" s="295">
        <f t="shared" si="1"/>
        <v>4859695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14352416</v>
      </c>
      <c r="X11" s="295">
        <f t="shared" si="1"/>
        <v>7050000</v>
      </c>
      <c r="Y11" s="295">
        <f t="shared" si="1"/>
        <v>7302416</v>
      </c>
      <c r="Z11" s="296">
        <f>+IF(X11&lt;&gt;0,+(Y11/X11)*100,0)</f>
        <v>103.58036879432623</v>
      </c>
      <c r="AA11" s="297">
        <f>SUM(AA6:AA10)</f>
        <v>9400000</v>
      </c>
    </row>
    <row r="12" spans="1:27" ht="12.75">
      <c r="A12" s="298" t="s">
        <v>211</v>
      </c>
      <c r="B12" s="136"/>
      <c r="C12" s="62">
        <v>9950068</v>
      </c>
      <c r="D12" s="156"/>
      <c r="E12" s="60">
        <v>18216000</v>
      </c>
      <c r="F12" s="60">
        <v>18216000</v>
      </c>
      <c r="G12" s="60">
        <v>655709</v>
      </c>
      <c r="H12" s="60">
        <v>464524</v>
      </c>
      <c r="I12" s="60">
        <v>652745</v>
      </c>
      <c r="J12" s="60">
        <v>1772978</v>
      </c>
      <c r="K12" s="60">
        <v>261452</v>
      </c>
      <c r="L12" s="60">
        <v>1094237</v>
      </c>
      <c r="M12" s="60">
        <v>1644425</v>
      </c>
      <c r="N12" s="60">
        <v>3000114</v>
      </c>
      <c r="O12" s="60">
        <v>225527</v>
      </c>
      <c r="P12" s="60">
        <v>2033152</v>
      </c>
      <c r="Q12" s="60">
        <v>1747590</v>
      </c>
      <c r="R12" s="60">
        <v>4006269</v>
      </c>
      <c r="S12" s="60"/>
      <c r="T12" s="60"/>
      <c r="U12" s="60"/>
      <c r="V12" s="60"/>
      <c r="W12" s="60">
        <v>8779361</v>
      </c>
      <c r="X12" s="60">
        <v>13662000</v>
      </c>
      <c r="Y12" s="60">
        <v>-4882639</v>
      </c>
      <c r="Z12" s="140">
        <v>-35.74</v>
      </c>
      <c r="AA12" s="155">
        <v>18216000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2493553</v>
      </c>
      <c r="D15" s="156"/>
      <c r="E15" s="60">
        <v>1500000</v>
      </c>
      <c r="F15" s="60">
        <v>1500000</v>
      </c>
      <c r="G15" s="60"/>
      <c r="H15" s="60"/>
      <c r="I15" s="60">
        <v>69579</v>
      </c>
      <c r="J15" s="60">
        <v>69579</v>
      </c>
      <c r="K15" s="60">
        <v>829710</v>
      </c>
      <c r="L15" s="60">
        <v>2060</v>
      </c>
      <c r="M15" s="60">
        <v>108000</v>
      </c>
      <c r="N15" s="60">
        <v>939770</v>
      </c>
      <c r="O15" s="60"/>
      <c r="P15" s="60"/>
      <c r="Q15" s="60"/>
      <c r="R15" s="60"/>
      <c r="S15" s="60"/>
      <c r="T15" s="60"/>
      <c r="U15" s="60"/>
      <c r="V15" s="60"/>
      <c r="W15" s="60">
        <v>1009349</v>
      </c>
      <c r="X15" s="60">
        <v>1125000</v>
      </c>
      <c r="Y15" s="60">
        <v>-115651</v>
      </c>
      <c r="Z15" s="140">
        <v>-10.28</v>
      </c>
      <c r="AA15" s="155">
        <v>1500000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1486622</v>
      </c>
      <c r="D18" s="276"/>
      <c r="E18" s="82"/>
      <c r="F18" s="82"/>
      <c r="G18" s="82"/>
      <c r="H18" s="82">
        <v>316756</v>
      </c>
      <c r="I18" s="82"/>
      <c r="J18" s="82">
        <v>316756</v>
      </c>
      <c r="K18" s="82"/>
      <c r="L18" s="82"/>
      <c r="M18" s="82">
        <v>194985</v>
      </c>
      <c r="N18" s="82">
        <v>194985</v>
      </c>
      <c r="O18" s="82"/>
      <c r="P18" s="82"/>
      <c r="Q18" s="82"/>
      <c r="R18" s="82"/>
      <c r="S18" s="82"/>
      <c r="T18" s="82"/>
      <c r="U18" s="82"/>
      <c r="V18" s="82"/>
      <c r="W18" s="82">
        <v>511741</v>
      </c>
      <c r="X18" s="82"/>
      <c r="Y18" s="82">
        <v>511741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11400000</v>
      </c>
      <c r="F20" s="100">
        <f t="shared" si="2"/>
        <v>11400000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8550000</v>
      </c>
      <c r="Y20" s="100">
        <f t="shared" si="2"/>
        <v>-8550000</v>
      </c>
      <c r="Z20" s="137">
        <f>+IF(X20&lt;&gt;0,+(Y20/X20)*100,0)</f>
        <v>-100</v>
      </c>
      <c r="AA20" s="153">
        <f>SUM(AA26:AA33)</f>
        <v>11400000</v>
      </c>
    </row>
    <row r="21" spans="1:27" ht="12.75">
      <c r="A21" s="291" t="s">
        <v>205</v>
      </c>
      <c r="B21" s="142"/>
      <c r="C21" s="62"/>
      <c r="D21" s="156"/>
      <c r="E21" s="60">
        <v>8300000</v>
      </c>
      <c r="F21" s="60">
        <v>8300000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6225000</v>
      </c>
      <c r="Y21" s="60">
        <v>-6225000</v>
      </c>
      <c r="Z21" s="140">
        <v>-100</v>
      </c>
      <c r="AA21" s="155">
        <v>8300000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8300000</v>
      </c>
      <c r="F26" s="295">
        <f t="shared" si="3"/>
        <v>8300000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6225000</v>
      </c>
      <c r="Y26" s="295">
        <f t="shared" si="3"/>
        <v>-6225000</v>
      </c>
      <c r="Z26" s="296">
        <f>+IF(X26&lt;&gt;0,+(Y26/X26)*100,0)</f>
        <v>-100</v>
      </c>
      <c r="AA26" s="297">
        <f>SUM(AA21:AA25)</f>
        <v>8300000</v>
      </c>
    </row>
    <row r="27" spans="1:27" ht="12.75">
      <c r="A27" s="298" t="s">
        <v>211</v>
      </c>
      <c r="B27" s="147"/>
      <c r="C27" s="62"/>
      <c r="D27" s="156"/>
      <c r="E27" s="60">
        <v>3100000</v>
      </c>
      <c r="F27" s="60">
        <v>3100000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2325000</v>
      </c>
      <c r="Y27" s="60">
        <v>-2325000</v>
      </c>
      <c r="Z27" s="140">
        <v>-100</v>
      </c>
      <c r="AA27" s="155">
        <v>3100000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16032630</v>
      </c>
      <c r="D36" s="156">
        <f t="shared" si="4"/>
        <v>0</v>
      </c>
      <c r="E36" s="60">
        <f t="shared" si="4"/>
        <v>17700000</v>
      </c>
      <c r="F36" s="60">
        <f t="shared" si="4"/>
        <v>17700000</v>
      </c>
      <c r="G36" s="60">
        <f t="shared" si="4"/>
        <v>1221401</v>
      </c>
      <c r="H36" s="60">
        <f t="shared" si="4"/>
        <v>0</v>
      </c>
      <c r="I36" s="60">
        <f t="shared" si="4"/>
        <v>124129</v>
      </c>
      <c r="J36" s="60">
        <f t="shared" si="4"/>
        <v>1345530</v>
      </c>
      <c r="K36" s="60">
        <f t="shared" si="4"/>
        <v>1703319</v>
      </c>
      <c r="L36" s="60">
        <f t="shared" si="4"/>
        <v>1487890</v>
      </c>
      <c r="M36" s="60">
        <f t="shared" si="4"/>
        <v>1692948</v>
      </c>
      <c r="N36" s="60">
        <f t="shared" si="4"/>
        <v>4884157</v>
      </c>
      <c r="O36" s="60">
        <f t="shared" si="4"/>
        <v>0</v>
      </c>
      <c r="P36" s="60">
        <f t="shared" si="4"/>
        <v>2920675</v>
      </c>
      <c r="Q36" s="60">
        <f t="shared" si="4"/>
        <v>1467357</v>
      </c>
      <c r="R36" s="60">
        <f t="shared" si="4"/>
        <v>4388032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10617719</v>
      </c>
      <c r="X36" s="60">
        <f t="shared" si="4"/>
        <v>13275000</v>
      </c>
      <c r="Y36" s="60">
        <f t="shared" si="4"/>
        <v>-2657281</v>
      </c>
      <c r="Z36" s="140">
        <f aca="true" t="shared" si="5" ref="Z36:Z49">+IF(X36&lt;&gt;0,+(Y36/X36)*100,0)</f>
        <v>-20.017182674199624</v>
      </c>
      <c r="AA36" s="155">
        <f>AA6+AA21</f>
        <v>17700000</v>
      </c>
    </row>
    <row r="37" spans="1:27" ht="12.75">
      <c r="A37" s="291" t="s">
        <v>206</v>
      </c>
      <c r="B37" s="142"/>
      <c r="C37" s="62">
        <f t="shared" si="4"/>
        <v>1121942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12950</v>
      </c>
      <c r="H37" s="60">
        <f t="shared" si="4"/>
        <v>0</v>
      </c>
      <c r="I37" s="60">
        <f t="shared" si="4"/>
        <v>0</v>
      </c>
      <c r="J37" s="60">
        <f t="shared" si="4"/>
        <v>12950</v>
      </c>
      <c r="K37" s="60">
        <f t="shared" si="4"/>
        <v>0</v>
      </c>
      <c r="L37" s="60">
        <f t="shared" si="4"/>
        <v>0</v>
      </c>
      <c r="M37" s="60">
        <f t="shared" si="4"/>
        <v>364467</v>
      </c>
      <c r="N37" s="60">
        <f t="shared" si="4"/>
        <v>364467</v>
      </c>
      <c r="O37" s="60">
        <f t="shared" si="4"/>
        <v>0</v>
      </c>
      <c r="P37" s="60">
        <f t="shared" si="4"/>
        <v>471663</v>
      </c>
      <c r="Q37" s="60">
        <f t="shared" si="4"/>
        <v>0</v>
      </c>
      <c r="R37" s="60">
        <f t="shared" si="4"/>
        <v>471663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849080</v>
      </c>
      <c r="X37" s="60">
        <f t="shared" si="4"/>
        <v>0</v>
      </c>
      <c r="Y37" s="60">
        <f t="shared" si="4"/>
        <v>849080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2885617</v>
      </c>
      <c r="H40" s="60">
        <f t="shared" si="4"/>
        <v>0</v>
      </c>
      <c r="I40" s="60">
        <f t="shared" si="4"/>
        <v>0</v>
      </c>
      <c r="J40" s="60">
        <f t="shared" si="4"/>
        <v>2885617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2885617</v>
      </c>
      <c r="X40" s="60">
        <f t="shared" si="4"/>
        <v>0</v>
      </c>
      <c r="Y40" s="60">
        <f t="shared" si="4"/>
        <v>2885617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17154572</v>
      </c>
      <c r="D41" s="294">
        <f t="shared" si="6"/>
        <v>0</v>
      </c>
      <c r="E41" s="295">
        <f t="shared" si="6"/>
        <v>17700000</v>
      </c>
      <c r="F41" s="295">
        <f t="shared" si="6"/>
        <v>17700000</v>
      </c>
      <c r="G41" s="295">
        <f t="shared" si="6"/>
        <v>4119968</v>
      </c>
      <c r="H41" s="295">
        <f t="shared" si="6"/>
        <v>0</v>
      </c>
      <c r="I41" s="295">
        <f t="shared" si="6"/>
        <v>124129</v>
      </c>
      <c r="J41" s="295">
        <f t="shared" si="6"/>
        <v>4244097</v>
      </c>
      <c r="K41" s="295">
        <f t="shared" si="6"/>
        <v>1703319</v>
      </c>
      <c r="L41" s="295">
        <f t="shared" si="6"/>
        <v>1487890</v>
      </c>
      <c r="M41" s="295">
        <f t="shared" si="6"/>
        <v>2057415</v>
      </c>
      <c r="N41" s="295">
        <f t="shared" si="6"/>
        <v>5248624</v>
      </c>
      <c r="O41" s="295">
        <f t="shared" si="6"/>
        <v>0</v>
      </c>
      <c r="P41" s="295">
        <f t="shared" si="6"/>
        <v>3392338</v>
      </c>
      <c r="Q41" s="295">
        <f t="shared" si="6"/>
        <v>1467357</v>
      </c>
      <c r="R41" s="295">
        <f t="shared" si="6"/>
        <v>4859695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14352416</v>
      </c>
      <c r="X41" s="295">
        <f t="shared" si="6"/>
        <v>13275000</v>
      </c>
      <c r="Y41" s="295">
        <f t="shared" si="6"/>
        <v>1077416</v>
      </c>
      <c r="Z41" s="296">
        <f t="shared" si="5"/>
        <v>8.116128060263653</v>
      </c>
      <c r="AA41" s="297">
        <f>SUM(AA36:AA40)</f>
        <v>17700000</v>
      </c>
    </row>
    <row r="42" spans="1:27" ht="12.75">
      <c r="A42" s="298" t="s">
        <v>211</v>
      </c>
      <c r="B42" s="136"/>
      <c r="C42" s="95">
        <f aca="true" t="shared" si="7" ref="C42:Y48">C12+C27</f>
        <v>9950068</v>
      </c>
      <c r="D42" s="129">
        <f t="shared" si="7"/>
        <v>0</v>
      </c>
      <c r="E42" s="54">
        <f t="shared" si="7"/>
        <v>21316000</v>
      </c>
      <c r="F42" s="54">
        <f t="shared" si="7"/>
        <v>21316000</v>
      </c>
      <c r="G42" s="54">
        <f t="shared" si="7"/>
        <v>655709</v>
      </c>
      <c r="H42" s="54">
        <f t="shared" si="7"/>
        <v>464524</v>
      </c>
      <c r="I42" s="54">
        <f t="shared" si="7"/>
        <v>652745</v>
      </c>
      <c r="J42" s="54">
        <f t="shared" si="7"/>
        <v>1772978</v>
      </c>
      <c r="K42" s="54">
        <f t="shared" si="7"/>
        <v>261452</v>
      </c>
      <c r="L42" s="54">
        <f t="shared" si="7"/>
        <v>1094237</v>
      </c>
      <c r="M42" s="54">
        <f t="shared" si="7"/>
        <v>1644425</v>
      </c>
      <c r="N42" s="54">
        <f t="shared" si="7"/>
        <v>3000114</v>
      </c>
      <c r="O42" s="54">
        <f t="shared" si="7"/>
        <v>225527</v>
      </c>
      <c r="P42" s="54">
        <f t="shared" si="7"/>
        <v>2033152</v>
      </c>
      <c r="Q42" s="54">
        <f t="shared" si="7"/>
        <v>1747590</v>
      </c>
      <c r="R42" s="54">
        <f t="shared" si="7"/>
        <v>4006269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8779361</v>
      </c>
      <c r="X42" s="54">
        <f t="shared" si="7"/>
        <v>15987000</v>
      </c>
      <c r="Y42" s="54">
        <f t="shared" si="7"/>
        <v>-7207639</v>
      </c>
      <c r="Z42" s="184">
        <f t="shared" si="5"/>
        <v>-45.08437480452868</v>
      </c>
      <c r="AA42" s="130">
        <f aca="true" t="shared" si="8" ref="AA42:AA48">AA12+AA27</f>
        <v>21316000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2493553</v>
      </c>
      <c r="D45" s="129">
        <f t="shared" si="7"/>
        <v>0</v>
      </c>
      <c r="E45" s="54">
        <f t="shared" si="7"/>
        <v>1500000</v>
      </c>
      <c r="F45" s="54">
        <f t="shared" si="7"/>
        <v>1500000</v>
      </c>
      <c r="G45" s="54">
        <f t="shared" si="7"/>
        <v>0</v>
      </c>
      <c r="H45" s="54">
        <f t="shared" si="7"/>
        <v>0</v>
      </c>
      <c r="I45" s="54">
        <f t="shared" si="7"/>
        <v>69579</v>
      </c>
      <c r="J45" s="54">
        <f t="shared" si="7"/>
        <v>69579</v>
      </c>
      <c r="K45" s="54">
        <f t="shared" si="7"/>
        <v>829710</v>
      </c>
      <c r="L45" s="54">
        <f t="shared" si="7"/>
        <v>2060</v>
      </c>
      <c r="M45" s="54">
        <f t="shared" si="7"/>
        <v>108000</v>
      </c>
      <c r="N45" s="54">
        <f t="shared" si="7"/>
        <v>939770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1009349</v>
      </c>
      <c r="X45" s="54">
        <f t="shared" si="7"/>
        <v>1125000</v>
      </c>
      <c r="Y45" s="54">
        <f t="shared" si="7"/>
        <v>-115651</v>
      </c>
      <c r="Z45" s="184">
        <f t="shared" si="5"/>
        <v>-10.280088888888889</v>
      </c>
      <c r="AA45" s="130">
        <f t="shared" si="8"/>
        <v>1500000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1486622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316756</v>
      </c>
      <c r="I48" s="54">
        <f t="shared" si="7"/>
        <v>0</v>
      </c>
      <c r="J48" s="54">
        <f t="shared" si="7"/>
        <v>316756</v>
      </c>
      <c r="K48" s="54">
        <f t="shared" si="7"/>
        <v>0</v>
      </c>
      <c r="L48" s="54">
        <f t="shared" si="7"/>
        <v>0</v>
      </c>
      <c r="M48" s="54">
        <f t="shared" si="7"/>
        <v>194985</v>
      </c>
      <c r="N48" s="54">
        <f t="shared" si="7"/>
        <v>194985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511741</v>
      </c>
      <c r="X48" s="54">
        <f t="shared" si="7"/>
        <v>0</v>
      </c>
      <c r="Y48" s="54">
        <f t="shared" si="7"/>
        <v>511741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31084815</v>
      </c>
      <c r="D49" s="218">
        <f t="shared" si="9"/>
        <v>0</v>
      </c>
      <c r="E49" s="220">
        <f t="shared" si="9"/>
        <v>40516000</v>
      </c>
      <c r="F49" s="220">
        <f t="shared" si="9"/>
        <v>40516000</v>
      </c>
      <c r="G49" s="220">
        <f t="shared" si="9"/>
        <v>4775677</v>
      </c>
      <c r="H49" s="220">
        <f t="shared" si="9"/>
        <v>781280</v>
      </c>
      <c r="I49" s="220">
        <f t="shared" si="9"/>
        <v>846453</v>
      </c>
      <c r="J49" s="220">
        <f t="shared" si="9"/>
        <v>6403410</v>
      </c>
      <c r="K49" s="220">
        <f t="shared" si="9"/>
        <v>2794481</v>
      </c>
      <c r="L49" s="220">
        <f t="shared" si="9"/>
        <v>2584187</v>
      </c>
      <c r="M49" s="220">
        <f t="shared" si="9"/>
        <v>4004825</v>
      </c>
      <c r="N49" s="220">
        <f t="shared" si="9"/>
        <v>9383493</v>
      </c>
      <c r="O49" s="220">
        <f t="shared" si="9"/>
        <v>225527</v>
      </c>
      <c r="P49" s="220">
        <f t="shared" si="9"/>
        <v>5425490</v>
      </c>
      <c r="Q49" s="220">
        <f t="shared" si="9"/>
        <v>3214947</v>
      </c>
      <c r="R49" s="220">
        <f t="shared" si="9"/>
        <v>8865964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24652867</v>
      </c>
      <c r="X49" s="220">
        <f t="shared" si="9"/>
        <v>30387000</v>
      </c>
      <c r="Y49" s="220">
        <f t="shared" si="9"/>
        <v>-5734133</v>
      </c>
      <c r="Z49" s="221">
        <f t="shared" si="5"/>
        <v>-18.87034916247079</v>
      </c>
      <c r="AA49" s="222">
        <f>SUM(AA41:AA48)</f>
        <v>40516000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15390000</v>
      </c>
      <c r="F51" s="54">
        <f t="shared" si="10"/>
        <v>15390000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11542500</v>
      </c>
      <c r="Y51" s="54">
        <f t="shared" si="10"/>
        <v>-11542500</v>
      </c>
      <c r="Z51" s="184">
        <f>+IF(X51&lt;&gt;0,+(Y51/X51)*100,0)</f>
        <v>-100</v>
      </c>
      <c r="AA51" s="130">
        <f>SUM(AA57:AA61)</f>
        <v>15390000</v>
      </c>
    </row>
    <row r="52" spans="1:27" ht="12.75">
      <c r="A52" s="310" t="s">
        <v>205</v>
      </c>
      <c r="B52" s="142"/>
      <c r="C52" s="62"/>
      <c r="D52" s="156"/>
      <c r="E52" s="60">
        <v>9430000</v>
      </c>
      <c r="F52" s="60">
        <v>9430000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7072500</v>
      </c>
      <c r="Y52" s="60">
        <v>-7072500</v>
      </c>
      <c r="Z52" s="140">
        <v>-100</v>
      </c>
      <c r="AA52" s="155">
        <v>9430000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9430000</v>
      </c>
      <c r="F57" s="295">
        <f t="shared" si="11"/>
        <v>9430000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7072500</v>
      </c>
      <c r="Y57" s="295">
        <f t="shared" si="11"/>
        <v>-7072500</v>
      </c>
      <c r="Z57" s="296">
        <f>+IF(X57&lt;&gt;0,+(Y57/X57)*100,0)</f>
        <v>-100</v>
      </c>
      <c r="AA57" s="297">
        <f>SUM(AA52:AA56)</f>
        <v>9430000</v>
      </c>
    </row>
    <row r="58" spans="1:27" ht="12.75">
      <c r="A58" s="311" t="s">
        <v>211</v>
      </c>
      <c r="B58" s="136"/>
      <c r="C58" s="62"/>
      <c r="D58" s="156"/>
      <c r="E58" s="60">
        <v>2950000</v>
      </c>
      <c r="F58" s="60">
        <v>2950000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2212500</v>
      </c>
      <c r="Y58" s="60">
        <v>-2212500</v>
      </c>
      <c r="Z58" s="140">
        <v>-100</v>
      </c>
      <c r="AA58" s="155">
        <v>2950000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3010000</v>
      </c>
      <c r="F61" s="60">
        <v>3010000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2257500</v>
      </c>
      <c r="Y61" s="60">
        <v>-2257500</v>
      </c>
      <c r="Z61" s="140">
        <v>-100</v>
      </c>
      <c r="AA61" s="155">
        <v>3010000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15390000</v>
      </c>
      <c r="F67" s="60"/>
      <c r="G67" s="60">
        <v>2387583</v>
      </c>
      <c r="H67" s="60">
        <v>92450</v>
      </c>
      <c r="I67" s="60">
        <v>75000</v>
      </c>
      <c r="J67" s="60">
        <v>2555033</v>
      </c>
      <c r="K67" s="60">
        <v>383810</v>
      </c>
      <c r="L67" s="60">
        <v>168578</v>
      </c>
      <c r="M67" s="60">
        <v>3834207</v>
      </c>
      <c r="N67" s="60">
        <v>4386595</v>
      </c>
      <c r="O67" s="60">
        <v>570283</v>
      </c>
      <c r="P67" s="60">
        <v>368407</v>
      </c>
      <c r="Q67" s="60">
        <v>1665224</v>
      </c>
      <c r="R67" s="60">
        <v>2603914</v>
      </c>
      <c r="S67" s="60"/>
      <c r="T67" s="60"/>
      <c r="U67" s="60"/>
      <c r="V67" s="60"/>
      <c r="W67" s="60">
        <v>9545542</v>
      </c>
      <c r="X67" s="60"/>
      <c r="Y67" s="60">
        <v>9545542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15390000</v>
      </c>
      <c r="F69" s="220">
        <f t="shared" si="12"/>
        <v>0</v>
      </c>
      <c r="G69" s="220">
        <f t="shared" si="12"/>
        <v>2387583</v>
      </c>
      <c r="H69" s="220">
        <f t="shared" si="12"/>
        <v>92450</v>
      </c>
      <c r="I69" s="220">
        <f t="shared" si="12"/>
        <v>75000</v>
      </c>
      <c r="J69" s="220">
        <f t="shared" si="12"/>
        <v>2555033</v>
      </c>
      <c r="K69" s="220">
        <f t="shared" si="12"/>
        <v>383810</v>
      </c>
      <c r="L69" s="220">
        <f t="shared" si="12"/>
        <v>168578</v>
      </c>
      <c r="M69" s="220">
        <f t="shared" si="12"/>
        <v>3834207</v>
      </c>
      <c r="N69" s="220">
        <f t="shared" si="12"/>
        <v>4386595</v>
      </c>
      <c r="O69" s="220">
        <f t="shared" si="12"/>
        <v>570283</v>
      </c>
      <c r="P69" s="220">
        <f t="shared" si="12"/>
        <v>368407</v>
      </c>
      <c r="Q69" s="220">
        <f t="shared" si="12"/>
        <v>1665224</v>
      </c>
      <c r="R69" s="220">
        <f t="shared" si="12"/>
        <v>2603914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9545542</v>
      </c>
      <c r="X69" s="220">
        <f t="shared" si="12"/>
        <v>0</v>
      </c>
      <c r="Y69" s="220">
        <f t="shared" si="12"/>
        <v>9545542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17154572</v>
      </c>
      <c r="D5" s="357">
        <f t="shared" si="0"/>
        <v>0</v>
      </c>
      <c r="E5" s="356">
        <f t="shared" si="0"/>
        <v>9400000</v>
      </c>
      <c r="F5" s="358">
        <f t="shared" si="0"/>
        <v>9400000</v>
      </c>
      <c r="G5" s="358">
        <f t="shared" si="0"/>
        <v>4119968</v>
      </c>
      <c r="H5" s="356">
        <f t="shared" si="0"/>
        <v>0</v>
      </c>
      <c r="I5" s="356">
        <f t="shared" si="0"/>
        <v>124129</v>
      </c>
      <c r="J5" s="358">
        <f t="shared" si="0"/>
        <v>4244097</v>
      </c>
      <c r="K5" s="358">
        <f t="shared" si="0"/>
        <v>1703319</v>
      </c>
      <c r="L5" s="356">
        <f t="shared" si="0"/>
        <v>1487890</v>
      </c>
      <c r="M5" s="356">
        <f t="shared" si="0"/>
        <v>2057415</v>
      </c>
      <c r="N5" s="358">
        <f t="shared" si="0"/>
        <v>5248624</v>
      </c>
      <c r="O5" s="358">
        <f t="shared" si="0"/>
        <v>0</v>
      </c>
      <c r="P5" s="356">
        <f t="shared" si="0"/>
        <v>3392338</v>
      </c>
      <c r="Q5" s="356">
        <f t="shared" si="0"/>
        <v>1467357</v>
      </c>
      <c r="R5" s="358">
        <f t="shared" si="0"/>
        <v>4859695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14352416</v>
      </c>
      <c r="X5" s="356">
        <f t="shared" si="0"/>
        <v>7050000</v>
      </c>
      <c r="Y5" s="358">
        <f t="shared" si="0"/>
        <v>7302416</v>
      </c>
      <c r="Z5" s="359">
        <f>+IF(X5&lt;&gt;0,+(Y5/X5)*100,0)</f>
        <v>103.58036879432623</v>
      </c>
      <c r="AA5" s="360">
        <f>+AA6+AA8+AA11+AA13+AA15</f>
        <v>9400000</v>
      </c>
    </row>
    <row r="6" spans="1:27" ht="12.75">
      <c r="A6" s="361" t="s">
        <v>205</v>
      </c>
      <c r="B6" s="142"/>
      <c r="C6" s="60">
        <f>+C7</f>
        <v>16032630</v>
      </c>
      <c r="D6" s="340">
        <f aca="true" t="shared" si="1" ref="D6:AA6">+D7</f>
        <v>0</v>
      </c>
      <c r="E6" s="60">
        <f t="shared" si="1"/>
        <v>9400000</v>
      </c>
      <c r="F6" s="59">
        <f t="shared" si="1"/>
        <v>9400000</v>
      </c>
      <c r="G6" s="59">
        <f t="shared" si="1"/>
        <v>1221401</v>
      </c>
      <c r="H6" s="60">
        <f t="shared" si="1"/>
        <v>0</v>
      </c>
      <c r="I6" s="60">
        <f t="shared" si="1"/>
        <v>124129</v>
      </c>
      <c r="J6" s="59">
        <f t="shared" si="1"/>
        <v>1345530</v>
      </c>
      <c r="K6" s="59">
        <f t="shared" si="1"/>
        <v>1703319</v>
      </c>
      <c r="L6" s="60">
        <f t="shared" si="1"/>
        <v>1487890</v>
      </c>
      <c r="M6" s="60">
        <f t="shared" si="1"/>
        <v>1692948</v>
      </c>
      <c r="N6" s="59">
        <f t="shared" si="1"/>
        <v>4884157</v>
      </c>
      <c r="O6" s="59">
        <f t="shared" si="1"/>
        <v>0</v>
      </c>
      <c r="P6" s="60">
        <f t="shared" si="1"/>
        <v>2920675</v>
      </c>
      <c r="Q6" s="60">
        <f t="shared" si="1"/>
        <v>1467357</v>
      </c>
      <c r="R6" s="59">
        <f t="shared" si="1"/>
        <v>4388032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10617719</v>
      </c>
      <c r="X6" s="60">
        <f t="shared" si="1"/>
        <v>7050000</v>
      </c>
      <c r="Y6" s="59">
        <f t="shared" si="1"/>
        <v>3567719</v>
      </c>
      <c r="Z6" s="61">
        <f>+IF(X6&lt;&gt;0,+(Y6/X6)*100,0)</f>
        <v>50.605943262411344</v>
      </c>
      <c r="AA6" s="62">
        <f t="shared" si="1"/>
        <v>9400000</v>
      </c>
    </row>
    <row r="7" spans="1:27" ht="12.75">
      <c r="A7" s="291" t="s">
        <v>229</v>
      </c>
      <c r="B7" s="142"/>
      <c r="C7" s="60">
        <v>16032630</v>
      </c>
      <c r="D7" s="340"/>
      <c r="E7" s="60">
        <v>9400000</v>
      </c>
      <c r="F7" s="59">
        <v>9400000</v>
      </c>
      <c r="G7" s="59">
        <v>1221401</v>
      </c>
      <c r="H7" s="60"/>
      <c r="I7" s="60">
        <v>124129</v>
      </c>
      <c r="J7" s="59">
        <v>1345530</v>
      </c>
      <c r="K7" s="59">
        <v>1703319</v>
      </c>
      <c r="L7" s="60">
        <v>1487890</v>
      </c>
      <c r="M7" s="60">
        <v>1692948</v>
      </c>
      <c r="N7" s="59">
        <v>4884157</v>
      </c>
      <c r="O7" s="59"/>
      <c r="P7" s="60">
        <v>2920675</v>
      </c>
      <c r="Q7" s="60">
        <v>1467357</v>
      </c>
      <c r="R7" s="59">
        <v>4388032</v>
      </c>
      <c r="S7" s="59"/>
      <c r="T7" s="60"/>
      <c r="U7" s="60"/>
      <c r="V7" s="59"/>
      <c r="W7" s="59">
        <v>10617719</v>
      </c>
      <c r="X7" s="60">
        <v>7050000</v>
      </c>
      <c r="Y7" s="59">
        <v>3567719</v>
      </c>
      <c r="Z7" s="61">
        <v>50.61</v>
      </c>
      <c r="AA7" s="62">
        <v>9400000</v>
      </c>
    </row>
    <row r="8" spans="1:27" ht="12.75">
      <c r="A8" s="361" t="s">
        <v>206</v>
      </c>
      <c r="B8" s="142"/>
      <c r="C8" s="60">
        <f aca="true" t="shared" si="2" ref="C8:Y8">SUM(C9:C10)</f>
        <v>1121942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12950</v>
      </c>
      <c r="H8" s="60">
        <f t="shared" si="2"/>
        <v>0</v>
      </c>
      <c r="I8" s="60">
        <f t="shared" si="2"/>
        <v>0</v>
      </c>
      <c r="J8" s="59">
        <f t="shared" si="2"/>
        <v>12950</v>
      </c>
      <c r="K8" s="59">
        <f t="shared" si="2"/>
        <v>0</v>
      </c>
      <c r="L8" s="60">
        <f t="shared" si="2"/>
        <v>0</v>
      </c>
      <c r="M8" s="60">
        <f t="shared" si="2"/>
        <v>364467</v>
      </c>
      <c r="N8" s="59">
        <f t="shared" si="2"/>
        <v>364467</v>
      </c>
      <c r="O8" s="59">
        <f t="shared" si="2"/>
        <v>0</v>
      </c>
      <c r="P8" s="60">
        <f t="shared" si="2"/>
        <v>471663</v>
      </c>
      <c r="Q8" s="60">
        <f t="shared" si="2"/>
        <v>0</v>
      </c>
      <c r="R8" s="59">
        <f t="shared" si="2"/>
        <v>471663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849080</v>
      </c>
      <c r="X8" s="60">
        <f t="shared" si="2"/>
        <v>0</v>
      </c>
      <c r="Y8" s="59">
        <f t="shared" si="2"/>
        <v>849080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1121942</v>
      </c>
      <c r="D10" s="340"/>
      <c r="E10" s="60"/>
      <c r="F10" s="59"/>
      <c r="G10" s="59">
        <v>12950</v>
      </c>
      <c r="H10" s="60"/>
      <c r="I10" s="60"/>
      <c r="J10" s="59">
        <v>12950</v>
      </c>
      <c r="K10" s="59"/>
      <c r="L10" s="60"/>
      <c r="M10" s="60">
        <v>364467</v>
      </c>
      <c r="N10" s="59">
        <v>364467</v>
      </c>
      <c r="O10" s="59"/>
      <c r="P10" s="60">
        <v>471663</v>
      </c>
      <c r="Q10" s="60"/>
      <c r="R10" s="59">
        <v>471663</v>
      </c>
      <c r="S10" s="59"/>
      <c r="T10" s="60"/>
      <c r="U10" s="60"/>
      <c r="V10" s="59"/>
      <c r="W10" s="59">
        <v>849080</v>
      </c>
      <c r="X10" s="60"/>
      <c r="Y10" s="59">
        <v>849080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2885617</v>
      </c>
      <c r="H15" s="60">
        <f t="shared" si="5"/>
        <v>0</v>
      </c>
      <c r="I15" s="60">
        <f t="shared" si="5"/>
        <v>0</v>
      </c>
      <c r="J15" s="59">
        <f t="shared" si="5"/>
        <v>2885617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2885617</v>
      </c>
      <c r="X15" s="60">
        <f t="shared" si="5"/>
        <v>0</v>
      </c>
      <c r="Y15" s="59">
        <f t="shared" si="5"/>
        <v>2885617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>
        <v>2885617</v>
      </c>
      <c r="H18" s="60"/>
      <c r="I18" s="60"/>
      <c r="J18" s="59">
        <v>2885617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2885617</v>
      </c>
      <c r="X18" s="60"/>
      <c r="Y18" s="59">
        <v>2885617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9950068</v>
      </c>
      <c r="D22" s="344">
        <f t="shared" si="6"/>
        <v>0</v>
      </c>
      <c r="E22" s="343">
        <f t="shared" si="6"/>
        <v>18216000</v>
      </c>
      <c r="F22" s="345">
        <f t="shared" si="6"/>
        <v>18216000</v>
      </c>
      <c r="G22" s="345">
        <f t="shared" si="6"/>
        <v>655709</v>
      </c>
      <c r="H22" s="343">
        <f t="shared" si="6"/>
        <v>464524</v>
      </c>
      <c r="I22" s="343">
        <f t="shared" si="6"/>
        <v>652745</v>
      </c>
      <c r="J22" s="345">
        <f t="shared" si="6"/>
        <v>1772978</v>
      </c>
      <c r="K22" s="345">
        <f t="shared" si="6"/>
        <v>261452</v>
      </c>
      <c r="L22" s="343">
        <f t="shared" si="6"/>
        <v>1094237</v>
      </c>
      <c r="M22" s="343">
        <f t="shared" si="6"/>
        <v>1644425</v>
      </c>
      <c r="N22" s="345">
        <f t="shared" si="6"/>
        <v>3000114</v>
      </c>
      <c r="O22" s="345">
        <f t="shared" si="6"/>
        <v>225527</v>
      </c>
      <c r="P22" s="343">
        <f t="shared" si="6"/>
        <v>2033152</v>
      </c>
      <c r="Q22" s="343">
        <f t="shared" si="6"/>
        <v>1747590</v>
      </c>
      <c r="R22" s="345">
        <f t="shared" si="6"/>
        <v>4006269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8779361</v>
      </c>
      <c r="X22" s="343">
        <f t="shared" si="6"/>
        <v>13662000</v>
      </c>
      <c r="Y22" s="345">
        <f t="shared" si="6"/>
        <v>-4882639</v>
      </c>
      <c r="Z22" s="336">
        <f>+IF(X22&lt;&gt;0,+(Y22/X22)*100,0)</f>
        <v>-35.73883033230859</v>
      </c>
      <c r="AA22" s="350">
        <f>SUM(AA23:AA32)</f>
        <v>18216000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4603849</v>
      </c>
      <c r="D24" s="340"/>
      <c r="E24" s="60">
        <v>11700000</v>
      </c>
      <c r="F24" s="59">
        <v>11700000</v>
      </c>
      <c r="G24" s="59">
        <v>655709</v>
      </c>
      <c r="H24" s="60">
        <v>152463</v>
      </c>
      <c r="I24" s="60">
        <v>301621</v>
      </c>
      <c r="J24" s="59">
        <v>1109793</v>
      </c>
      <c r="K24" s="59"/>
      <c r="L24" s="60">
        <v>450024</v>
      </c>
      <c r="M24" s="60">
        <v>1074165</v>
      </c>
      <c r="N24" s="59">
        <v>1524189</v>
      </c>
      <c r="O24" s="59"/>
      <c r="P24" s="60">
        <v>1868592</v>
      </c>
      <c r="Q24" s="60">
        <v>1515591</v>
      </c>
      <c r="R24" s="59">
        <v>3384183</v>
      </c>
      <c r="S24" s="59"/>
      <c r="T24" s="60"/>
      <c r="U24" s="60"/>
      <c r="V24" s="59"/>
      <c r="W24" s="59">
        <v>6018165</v>
      </c>
      <c r="X24" s="60">
        <v>8775000</v>
      </c>
      <c r="Y24" s="59">
        <v>-2756835</v>
      </c>
      <c r="Z24" s="61">
        <v>-31.42</v>
      </c>
      <c r="AA24" s="62">
        <v>11700000</v>
      </c>
    </row>
    <row r="25" spans="1:27" ht="12.75">
      <c r="A25" s="361" t="s">
        <v>239</v>
      </c>
      <c r="B25" s="142"/>
      <c r="C25" s="60">
        <v>2512617</v>
      </c>
      <c r="D25" s="340"/>
      <c r="E25" s="60">
        <v>3000000</v>
      </c>
      <c r="F25" s="59">
        <v>3000000</v>
      </c>
      <c r="G25" s="59"/>
      <c r="H25" s="60">
        <v>165024</v>
      </c>
      <c r="I25" s="60"/>
      <c r="J25" s="59">
        <v>165024</v>
      </c>
      <c r="K25" s="59"/>
      <c r="L25" s="60">
        <v>267815</v>
      </c>
      <c r="M25" s="60"/>
      <c r="N25" s="59">
        <v>267815</v>
      </c>
      <c r="O25" s="59"/>
      <c r="P25" s="60"/>
      <c r="Q25" s="60"/>
      <c r="R25" s="59"/>
      <c r="S25" s="59"/>
      <c r="T25" s="60"/>
      <c r="U25" s="60"/>
      <c r="V25" s="59"/>
      <c r="W25" s="59">
        <v>432839</v>
      </c>
      <c r="X25" s="60">
        <v>2250000</v>
      </c>
      <c r="Y25" s="59">
        <v>-1817161</v>
      </c>
      <c r="Z25" s="61">
        <v>-80.76</v>
      </c>
      <c r="AA25" s="62">
        <v>3000000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2833602</v>
      </c>
      <c r="D32" s="340"/>
      <c r="E32" s="60">
        <v>3516000</v>
      </c>
      <c r="F32" s="59">
        <v>3516000</v>
      </c>
      <c r="G32" s="59"/>
      <c r="H32" s="60">
        <v>147037</v>
      </c>
      <c r="I32" s="60">
        <v>351124</v>
      </c>
      <c r="J32" s="59">
        <v>498161</v>
      </c>
      <c r="K32" s="59">
        <v>261452</v>
      </c>
      <c r="L32" s="60">
        <v>376398</v>
      </c>
      <c r="M32" s="60">
        <v>570260</v>
      </c>
      <c r="N32" s="59">
        <v>1208110</v>
      </c>
      <c r="O32" s="59">
        <v>225527</v>
      </c>
      <c r="P32" s="60">
        <v>164560</v>
      </c>
      <c r="Q32" s="60">
        <v>231999</v>
      </c>
      <c r="R32" s="59">
        <v>622086</v>
      </c>
      <c r="S32" s="59"/>
      <c r="T32" s="60"/>
      <c r="U32" s="60"/>
      <c r="V32" s="59"/>
      <c r="W32" s="59">
        <v>2328357</v>
      </c>
      <c r="X32" s="60">
        <v>2637000</v>
      </c>
      <c r="Y32" s="59">
        <v>-308643</v>
      </c>
      <c r="Z32" s="61">
        <v>-11.7</v>
      </c>
      <c r="AA32" s="62">
        <v>3516000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2493553</v>
      </c>
      <c r="D40" s="344">
        <f t="shared" si="9"/>
        <v>0</v>
      </c>
      <c r="E40" s="343">
        <f t="shared" si="9"/>
        <v>1500000</v>
      </c>
      <c r="F40" s="345">
        <f t="shared" si="9"/>
        <v>1500000</v>
      </c>
      <c r="G40" s="345">
        <f t="shared" si="9"/>
        <v>0</v>
      </c>
      <c r="H40" s="343">
        <f t="shared" si="9"/>
        <v>0</v>
      </c>
      <c r="I40" s="343">
        <f t="shared" si="9"/>
        <v>69579</v>
      </c>
      <c r="J40" s="345">
        <f t="shared" si="9"/>
        <v>69579</v>
      </c>
      <c r="K40" s="345">
        <f t="shared" si="9"/>
        <v>829710</v>
      </c>
      <c r="L40" s="343">
        <f t="shared" si="9"/>
        <v>2060</v>
      </c>
      <c r="M40" s="343">
        <f t="shared" si="9"/>
        <v>108000</v>
      </c>
      <c r="N40" s="345">
        <f t="shared" si="9"/>
        <v>939770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1009349</v>
      </c>
      <c r="X40" s="343">
        <f t="shared" si="9"/>
        <v>1125000</v>
      </c>
      <c r="Y40" s="345">
        <f t="shared" si="9"/>
        <v>-115651</v>
      </c>
      <c r="Z40" s="336">
        <f>+IF(X40&lt;&gt;0,+(Y40/X40)*100,0)</f>
        <v>-10.280088888888889</v>
      </c>
      <c r="AA40" s="350">
        <f>SUM(AA41:AA49)</f>
        <v>1500000</v>
      </c>
    </row>
    <row r="41" spans="1:27" ht="12.75">
      <c r="A41" s="361" t="s">
        <v>248</v>
      </c>
      <c r="B41" s="142"/>
      <c r="C41" s="362">
        <v>309300</v>
      </c>
      <c r="D41" s="363"/>
      <c r="E41" s="362"/>
      <c r="F41" s="364"/>
      <c r="G41" s="364"/>
      <c r="H41" s="362"/>
      <c r="I41" s="362"/>
      <c r="J41" s="364"/>
      <c r="K41" s="364">
        <v>722860</v>
      </c>
      <c r="L41" s="362"/>
      <c r="M41" s="362"/>
      <c r="N41" s="364">
        <v>722860</v>
      </c>
      <c r="O41" s="364"/>
      <c r="P41" s="362"/>
      <c r="Q41" s="362"/>
      <c r="R41" s="364"/>
      <c r="S41" s="364"/>
      <c r="T41" s="362"/>
      <c r="U41" s="362"/>
      <c r="V41" s="364"/>
      <c r="W41" s="364">
        <v>722860</v>
      </c>
      <c r="X41" s="362"/>
      <c r="Y41" s="364">
        <v>722860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535602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1648651</v>
      </c>
      <c r="D44" s="368"/>
      <c r="E44" s="54">
        <v>500000</v>
      </c>
      <c r="F44" s="53">
        <v>500000</v>
      </c>
      <c r="G44" s="53"/>
      <c r="H44" s="54"/>
      <c r="I44" s="54">
        <v>69579</v>
      </c>
      <c r="J44" s="53">
        <v>69579</v>
      </c>
      <c r="K44" s="53">
        <v>106850</v>
      </c>
      <c r="L44" s="54">
        <v>2060</v>
      </c>
      <c r="M44" s="54">
        <v>108000</v>
      </c>
      <c r="N44" s="53">
        <v>216910</v>
      </c>
      <c r="O44" s="53"/>
      <c r="P44" s="54"/>
      <c r="Q44" s="54"/>
      <c r="R44" s="53"/>
      <c r="S44" s="53"/>
      <c r="T44" s="54"/>
      <c r="U44" s="54"/>
      <c r="V44" s="53"/>
      <c r="W44" s="53">
        <v>286489</v>
      </c>
      <c r="X44" s="54">
        <v>375000</v>
      </c>
      <c r="Y44" s="53">
        <v>-88511</v>
      </c>
      <c r="Z44" s="94">
        <v>-23.6</v>
      </c>
      <c r="AA44" s="95">
        <v>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750000</v>
      </c>
      <c r="Y49" s="53">
        <v>-750000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1486622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316756</v>
      </c>
      <c r="I57" s="343">
        <f t="shared" si="13"/>
        <v>0</v>
      </c>
      <c r="J57" s="345">
        <f t="shared" si="13"/>
        <v>316756</v>
      </c>
      <c r="K57" s="345">
        <f t="shared" si="13"/>
        <v>0</v>
      </c>
      <c r="L57" s="343">
        <f t="shared" si="13"/>
        <v>0</v>
      </c>
      <c r="M57" s="343">
        <f t="shared" si="13"/>
        <v>194985</v>
      </c>
      <c r="N57" s="345">
        <f t="shared" si="13"/>
        <v>194985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511741</v>
      </c>
      <c r="X57" s="343">
        <f t="shared" si="13"/>
        <v>0</v>
      </c>
      <c r="Y57" s="345">
        <f t="shared" si="13"/>
        <v>511741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1486622</v>
      </c>
      <c r="D58" s="340"/>
      <c r="E58" s="60"/>
      <c r="F58" s="59"/>
      <c r="G58" s="59"/>
      <c r="H58" s="60">
        <v>316756</v>
      </c>
      <c r="I58" s="60"/>
      <c r="J58" s="59">
        <v>316756</v>
      </c>
      <c r="K58" s="59"/>
      <c r="L58" s="60"/>
      <c r="M58" s="60">
        <v>194985</v>
      </c>
      <c r="N58" s="59">
        <v>194985</v>
      </c>
      <c r="O58" s="59"/>
      <c r="P58" s="60"/>
      <c r="Q58" s="60"/>
      <c r="R58" s="59"/>
      <c r="S58" s="59"/>
      <c r="T58" s="60"/>
      <c r="U58" s="60"/>
      <c r="V58" s="59"/>
      <c r="W58" s="59">
        <v>511741</v>
      </c>
      <c r="X58" s="60"/>
      <c r="Y58" s="59">
        <v>511741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31084815</v>
      </c>
      <c r="D60" s="346">
        <f t="shared" si="14"/>
        <v>0</v>
      </c>
      <c r="E60" s="219">
        <f t="shared" si="14"/>
        <v>29116000</v>
      </c>
      <c r="F60" s="264">
        <f t="shared" si="14"/>
        <v>29116000</v>
      </c>
      <c r="G60" s="264">
        <f t="shared" si="14"/>
        <v>4775677</v>
      </c>
      <c r="H60" s="219">
        <f t="shared" si="14"/>
        <v>781280</v>
      </c>
      <c r="I60" s="219">
        <f t="shared" si="14"/>
        <v>846453</v>
      </c>
      <c r="J60" s="264">
        <f t="shared" si="14"/>
        <v>6403410</v>
      </c>
      <c r="K60" s="264">
        <f t="shared" si="14"/>
        <v>2794481</v>
      </c>
      <c r="L60" s="219">
        <f t="shared" si="14"/>
        <v>2584187</v>
      </c>
      <c r="M60" s="219">
        <f t="shared" si="14"/>
        <v>4004825</v>
      </c>
      <c r="N60" s="264">
        <f t="shared" si="14"/>
        <v>9383493</v>
      </c>
      <c r="O60" s="264">
        <f t="shared" si="14"/>
        <v>225527</v>
      </c>
      <c r="P60" s="219">
        <f t="shared" si="14"/>
        <v>5425490</v>
      </c>
      <c r="Q60" s="219">
        <f t="shared" si="14"/>
        <v>3214947</v>
      </c>
      <c r="R60" s="264">
        <f t="shared" si="14"/>
        <v>8865964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24652867</v>
      </c>
      <c r="X60" s="219">
        <f t="shared" si="14"/>
        <v>21837000</v>
      </c>
      <c r="Y60" s="264">
        <f t="shared" si="14"/>
        <v>2815867</v>
      </c>
      <c r="Z60" s="337">
        <f>+IF(X60&lt;&gt;0,+(Y60/X60)*100,0)</f>
        <v>12.89493520172185</v>
      </c>
      <c r="AA60" s="232">
        <f>+AA57+AA54+AA51+AA40+AA37+AA34+AA22+AA5</f>
        <v>29116000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8300000</v>
      </c>
      <c r="F5" s="358">
        <f t="shared" si="0"/>
        <v>8300000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6225000</v>
      </c>
      <c r="Y5" s="358">
        <f t="shared" si="0"/>
        <v>-6225000</v>
      </c>
      <c r="Z5" s="359">
        <f>+IF(X5&lt;&gt;0,+(Y5/X5)*100,0)</f>
        <v>-100</v>
      </c>
      <c r="AA5" s="360">
        <f>+AA6+AA8+AA11+AA13+AA15</f>
        <v>8300000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8300000</v>
      </c>
      <c r="F6" s="59">
        <f t="shared" si="1"/>
        <v>8300000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6225000</v>
      </c>
      <c r="Y6" s="59">
        <f t="shared" si="1"/>
        <v>-6225000</v>
      </c>
      <c r="Z6" s="61">
        <f>+IF(X6&lt;&gt;0,+(Y6/X6)*100,0)</f>
        <v>-100</v>
      </c>
      <c r="AA6" s="62">
        <f t="shared" si="1"/>
        <v>8300000</v>
      </c>
    </row>
    <row r="7" spans="1:27" ht="12.75">
      <c r="A7" s="291" t="s">
        <v>229</v>
      </c>
      <c r="B7" s="142"/>
      <c r="C7" s="60"/>
      <c r="D7" s="340"/>
      <c r="E7" s="60">
        <v>8300000</v>
      </c>
      <c r="F7" s="59">
        <v>8300000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6225000</v>
      </c>
      <c r="Y7" s="59">
        <v>-6225000</v>
      </c>
      <c r="Z7" s="61">
        <v>-100</v>
      </c>
      <c r="AA7" s="62">
        <v>8300000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3100000</v>
      </c>
      <c r="F22" s="345">
        <f t="shared" si="6"/>
        <v>3100000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2325000</v>
      </c>
      <c r="Y22" s="345">
        <f t="shared" si="6"/>
        <v>-2325000</v>
      </c>
      <c r="Z22" s="336">
        <f>+IF(X22&lt;&gt;0,+(Y22/X22)*100,0)</f>
        <v>-100</v>
      </c>
      <c r="AA22" s="350">
        <f>SUM(AA23:AA32)</f>
        <v>3100000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</v>
      </c>
      <c r="F24" s="59">
        <v>1000000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750000</v>
      </c>
      <c r="Y24" s="59">
        <v>-750000</v>
      </c>
      <c r="Z24" s="61">
        <v>-100</v>
      </c>
      <c r="AA24" s="62">
        <v>1000000</v>
      </c>
    </row>
    <row r="25" spans="1:27" ht="12.75">
      <c r="A25" s="361" t="s">
        <v>239</v>
      </c>
      <c r="B25" s="142"/>
      <c r="C25" s="60"/>
      <c r="D25" s="340"/>
      <c r="E25" s="60">
        <v>600000</v>
      </c>
      <c r="F25" s="59">
        <v>600000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450000</v>
      </c>
      <c r="Y25" s="59">
        <v>-450000</v>
      </c>
      <c r="Z25" s="61">
        <v>-100</v>
      </c>
      <c r="AA25" s="62">
        <v>600000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1125000</v>
      </c>
      <c r="Y32" s="59">
        <v>-1125000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11400000</v>
      </c>
      <c r="F60" s="264">
        <f t="shared" si="14"/>
        <v>11400000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8550000</v>
      </c>
      <c r="Y60" s="264">
        <f t="shared" si="14"/>
        <v>-8550000</v>
      </c>
      <c r="Z60" s="337">
        <f>+IF(X60&lt;&gt;0,+(Y60/X60)*100,0)</f>
        <v>-100</v>
      </c>
      <c r="AA60" s="232">
        <f>+AA57+AA54+AA51+AA40+AA37+AA34+AA22+AA5</f>
        <v>11400000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2018-05-08T09:03:27Z</dcterms:created>
  <dcterms:modified xsi:type="dcterms:W3CDTF">2018-05-08T09:03:31Z</dcterms:modified>
  <cp:category/>
  <cp:version/>
  <cp:contentType/>
  <cp:contentStatus/>
</cp:coreProperties>
</file>