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<sst xmlns="http://schemas.openxmlformats.org/spreadsheetml/2006/main" count="857" uniqueCount="303">
  <si>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Mpofana(KZN223)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</si>
  <si>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</si>
  <si>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</si>
  <si>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</si>
  <si>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</si>
  <si>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</si>
  <si>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</si>
  <si>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</si>
  <si>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</si>
  <si>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</si>
  <si>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</si>
  <si>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</si>
  <si>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</si>
  <si>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</si>
  <si>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</si>
  <si>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</si>
  <si>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</si>
  <si>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</si>
  <si>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</si>
  <si>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</si>
  <si>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</si>
  <si>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</si>
  <si>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</si>
  <si>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</si>
  <si>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</si>
  <si>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</si>
  <si>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</si>
  <si>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</si>
  <si>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</si>
  <si>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</si>
  <si>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</si>
  <si>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</si>
  <si>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</si>
  <si>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</si>
  <si>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</si>
  <si>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</si>
  <si>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</si>
  <si>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</si>
  <si>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</si>
  <si>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</si>
  <si>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</si>
  <si>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</si>
  <si>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</si>
  <si>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</si>
  <si>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</si>
  <si>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</si>
  <si>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</si>
  <si>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</si>
  <si>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</si>
  <si>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</si>
  <si>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</si>
  <si>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</si>
  <si>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</si>
  <si>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</si>
  <si>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</si>
  <si>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</si>
  <si>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</si>
  <si>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</si>
  <si>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</si>
  <si>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</si>
  <si>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</si>
  <si>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</si>
  <si>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</si>
  <si>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</si>
  <si>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</si>
  <si>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</si>
  <si>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</si>
  <si>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</si>
  <si>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</si>
  <si>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</si>
  <si>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Mpofana(KZN223)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</si>
  <si>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</si>
  <si>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</si>
  <si>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</si>
  <si>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</si>
  <si>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</si>
  <si>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</si>
  <si>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</si>
  <si>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</si>
  <si>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</si>
  <si>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</si>
  <si>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</si>
  <si>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</si>
  <si>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</si>
  <si>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</si>
  <si>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</si>
  <si>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</si>
  <si>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</si>
  <si>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</si>
  <si>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</si>
  <si>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</si>
  <si>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</si>
  <si>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</si>
  <si>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</si>
  <si>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</si>
  <si>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</si>
  <si>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</si>
  <si>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</si>
  <si>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</si>
  <si>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</si>
  <si>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Mpofana(KZN223)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</si>
  <si>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</si>
  <si>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</si>
  <si>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</si>
  <si>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</si>
  <si>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</si>
  <si>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</si>
  <si>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</si>
  <si>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</si>
  <si>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</si>
  <si>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</si>
  <si>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</si>
  <si>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</si>
  <si>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</si>
  <si>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</si>
  <si>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</si>
  <si>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</si>
  <si>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</si>
  <si>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</si>
  <si>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</si>
  <si>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</si>
  <si>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</si>
  <si>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</si>
  <si>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</si>
  <si>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</si>
  <si>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</si>
  <si>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</si>
  <si>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</si>
  <si>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</si>
  <si>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Mpofana(KZN223)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</si>
  <si>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</si>
  <si>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</si>
  <si>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</si>
  <si>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</si>
  <si>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</si>
  <si>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</si>
  <si>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</si>
  <si>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</si>
  <si>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</si>
  <si>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</si>
  <si>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Mpofana(KZN223)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</si>
  <si>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</si>
  <si>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</si>
  <si>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</si>
  <si>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</si>
  <si>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</si>
  <si>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</si>
  <si>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</si>
  <si>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</si>
  <si>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</si>
  <si>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</si>
  <si>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</si>
  <si>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</si>
  <si>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</si>
  <si>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</si>
  <si>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</si>
  <si>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</si>
  <si>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</si>
  <si>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</si>
  <si>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</si>
  <si>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</si>
  <si>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</si>
  <si>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</si>
  <si>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</si>
  <si>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</si>
  <si>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</si>
  <si>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</si>
  <si>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</si>
  <si>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</si>
  <si>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</si>
  <si>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</si>
  <si>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</si>
  <si>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</si>
  <si>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</si>
  <si>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Mpofana(KZN223)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</si>
  <si>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</si>
  <si>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</si>
  <si>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</si>
  <si>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</si>
  <si>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</si>
  <si>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</si>
  <si>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</si>
  <si>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</si>
  <si>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</si>
  <si>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</si>
  <si>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</si>
  <si>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</si>
  <si>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</si>
  <si>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</si>
  <si>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</si>
  <si>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</si>
  <si>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</si>
  <si>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</si>
  <si>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</si>
  <si>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</si>
  <si>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</si>
  <si>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</si>
  <si>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</si>
  <si>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</si>
  <si>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</si>
  <si>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</si>
  <si>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</si>
  <si>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Mpofana(KZN223)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</si>
  <si>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</si>
  <si>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</si>
  <si>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</si>
  <si>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</si>
  <si>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</si>
  <si>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</si>
  <si>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</si>
  <si>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</si>
  <si>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</si>
  <si>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</si>
  <si>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</si>
  <si>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</si>
  <si>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</si>
  <si>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</si>
  <si>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</si>
  <si>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</si>
  <si>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</si>
  <si>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</si>
  <si>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</si>
  <si>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</si>
  <si>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</si>
  <si>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</si>
  <si>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</si>
  <si>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</si>
  <si>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Mpofana(KZN223)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</si>
  <si>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</si>
  <si>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</si>
  <si>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</si>
  <si>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</si>
  <si>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</si>
  <si>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</si>
  <si>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</si>
  <si>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</si>
  <si>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</si>
  <si>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</si>
  <si>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</si>
  <si>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</si>
  <si>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</si>
  <si>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</si>
  <si>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</si>
  <si>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</si>
  <si>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</si>
  <si>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</si>
  <si>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</si>
  <si>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</si>
  <si>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</si>
  <si>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</si>
  <si>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</si>
  <si>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</si>
  <si>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</si>
  <si>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</si>
  <si>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</si>
  <si>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</si>
  <si>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</si>
  <si>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</si>
  <si>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</si>
  <si>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</si>
  <si>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</si>
  <si>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</si>
  <si>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</si>
  <si>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Mpofana(KZN223)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</si>
  <si>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</si>
  <si>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</si>
  <si>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Kwazulu-Natal: Mpofana(KZN223)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</si>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</sst>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13681723</v>
      </c>
      <c r="C5" s="19">
        <v>0</v>
      </c>
      <c r="D5" s="59">
        <v>14624291</v>
      </c>
      <c r="E5" s="60">
        <v>14624291</v>
      </c>
      <c r="F5" s="60">
        <v>1281769</v>
      </c>
      <c r="G5" s="60">
        <v>1211966</v>
      </c>
      <c r="H5" s="60">
        <v>1288012</v>
      </c>
      <c r="I5" s="60">
        <v>3781747</v>
      </c>
      <c r="J5" s="60">
        <v>1285893</v>
      </c>
      <c r="K5" s="60">
        <v>0</v>
      </c>
      <c r="L5" s="60">
        <v>2579179</v>
      </c>
      <c r="M5" s="60">
        <v>3865072</v>
      </c>
      <c r="N5" s="60">
        <v>1211253</v>
      </c>
      <c r="O5" s="60">
        <v>1292674</v>
      </c>
      <c r="P5" s="60">
        <v>1292752</v>
      </c>
      <c r="Q5" s="60">
        <v>3796679</v>
      </c>
      <c r="R5" s="60">
        <v>0</v>
      </c>
      <c r="S5" s="60">
        <v>0</v>
      </c>
      <c r="T5" s="60">
        <v>0</v>
      </c>
      <c r="U5" s="60">
        <v>0</v>
      </c>
      <c r="V5" s="60">
        <v>11443498</v>
      </c>
      <c r="W5" s="60">
        <v>11430000</v>
      </c>
      <c r="X5" s="60">
        <v>13498</v>
      </c>
      <c r="Y5" s="61">
        <v>0.12</v>
      </c>
      <c r="Z5" s="62">
        <v>14624291</v>
      </c>
    </row>
    <row r="6" spans="1:26" ht="12.75">
      <c r="A6" s="58" t="s">
        <v>32</v>
      </c>
      <c r="B6" s="19">
        <v>52611137</v>
      </c>
      <c r="C6" s="19">
        <v>0</v>
      </c>
      <c r="D6" s="59">
        <v>58706223</v>
      </c>
      <c r="E6" s="60">
        <v>58706223</v>
      </c>
      <c r="F6" s="60">
        <v>5482503</v>
      </c>
      <c r="G6" s="60">
        <v>5196506</v>
      </c>
      <c r="H6" s="60">
        <v>11537210</v>
      </c>
      <c r="I6" s="60">
        <v>22216219</v>
      </c>
      <c r="J6" s="60">
        <v>-1735300</v>
      </c>
      <c r="K6" s="60">
        <v>1097701</v>
      </c>
      <c r="L6" s="60">
        <v>7074701</v>
      </c>
      <c r="M6" s="60">
        <v>6437102</v>
      </c>
      <c r="N6" s="60">
        <v>3689271</v>
      </c>
      <c r="O6" s="60">
        <v>4798243</v>
      </c>
      <c r="P6" s="60">
        <v>4133603</v>
      </c>
      <c r="Q6" s="60">
        <v>12621117</v>
      </c>
      <c r="R6" s="60">
        <v>0</v>
      </c>
      <c r="S6" s="60">
        <v>0</v>
      </c>
      <c r="T6" s="60">
        <v>0</v>
      </c>
      <c r="U6" s="60">
        <v>0</v>
      </c>
      <c r="V6" s="60">
        <v>41274438</v>
      </c>
      <c r="W6" s="60">
        <v>45594000</v>
      </c>
      <c r="X6" s="60">
        <v>-4319562</v>
      </c>
      <c r="Y6" s="61">
        <v>-9.47</v>
      </c>
      <c r="Z6" s="62">
        <v>58706223</v>
      </c>
    </row>
    <row r="7" spans="1:26" ht="12.75">
      <c r="A7" s="58" t="s">
        <v>33</v>
      </c>
      <c r="B7" s="19">
        <v>275260</v>
      </c>
      <c r="C7" s="19">
        <v>0</v>
      </c>
      <c r="D7" s="59">
        <v>396872</v>
      </c>
      <c r="E7" s="60">
        <v>396872</v>
      </c>
      <c r="F7" s="60">
        <v>12656</v>
      </c>
      <c r="G7" s="60">
        <v>3351</v>
      </c>
      <c r="H7" s="60">
        <v>3434</v>
      </c>
      <c r="I7" s="60">
        <v>19441</v>
      </c>
      <c r="J7" s="60">
        <v>4759</v>
      </c>
      <c r="K7" s="60">
        <v>1566</v>
      </c>
      <c r="L7" s="60">
        <v>11842</v>
      </c>
      <c r="M7" s="60">
        <v>18167</v>
      </c>
      <c r="N7" s="60">
        <v>2429</v>
      </c>
      <c r="O7" s="60">
        <v>22778</v>
      </c>
      <c r="P7" s="60">
        <v>12277</v>
      </c>
      <c r="Q7" s="60">
        <v>37484</v>
      </c>
      <c r="R7" s="60">
        <v>0</v>
      </c>
      <c r="S7" s="60">
        <v>0</v>
      </c>
      <c r="T7" s="60">
        <v>0</v>
      </c>
      <c r="U7" s="60">
        <v>0</v>
      </c>
      <c r="V7" s="60">
        <v>75092</v>
      </c>
      <c r="W7" s="60">
        <v>297747</v>
      </c>
      <c r="X7" s="60">
        <v>-222655</v>
      </c>
      <c r="Y7" s="61">
        <v>-74.78</v>
      </c>
      <c r="Z7" s="62">
        <v>396872</v>
      </c>
    </row>
    <row r="8" spans="1:26" ht="12.75">
      <c r="A8" s="58" t="s">
        <v>34</v>
      </c>
      <c r="B8" s="19">
        <v>41364474</v>
      </c>
      <c r="C8" s="19">
        <v>0</v>
      </c>
      <c r="D8" s="59">
        <v>44614000</v>
      </c>
      <c r="E8" s="60">
        <v>44614000</v>
      </c>
      <c r="F8" s="60">
        <v>12178000</v>
      </c>
      <c r="G8" s="60">
        <v>3577256</v>
      </c>
      <c r="H8" s="60">
        <v>1857848</v>
      </c>
      <c r="I8" s="60">
        <v>17613104</v>
      </c>
      <c r="J8" s="60">
        <v>291108</v>
      </c>
      <c r="K8" s="60">
        <v>0</v>
      </c>
      <c r="L8" s="60">
        <v>12537229</v>
      </c>
      <c r="M8" s="60">
        <v>12828337</v>
      </c>
      <c r="N8" s="60">
        <v>1001178</v>
      </c>
      <c r="O8" s="60">
        <v>8307678</v>
      </c>
      <c r="P8" s="60">
        <v>7306000</v>
      </c>
      <c r="Q8" s="60">
        <v>16614856</v>
      </c>
      <c r="R8" s="60">
        <v>0</v>
      </c>
      <c r="S8" s="60">
        <v>0</v>
      </c>
      <c r="T8" s="60">
        <v>0</v>
      </c>
      <c r="U8" s="60">
        <v>0</v>
      </c>
      <c r="V8" s="60">
        <v>47056297</v>
      </c>
      <c r="W8" s="60">
        <v>38364998</v>
      </c>
      <c r="X8" s="60">
        <v>8691299</v>
      </c>
      <c r="Y8" s="61">
        <v>22.65</v>
      </c>
      <c r="Z8" s="62">
        <v>44614000</v>
      </c>
    </row>
    <row r="9" spans="1:26" ht="12.75">
      <c r="A9" s="58" t="s">
        <v>35</v>
      </c>
      <c r="B9" s="19">
        <v>14438569</v>
      </c>
      <c r="C9" s="19">
        <v>0</v>
      </c>
      <c r="D9" s="59">
        <v>18378198</v>
      </c>
      <c r="E9" s="60">
        <v>18378198</v>
      </c>
      <c r="F9" s="60">
        <v>528264</v>
      </c>
      <c r="G9" s="60">
        <v>394077</v>
      </c>
      <c r="H9" s="60">
        <v>1131497</v>
      </c>
      <c r="I9" s="60">
        <v>2053838</v>
      </c>
      <c r="J9" s="60">
        <v>631583</v>
      </c>
      <c r="K9" s="60">
        <v>315798</v>
      </c>
      <c r="L9" s="60">
        <v>1169292</v>
      </c>
      <c r="M9" s="60">
        <v>2116673</v>
      </c>
      <c r="N9" s="60">
        <v>815962</v>
      </c>
      <c r="O9" s="60">
        <v>4468239</v>
      </c>
      <c r="P9" s="60">
        <v>803602</v>
      </c>
      <c r="Q9" s="60">
        <v>6087803</v>
      </c>
      <c r="R9" s="60">
        <v>0</v>
      </c>
      <c r="S9" s="60">
        <v>0</v>
      </c>
      <c r="T9" s="60">
        <v>0</v>
      </c>
      <c r="U9" s="60">
        <v>0</v>
      </c>
      <c r="V9" s="60">
        <v>10258314</v>
      </c>
      <c r="W9" s="60">
        <v>11477988</v>
      </c>
      <c r="X9" s="60">
        <v>-1219674</v>
      </c>
      <c r="Y9" s="61">
        <v>-10.63</v>
      </c>
      <c r="Z9" s="62">
        <v>18378198</v>
      </c>
    </row>
    <row r="10" spans="1:26" ht="22.5">
      <c r="A10" s="63" t="s">
        <v>278</v>
      </c>
      <c r="B10" s="64">
        <f>SUM(B5:B9)</f>
        <v>122371163</v>
      </c>
      <c r="C10" s="64">
        <f>SUM(C5:C9)</f>
        <v>0</v>
      </c>
      <c r="D10" s="65">
        <f aca="true" t="shared" si="0" ref="D10:Z10">SUM(D5:D9)</f>
        <v>136719584</v>
      </c>
      <c r="E10" s="66">
        <f t="shared" si="0"/>
        <v>136719584</v>
      </c>
      <c r="F10" s="66">
        <f t="shared" si="0"/>
        <v>19483192</v>
      </c>
      <c r="G10" s="66">
        <f t="shared" si="0"/>
        <v>10383156</v>
      </c>
      <c r="H10" s="66">
        <f t="shared" si="0"/>
        <v>15818001</v>
      </c>
      <c r="I10" s="66">
        <f t="shared" si="0"/>
        <v>45684349</v>
      </c>
      <c r="J10" s="66">
        <f t="shared" si="0"/>
        <v>478043</v>
      </c>
      <c r="K10" s="66">
        <f t="shared" si="0"/>
        <v>1415065</v>
      </c>
      <c r="L10" s="66">
        <f t="shared" si="0"/>
        <v>23372243</v>
      </c>
      <c r="M10" s="66">
        <f t="shared" si="0"/>
        <v>25265351</v>
      </c>
      <c r="N10" s="66">
        <f t="shared" si="0"/>
        <v>6720093</v>
      </c>
      <c r="O10" s="66">
        <f t="shared" si="0"/>
        <v>18889612</v>
      </c>
      <c r="P10" s="66">
        <f t="shared" si="0"/>
        <v>13548234</v>
      </c>
      <c r="Q10" s="66">
        <f t="shared" si="0"/>
        <v>39157939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110107639</v>
      </c>
      <c r="W10" s="66">
        <f t="shared" si="0"/>
        <v>107164733</v>
      </c>
      <c r="X10" s="66">
        <f t="shared" si="0"/>
        <v>2942906</v>
      </c>
      <c r="Y10" s="67">
        <f>+IF(W10&lt;&gt;0,(X10/W10)*100,0)</f>
        <v>2.7461515720848197</v>
      </c>
      <c r="Z10" s="68">
        <f t="shared" si="0"/>
        <v>136719584</v>
      </c>
    </row>
    <row r="11" spans="1:26" ht="12.75">
      <c r="A11" s="58" t="s">
        <v>37</v>
      </c>
      <c r="B11" s="19">
        <v>33459209</v>
      </c>
      <c r="C11" s="19">
        <v>0</v>
      </c>
      <c r="D11" s="59">
        <v>35342675</v>
      </c>
      <c r="E11" s="60">
        <v>35342675</v>
      </c>
      <c r="F11" s="60">
        <v>2836135</v>
      </c>
      <c r="G11" s="60">
        <v>3450887</v>
      </c>
      <c r="H11" s="60">
        <v>2956015</v>
      </c>
      <c r="I11" s="60">
        <v>9243037</v>
      </c>
      <c r="J11" s="60">
        <v>3090001</v>
      </c>
      <c r="K11" s="60">
        <v>3038124</v>
      </c>
      <c r="L11" s="60">
        <v>2949655</v>
      </c>
      <c r="M11" s="60">
        <v>9077780</v>
      </c>
      <c r="N11" s="60">
        <v>2959463</v>
      </c>
      <c r="O11" s="60">
        <v>2998768</v>
      </c>
      <c r="P11" s="60">
        <v>3202592</v>
      </c>
      <c r="Q11" s="60">
        <v>9160823</v>
      </c>
      <c r="R11" s="60">
        <v>0</v>
      </c>
      <c r="S11" s="60">
        <v>0</v>
      </c>
      <c r="T11" s="60">
        <v>0</v>
      </c>
      <c r="U11" s="60">
        <v>0</v>
      </c>
      <c r="V11" s="60">
        <v>27481640</v>
      </c>
      <c r="W11" s="60">
        <v>26507250</v>
      </c>
      <c r="X11" s="60">
        <v>974390</v>
      </c>
      <c r="Y11" s="61">
        <v>3.68</v>
      </c>
      <c r="Z11" s="62">
        <v>35342675</v>
      </c>
    </row>
    <row r="12" spans="1:26" ht="12.75">
      <c r="A12" s="58" t="s">
        <v>38</v>
      </c>
      <c r="B12" s="19">
        <v>2717560</v>
      </c>
      <c r="C12" s="19">
        <v>0</v>
      </c>
      <c r="D12" s="59">
        <v>3188197</v>
      </c>
      <c r="E12" s="60">
        <v>3188197</v>
      </c>
      <c r="F12" s="60">
        <v>233071</v>
      </c>
      <c r="G12" s="60">
        <v>227497</v>
      </c>
      <c r="H12" s="60">
        <v>227498</v>
      </c>
      <c r="I12" s="60">
        <v>688066</v>
      </c>
      <c r="J12" s="60">
        <v>227498</v>
      </c>
      <c r="K12" s="60">
        <v>227498</v>
      </c>
      <c r="L12" s="60">
        <v>227498</v>
      </c>
      <c r="M12" s="60">
        <v>682494</v>
      </c>
      <c r="N12" s="60">
        <v>230084</v>
      </c>
      <c r="O12" s="60">
        <v>228432</v>
      </c>
      <c r="P12" s="60">
        <v>230272</v>
      </c>
      <c r="Q12" s="60">
        <v>688788</v>
      </c>
      <c r="R12" s="60">
        <v>0</v>
      </c>
      <c r="S12" s="60">
        <v>0</v>
      </c>
      <c r="T12" s="60">
        <v>0</v>
      </c>
      <c r="U12" s="60">
        <v>0</v>
      </c>
      <c r="V12" s="60">
        <v>2059348</v>
      </c>
      <c r="W12" s="60">
        <v>2391003</v>
      </c>
      <c r="X12" s="60">
        <v>-331655</v>
      </c>
      <c r="Y12" s="61">
        <v>-13.87</v>
      </c>
      <c r="Z12" s="62">
        <v>3188197</v>
      </c>
    </row>
    <row r="13" spans="1:26" ht="12.75">
      <c r="A13" s="58" t="s">
        <v>279</v>
      </c>
      <c r="B13" s="19">
        <v>12941504</v>
      </c>
      <c r="C13" s="19">
        <v>0</v>
      </c>
      <c r="D13" s="59">
        <v>7622000</v>
      </c>
      <c r="E13" s="60">
        <v>7622000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5716503</v>
      </c>
      <c r="X13" s="60">
        <v>-5716503</v>
      </c>
      <c r="Y13" s="61">
        <v>-100</v>
      </c>
      <c r="Z13" s="62">
        <v>7622000</v>
      </c>
    </row>
    <row r="14" spans="1:26" ht="12.75">
      <c r="A14" s="58" t="s">
        <v>40</v>
      </c>
      <c r="B14" s="19">
        <v>385413</v>
      </c>
      <c r="C14" s="19">
        <v>0</v>
      </c>
      <c r="D14" s="59">
        <v>720328</v>
      </c>
      <c r="E14" s="60">
        <v>720328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540000</v>
      </c>
      <c r="X14" s="60">
        <v>-540000</v>
      </c>
      <c r="Y14" s="61">
        <v>-100</v>
      </c>
      <c r="Z14" s="62">
        <v>720328</v>
      </c>
    </row>
    <row r="15" spans="1:26" ht="12.75">
      <c r="A15" s="58" t="s">
        <v>41</v>
      </c>
      <c r="B15" s="19">
        <v>57467820</v>
      </c>
      <c r="C15" s="19">
        <v>0</v>
      </c>
      <c r="D15" s="59">
        <v>66390173</v>
      </c>
      <c r="E15" s="60">
        <v>66390173</v>
      </c>
      <c r="F15" s="60">
        <v>12172134</v>
      </c>
      <c r="G15" s="60">
        <v>1315789</v>
      </c>
      <c r="H15" s="60">
        <v>0</v>
      </c>
      <c r="I15" s="60">
        <v>13487923</v>
      </c>
      <c r="J15" s="60">
        <v>12825859</v>
      </c>
      <c r="K15" s="60">
        <v>1315789</v>
      </c>
      <c r="L15" s="60">
        <v>3739128</v>
      </c>
      <c r="M15" s="60">
        <v>17880776</v>
      </c>
      <c r="N15" s="60">
        <v>2440170</v>
      </c>
      <c r="O15" s="60">
        <v>0</v>
      </c>
      <c r="P15" s="60">
        <v>5931092</v>
      </c>
      <c r="Q15" s="60">
        <v>8371262</v>
      </c>
      <c r="R15" s="60">
        <v>0</v>
      </c>
      <c r="S15" s="60">
        <v>0</v>
      </c>
      <c r="T15" s="60">
        <v>0</v>
      </c>
      <c r="U15" s="60">
        <v>0</v>
      </c>
      <c r="V15" s="60">
        <v>39739961</v>
      </c>
      <c r="W15" s="60">
        <v>49792500</v>
      </c>
      <c r="X15" s="60">
        <v>-10052539</v>
      </c>
      <c r="Y15" s="61">
        <v>-20.19</v>
      </c>
      <c r="Z15" s="62">
        <v>66390173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54832038</v>
      </c>
      <c r="C17" s="19">
        <v>0</v>
      </c>
      <c r="D17" s="59">
        <v>41622993</v>
      </c>
      <c r="E17" s="60">
        <v>41622993</v>
      </c>
      <c r="F17" s="60">
        <v>12325450</v>
      </c>
      <c r="G17" s="60">
        <v>-4240199</v>
      </c>
      <c r="H17" s="60">
        <v>2903546</v>
      </c>
      <c r="I17" s="60">
        <v>10988797</v>
      </c>
      <c r="J17" s="60">
        <v>4293298</v>
      </c>
      <c r="K17" s="60">
        <v>2174007</v>
      </c>
      <c r="L17" s="60">
        <v>7619347</v>
      </c>
      <c r="M17" s="60">
        <v>14086652</v>
      </c>
      <c r="N17" s="60">
        <v>2898753</v>
      </c>
      <c r="O17" s="60">
        <v>7563572</v>
      </c>
      <c r="P17" s="60">
        <v>1103000</v>
      </c>
      <c r="Q17" s="60">
        <v>11565325</v>
      </c>
      <c r="R17" s="60">
        <v>0</v>
      </c>
      <c r="S17" s="60">
        <v>0</v>
      </c>
      <c r="T17" s="60">
        <v>0</v>
      </c>
      <c r="U17" s="60">
        <v>0</v>
      </c>
      <c r="V17" s="60">
        <v>36640774</v>
      </c>
      <c r="W17" s="60">
        <v>14635494</v>
      </c>
      <c r="X17" s="60">
        <v>22005280</v>
      </c>
      <c r="Y17" s="61">
        <v>150.36</v>
      </c>
      <c r="Z17" s="62">
        <v>41622993</v>
      </c>
    </row>
    <row r="18" spans="1:26" ht="12.75">
      <c r="A18" s="70" t="s">
        <v>44</v>
      </c>
      <c r="B18" s="71">
        <f>SUM(B11:B17)</f>
        <v>161803544</v>
      </c>
      <c r="C18" s="71">
        <f>SUM(C11:C17)</f>
        <v>0</v>
      </c>
      <c r="D18" s="72">
        <f aca="true" t="shared" si="1" ref="D18:Z18">SUM(D11:D17)</f>
        <v>154886366</v>
      </c>
      <c r="E18" s="73">
        <f t="shared" si="1"/>
        <v>154886366</v>
      </c>
      <c r="F18" s="73">
        <f t="shared" si="1"/>
        <v>27566790</v>
      </c>
      <c r="G18" s="73">
        <f t="shared" si="1"/>
        <v>753974</v>
      </c>
      <c r="H18" s="73">
        <f t="shared" si="1"/>
        <v>6087059</v>
      </c>
      <c r="I18" s="73">
        <f t="shared" si="1"/>
        <v>34407823</v>
      </c>
      <c r="J18" s="73">
        <f t="shared" si="1"/>
        <v>20436656</v>
      </c>
      <c r="K18" s="73">
        <f t="shared" si="1"/>
        <v>6755418</v>
      </c>
      <c r="L18" s="73">
        <f t="shared" si="1"/>
        <v>14535628</v>
      </c>
      <c r="M18" s="73">
        <f t="shared" si="1"/>
        <v>41727702</v>
      </c>
      <c r="N18" s="73">
        <f t="shared" si="1"/>
        <v>8528470</v>
      </c>
      <c r="O18" s="73">
        <f t="shared" si="1"/>
        <v>10790772</v>
      </c>
      <c r="P18" s="73">
        <f t="shared" si="1"/>
        <v>10466956</v>
      </c>
      <c r="Q18" s="73">
        <f t="shared" si="1"/>
        <v>29786198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105921723</v>
      </c>
      <c r="W18" s="73">
        <f t="shared" si="1"/>
        <v>99582750</v>
      </c>
      <c r="X18" s="73">
        <f t="shared" si="1"/>
        <v>6338973</v>
      </c>
      <c r="Y18" s="67">
        <f>+IF(W18&lt;&gt;0,(X18/W18)*100,0)</f>
        <v>6.36553318722369</v>
      </c>
      <c r="Z18" s="74">
        <f t="shared" si="1"/>
        <v>154886366</v>
      </c>
    </row>
    <row r="19" spans="1:26" ht="12.75">
      <c r="A19" s="70" t="s">
        <v>45</v>
      </c>
      <c r="B19" s="75">
        <f>+B10-B18</f>
        <v>-39432381</v>
      </c>
      <c r="C19" s="75">
        <f>+C10-C18</f>
        <v>0</v>
      </c>
      <c r="D19" s="76">
        <f aca="true" t="shared" si="2" ref="D19:Z19">+D10-D18</f>
        <v>-18166782</v>
      </c>
      <c r="E19" s="77">
        <f t="shared" si="2"/>
        <v>-18166782</v>
      </c>
      <c r="F19" s="77">
        <f t="shared" si="2"/>
        <v>-8083598</v>
      </c>
      <c r="G19" s="77">
        <f t="shared" si="2"/>
        <v>9629182</v>
      </c>
      <c r="H19" s="77">
        <f t="shared" si="2"/>
        <v>9730942</v>
      </c>
      <c r="I19" s="77">
        <f t="shared" si="2"/>
        <v>11276526</v>
      </c>
      <c r="J19" s="77">
        <f t="shared" si="2"/>
        <v>-19958613</v>
      </c>
      <c r="K19" s="77">
        <f t="shared" si="2"/>
        <v>-5340353</v>
      </c>
      <c r="L19" s="77">
        <f t="shared" si="2"/>
        <v>8836615</v>
      </c>
      <c r="M19" s="77">
        <f t="shared" si="2"/>
        <v>-16462351</v>
      </c>
      <c r="N19" s="77">
        <f t="shared" si="2"/>
        <v>-1808377</v>
      </c>
      <c r="O19" s="77">
        <f t="shared" si="2"/>
        <v>8098840</v>
      </c>
      <c r="P19" s="77">
        <f t="shared" si="2"/>
        <v>3081278</v>
      </c>
      <c r="Q19" s="77">
        <f t="shared" si="2"/>
        <v>9371741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4185916</v>
      </c>
      <c r="W19" s="77">
        <f>IF(E10=E18,0,W10-W18)</f>
        <v>7581983</v>
      </c>
      <c r="X19" s="77">
        <f t="shared" si="2"/>
        <v>-3396067</v>
      </c>
      <c r="Y19" s="78">
        <f>+IF(W19&lt;&gt;0,(X19/W19)*100,0)</f>
        <v>-44.79127689946021</v>
      </c>
      <c r="Z19" s="79">
        <f t="shared" si="2"/>
        <v>-18166782</v>
      </c>
    </row>
    <row r="20" spans="1:26" ht="12.75">
      <c r="A20" s="58" t="s">
        <v>46</v>
      </c>
      <c r="B20" s="19">
        <v>13476584</v>
      </c>
      <c r="C20" s="19">
        <v>0</v>
      </c>
      <c r="D20" s="59">
        <v>12164000</v>
      </c>
      <c r="E20" s="60">
        <v>12164000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2162624</v>
      </c>
      <c r="O20" s="60">
        <v>1842138</v>
      </c>
      <c r="P20" s="60">
        <v>0</v>
      </c>
      <c r="Q20" s="60">
        <v>4004762</v>
      </c>
      <c r="R20" s="60">
        <v>0</v>
      </c>
      <c r="S20" s="60">
        <v>0</v>
      </c>
      <c r="T20" s="60">
        <v>0</v>
      </c>
      <c r="U20" s="60">
        <v>0</v>
      </c>
      <c r="V20" s="60">
        <v>4004762</v>
      </c>
      <c r="W20" s="60">
        <v>9122994</v>
      </c>
      <c r="X20" s="60">
        <v>-5118232</v>
      </c>
      <c r="Y20" s="61">
        <v>-56.1</v>
      </c>
      <c r="Z20" s="62">
        <v>12164000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-25955797</v>
      </c>
      <c r="C22" s="86">
        <f>SUM(C19:C21)</f>
        <v>0</v>
      </c>
      <c r="D22" s="87">
        <f aca="true" t="shared" si="3" ref="D22:Z22">SUM(D19:D21)</f>
        <v>-6002782</v>
      </c>
      <c r="E22" s="88">
        <f t="shared" si="3"/>
        <v>-6002782</v>
      </c>
      <c r="F22" s="88">
        <f t="shared" si="3"/>
        <v>-8083598</v>
      </c>
      <c r="G22" s="88">
        <f t="shared" si="3"/>
        <v>9629182</v>
      </c>
      <c r="H22" s="88">
        <f t="shared" si="3"/>
        <v>9730942</v>
      </c>
      <c r="I22" s="88">
        <f t="shared" si="3"/>
        <v>11276526</v>
      </c>
      <c r="J22" s="88">
        <f t="shared" si="3"/>
        <v>-19958613</v>
      </c>
      <c r="K22" s="88">
        <f t="shared" si="3"/>
        <v>-5340353</v>
      </c>
      <c r="L22" s="88">
        <f t="shared" si="3"/>
        <v>8836615</v>
      </c>
      <c r="M22" s="88">
        <f t="shared" si="3"/>
        <v>-16462351</v>
      </c>
      <c r="N22" s="88">
        <f t="shared" si="3"/>
        <v>354247</v>
      </c>
      <c r="O22" s="88">
        <f t="shared" si="3"/>
        <v>9940978</v>
      </c>
      <c r="P22" s="88">
        <f t="shared" si="3"/>
        <v>3081278</v>
      </c>
      <c r="Q22" s="88">
        <f t="shared" si="3"/>
        <v>13376503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8190678</v>
      </c>
      <c r="W22" s="88">
        <f t="shared" si="3"/>
        <v>16704977</v>
      </c>
      <c r="X22" s="88">
        <f t="shared" si="3"/>
        <v>-8514299</v>
      </c>
      <c r="Y22" s="89">
        <f>+IF(W22&lt;&gt;0,(X22/W22)*100,0)</f>
        <v>-50.968636472830816</v>
      </c>
      <c r="Z22" s="90">
        <f t="shared" si="3"/>
        <v>-6002782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-25955797</v>
      </c>
      <c r="C24" s="75">
        <f>SUM(C22:C23)</f>
        <v>0</v>
      </c>
      <c r="D24" s="76">
        <f aca="true" t="shared" si="4" ref="D24:Z24">SUM(D22:D23)</f>
        <v>-6002782</v>
      </c>
      <c r="E24" s="77">
        <f t="shared" si="4"/>
        <v>-6002782</v>
      </c>
      <c r="F24" s="77">
        <f t="shared" si="4"/>
        <v>-8083598</v>
      </c>
      <c r="G24" s="77">
        <f t="shared" si="4"/>
        <v>9629182</v>
      </c>
      <c r="H24" s="77">
        <f t="shared" si="4"/>
        <v>9730942</v>
      </c>
      <c r="I24" s="77">
        <f t="shared" si="4"/>
        <v>11276526</v>
      </c>
      <c r="J24" s="77">
        <f t="shared" si="4"/>
        <v>-19958613</v>
      </c>
      <c r="K24" s="77">
        <f t="shared" si="4"/>
        <v>-5340353</v>
      </c>
      <c r="L24" s="77">
        <f t="shared" si="4"/>
        <v>8836615</v>
      </c>
      <c r="M24" s="77">
        <f t="shared" si="4"/>
        <v>-16462351</v>
      </c>
      <c r="N24" s="77">
        <f t="shared" si="4"/>
        <v>354247</v>
      </c>
      <c r="O24" s="77">
        <f t="shared" si="4"/>
        <v>9940978</v>
      </c>
      <c r="P24" s="77">
        <f t="shared" si="4"/>
        <v>3081278</v>
      </c>
      <c r="Q24" s="77">
        <f t="shared" si="4"/>
        <v>13376503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8190678</v>
      </c>
      <c r="W24" s="77">
        <f t="shared" si="4"/>
        <v>16704977</v>
      </c>
      <c r="X24" s="77">
        <f t="shared" si="4"/>
        <v>-8514299</v>
      </c>
      <c r="Y24" s="78">
        <f>+IF(W24&lt;&gt;0,(X24/W24)*100,0)</f>
        <v>-50.968636472830816</v>
      </c>
      <c r="Z24" s="79">
        <f t="shared" si="4"/>
        <v>-6002782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40400298</v>
      </c>
      <c r="C27" s="22">
        <v>0</v>
      </c>
      <c r="D27" s="99">
        <v>12164000</v>
      </c>
      <c r="E27" s="100">
        <v>12164000</v>
      </c>
      <c r="F27" s="100">
        <v>438597</v>
      </c>
      <c r="G27" s="100">
        <v>0</v>
      </c>
      <c r="H27" s="100">
        <v>3640774</v>
      </c>
      <c r="I27" s="100">
        <v>4079371</v>
      </c>
      <c r="J27" s="100">
        <v>0</v>
      </c>
      <c r="K27" s="100">
        <v>0</v>
      </c>
      <c r="L27" s="100">
        <v>1052631</v>
      </c>
      <c r="M27" s="100">
        <v>1052631</v>
      </c>
      <c r="N27" s="100">
        <v>1052631</v>
      </c>
      <c r="O27" s="100">
        <v>879514</v>
      </c>
      <c r="P27" s="100">
        <v>3254407</v>
      </c>
      <c r="Q27" s="100">
        <v>5186552</v>
      </c>
      <c r="R27" s="100">
        <v>0</v>
      </c>
      <c r="S27" s="100">
        <v>0</v>
      </c>
      <c r="T27" s="100">
        <v>0</v>
      </c>
      <c r="U27" s="100">
        <v>0</v>
      </c>
      <c r="V27" s="100">
        <v>10318554</v>
      </c>
      <c r="W27" s="100">
        <v>9123000</v>
      </c>
      <c r="X27" s="100">
        <v>1195554</v>
      </c>
      <c r="Y27" s="101">
        <v>13.1</v>
      </c>
      <c r="Z27" s="102">
        <v>12164000</v>
      </c>
    </row>
    <row r="28" spans="1:26" ht="12.75">
      <c r="A28" s="103" t="s">
        <v>46</v>
      </c>
      <c r="B28" s="19">
        <v>40400298</v>
      </c>
      <c r="C28" s="19">
        <v>0</v>
      </c>
      <c r="D28" s="59">
        <v>12164000</v>
      </c>
      <c r="E28" s="60">
        <v>12164000</v>
      </c>
      <c r="F28" s="60">
        <v>438597</v>
      </c>
      <c r="G28" s="60">
        <v>0</v>
      </c>
      <c r="H28" s="60">
        <v>3640774</v>
      </c>
      <c r="I28" s="60">
        <v>4079371</v>
      </c>
      <c r="J28" s="60">
        <v>0</v>
      </c>
      <c r="K28" s="60">
        <v>0</v>
      </c>
      <c r="L28" s="60">
        <v>1052631</v>
      </c>
      <c r="M28" s="60">
        <v>1052631</v>
      </c>
      <c r="N28" s="60">
        <v>1052631</v>
      </c>
      <c r="O28" s="60">
        <v>879514</v>
      </c>
      <c r="P28" s="60">
        <v>3254407</v>
      </c>
      <c r="Q28" s="60">
        <v>5186552</v>
      </c>
      <c r="R28" s="60">
        <v>0</v>
      </c>
      <c r="S28" s="60">
        <v>0</v>
      </c>
      <c r="T28" s="60">
        <v>0</v>
      </c>
      <c r="U28" s="60">
        <v>0</v>
      </c>
      <c r="V28" s="60">
        <v>10318554</v>
      </c>
      <c r="W28" s="60">
        <v>9123000</v>
      </c>
      <c r="X28" s="60">
        <v>1195554</v>
      </c>
      <c r="Y28" s="61">
        <v>13.1</v>
      </c>
      <c r="Z28" s="62">
        <v>12164000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2.75">
      <c r="A32" s="70" t="s">
        <v>54</v>
      </c>
      <c r="B32" s="22">
        <f>SUM(B28:B31)</f>
        <v>40400298</v>
      </c>
      <c r="C32" s="22">
        <f>SUM(C28:C31)</f>
        <v>0</v>
      </c>
      <c r="D32" s="99">
        <f aca="true" t="shared" si="5" ref="D32:Z32">SUM(D28:D31)</f>
        <v>12164000</v>
      </c>
      <c r="E32" s="100">
        <f t="shared" si="5"/>
        <v>12164000</v>
      </c>
      <c r="F32" s="100">
        <f t="shared" si="5"/>
        <v>438597</v>
      </c>
      <c r="G32" s="100">
        <f t="shared" si="5"/>
        <v>0</v>
      </c>
      <c r="H32" s="100">
        <f t="shared" si="5"/>
        <v>3640774</v>
      </c>
      <c r="I32" s="100">
        <f t="shared" si="5"/>
        <v>4079371</v>
      </c>
      <c r="J32" s="100">
        <f t="shared" si="5"/>
        <v>0</v>
      </c>
      <c r="K32" s="100">
        <f t="shared" si="5"/>
        <v>0</v>
      </c>
      <c r="L32" s="100">
        <f t="shared" si="5"/>
        <v>1052631</v>
      </c>
      <c r="M32" s="100">
        <f t="shared" si="5"/>
        <v>1052631</v>
      </c>
      <c r="N32" s="100">
        <f t="shared" si="5"/>
        <v>1052631</v>
      </c>
      <c r="O32" s="100">
        <f t="shared" si="5"/>
        <v>879514</v>
      </c>
      <c r="P32" s="100">
        <f t="shared" si="5"/>
        <v>3254407</v>
      </c>
      <c r="Q32" s="100">
        <f t="shared" si="5"/>
        <v>5186552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10318554</v>
      </c>
      <c r="W32" s="100">
        <f t="shared" si="5"/>
        <v>9123000</v>
      </c>
      <c r="X32" s="100">
        <f t="shared" si="5"/>
        <v>1195554</v>
      </c>
      <c r="Y32" s="101">
        <f>+IF(W32&lt;&gt;0,(X32/W32)*100,0)</f>
        <v>13.104833936205196</v>
      </c>
      <c r="Z32" s="102">
        <f t="shared" si="5"/>
        <v>12164000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45260219</v>
      </c>
      <c r="C35" s="19">
        <v>0</v>
      </c>
      <c r="D35" s="59">
        <v>44040345</v>
      </c>
      <c r="E35" s="60">
        <v>44040345</v>
      </c>
      <c r="F35" s="60">
        <v>44607087</v>
      </c>
      <c r="G35" s="60">
        <v>44607087</v>
      </c>
      <c r="H35" s="60">
        <v>44607087</v>
      </c>
      <c r="I35" s="60">
        <v>44607087</v>
      </c>
      <c r="J35" s="60">
        <v>44607087</v>
      </c>
      <c r="K35" s="60">
        <v>44607087</v>
      </c>
      <c r="L35" s="60">
        <v>45260219</v>
      </c>
      <c r="M35" s="60">
        <v>45260219</v>
      </c>
      <c r="N35" s="60">
        <v>45260219</v>
      </c>
      <c r="O35" s="60">
        <v>45260219</v>
      </c>
      <c r="P35" s="60">
        <v>45260219</v>
      </c>
      <c r="Q35" s="60">
        <v>45260219</v>
      </c>
      <c r="R35" s="60">
        <v>0</v>
      </c>
      <c r="S35" s="60">
        <v>0</v>
      </c>
      <c r="T35" s="60">
        <v>0</v>
      </c>
      <c r="U35" s="60">
        <v>0</v>
      </c>
      <c r="V35" s="60">
        <v>45260219</v>
      </c>
      <c r="W35" s="60">
        <v>33030259</v>
      </c>
      <c r="X35" s="60">
        <v>12229960</v>
      </c>
      <c r="Y35" s="61">
        <v>37.03</v>
      </c>
      <c r="Z35" s="62">
        <v>44040345</v>
      </c>
    </row>
    <row r="36" spans="1:26" ht="12.75">
      <c r="A36" s="58" t="s">
        <v>57</v>
      </c>
      <c r="B36" s="19">
        <v>172109941</v>
      </c>
      <c r="C36" s="19">
        <v>0</v>
      </c>
      <c r="D36" s="59">
        <v>117184374</v>
      </c>
      <c r="E36" s="60">
        <v>117184374</v>
      </c>
      <c r="F36" s="60">
        <v>170989941</v>
      </c>
      <c r="G36" s="60">
        <v>170989941</v>
      </c>
      <c r="H36" s="60">
        <v>170989941</v>
      </c>
      <c r="I36" s="60">
        <v>170989941</v>
      </c>
      <c r="J36" s="60">
        <v>170989941</v>
      </c>
      <c r="K36" s="60">
        <v>170989941</v>
      </c>
      <c r="L36" s="60">
        <v>172109941</v>
      </c>
      <c r="M36" s="60">
        <v>172109941</v>
      </c>
      <c r="N36" s="60">
        <v>172109941</v>
      </c>
      <c r="O36" s="60">
        <v>172109941</v>
      </c>
      <c r="P36" s="60">
        <v>172109941</v>
      </c>
      <c r="Q36" s="60">
        <v>172109941</v>
      </c>
      <c r="R36" s="60">
        <v>0</v>
      </c>
      <c r="S36" s="60">
        <v>0</v>
      </c>
      <c r="T36" s="60">
        <v>0</v>
      </c>
      <c r="U36" s="60">
        <v>0</v>
      </c>
      <c r="V36" s="60">
        <v>172109941</v>
      </c>
      <c r="W36" s="60">
        <v>87888281</v>
      </c>
      <c r="X36" s="60">
        <v>84221660</v>
      </c>
      <c r="Y36" s="61">
        <v>95.83</v>
      </c>
      <c r="Z36" s="62">
        <v>117184374</v>
      </c>
    </row>
    <row r="37" spans="1:26" ht="12.75">
      <c r="A37" s="58" t="s">
        <v>58</v>
      </c>
      <c r="B37" s="19">
        <v>90922757</v>
      </c>
      <c r="C37" s="19">
        <v>0</v>
      </c>
      <c r="D37" s="59">
        <v>42689200</v>
      </c>
      <c r="E37" s="60">
        <v>42689200</v>
      </c>
      <c r="F37" s="60">
        <v>90922757</v>
      </c>
      <c r="G37" s="60">
        <v>90922757</v>
      </c>
      <c r="H37" s="60">
        <v>90922757</v>
      </c>
      <c r="I37" s="60">
        <v>90922757</v>
      </c>
      <c r="J37" s="60">
        <v>90922757</v>
      </c>
      <c r="K37" s="60">
        <v>90922757</v>
      </c>
      <c r="L37" s="60">
        <v>90922757</v>
      </c>
      <c r="M37" s="60">
        <v>90922757</v>
      </c>
      <c r="N37" s="60">
        <v>90922757</v>
      </c>
      <c r="O37" s="60">
        <v>90922757</v>
      </c>
      <c r="P37" s="60">
        <v>90922757</v>
      </c>
      <c r="Q37" s="60">
        <v>90922757</v>
      </c>
      <c r="R37" s="60">
        <v>0</v>
      </c>
      <c r="S37" s="60">
        <v>0</v>
      </c>
      <c r="T37" s="60">
        <v>0</v>
      </c>
      <c r="U37" s="60">
        <v>0</v>
      </c>
      <c r="V37" s="60">
        <v>90922757</v>
      </c>
      <c r="W37" s="60">
        <v>32016900</v>
      </c>
      <c r="X37" s="60">
        <v>58905857</v>
      </c>
      <c r="Y37" s="61">
        <v>183.98</v>
      </c>
      <c r="Z37" s="62">
        <v>42689200</v>
      </c>
    </row>
    <row r="38" spans="1:26" ht="12.75">
      <c r="A38" s="58" t="s">
        <v>59</v>
      </c>
      <c r="B38" s="19">
        <v>38117175</v>
      </c>
      <c r="C38" s="19">
        <v>0</v>
      </c>
      <c r="D38" s="59">
        <v>20482000</v>
      </c>
      <c r="E38" s="60">
        <v>20482000</v>
      </c>
      <c r="F38" s="60">
        <v>38117175</v>
      </c>
      <c r="G38" s="60">
        <v>38117175</v>
      </c>
      <c r="H38" s="60">
        <v>38117175</v>
      </c>
      <c r="I38" s="60">
        <v>38117175</v>
      </c>
      <c r="J38" s="60">
        <v>38117175</v>
      </c>
      <c r="K38" s="60">
        <v>38117175</v>
      </c>
      <c r="L38" s="60">
        <v>38117175</v>
      </c>
      <c r="M38" s="60">
        <v>38117175</v>
      </c>
      <c r="N38" s="60">
        <v>38117175</v>
      </c>
      <c r="O38" s="60">
        <v>38117175</v>
      </c>
      <c r="P38" s="60">
        <v>38117175</v>
      </c>
      <c r="Q38" s="60">
        <v>38117175</v>
      </c>
      <c r="R38" s="60">
        <v>0</v>
      </c>
      <c r="S38" s="60">
        <v>0</v>
      </c>
      <c r="T38" s="60">
        <v>0</v>
      </c>
      <c r="U38" s="60">
        <v>0</v>
      </c>
      <c r="V38" s="60">
        <v>38117175</v>
      </c>
      <c r="W38" s="60">
        <v>15361500</v>
      </c>
      <c r="X38" s="60">
        <v>22755675</v>
      </c>
      <c r="Y38" s="61">
        <v>148.13</v>
      </c>
      <c r="Z38" s="62">
        <v>20482000</v>
      </c>
    </row>
    <row r="39" spans="1:26" ht="12.75">
      <c r="A39" s="58" t="s">
        <v>60</v>
      </c>
      <c r="B39" s="19">
        <v>88330228</v>
      </c>
      <c r="C39" s="19">
        <v>0</v>
      </c>
      <c r="D39" s="59">
        <v>98053519</v>
      </c>
      <c r="E39" s="60">
        <v>98053519</v>
      </c>
      <c r="F39" s="60">
        <v>86557096</v>
      </c>
      <c r="G39" s="60">
        <v>86557096</v>
      </c>
      <c r="H39" s="60">
        <v>86557096</v>
      </c>
      <c r="I39" s="60">
        <v>86557096</v>
      </c>
      <c r="J39" s="60">
        <v>86557096</v>
      </c>
      <c r="K39" s="60">
        <v>86557096</v>
      </c>
      <c r="L39" s="60">
        <v>88330228</v>
      </c>
      <c r="M39" s="60">
        <v>88330228</v>
      </c>
      <c r="N39" s="60">
        <v>88330228</v>
      </c>
      <c r="O39" s="60">
        <v>88330228</v>
      </c>
      <c r="P39" s="60">
        <v>88330228</v>
      </c>
      <c r="Q39" s="60">
        <v>88330228</v>
      </c>
      <c r="R39" s="60">
        <v>0</v>
      </c>
      <c r="S39" s="60">
        <v>0</v>
      </c>
      <c r="T39" s="60">
        <v>0</v>
      </c>
      <c r="U39" s="60">
        <v>0</v>
      </c>
      <c r="V39" s="60">
        <v>88330228</v>
      </c>
      <c r="W39" s="60">
        <v>73540139</v>
      </c>
      <c r="X39" s="60">
        <v>14790089</v>
      </c>
      <c r="Y39" s="61">
        <v>20.11</v>
      </c>
      <c r="Z39" s="62">
        <v>98053519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17534018</v>
      </c>
      <c r="C42" s="19">
        <v>0</v>
      </c>
      <c r="D42" s="59">
        <v>-97608</v>
      </c>
      <c r="E42" s="60">
        <v>-97608</v>
      </c>
      <c r="F42" s="60">
        <v>-3466441</v>
      </c>
      <c r="G42" s="60">
        <v>2707851</v>
      </c>
      <c r="H42" s="60">
        <v>4919332</v>
      </c>
      <c r="I42" s="60">
        <v>4160742</v>
      </c>
      <c r="J42" s="60">
        <v>-9709312</v>
      </c>
      <c r="K42" s="60">
        <v>-2922600</v>
      </c>
      <c r="L42" s="60">
        <v>1075443</v>
      </c>
      <c r="M42" s="60">
        <v>-11556469</v>
      </c>
      <c r="N42" s="60">
        <v>1235171</v>
      </c>
      <c r="O42" s="60">
        <v>-10328307</v>
      </c>
      <c r="P42" s="60">
        <v>-942155</v>
      </c>
      <c r="Q42" s="60">
        <v>-10035291</v>
      </c>
      <c r="R42" s="60">
        <v>0</v>
      </c>
      <c r="S42" s="60">
        <v>0</v>
      </c>
      <c r="T42" s="60">
        <v>0</v>
      </c>
      <c r="U42" s="60">
        <v>0</v>
      </c>
      <c r="V42" s="60">
        <v>-17431018</v>
      </c>
      <c r="W42" s="60">
        <v>14121303</v>
      </c>
      <c r="X42" s="60">
        <v>-31552321</v>
      </c>
      <c r="Y42" s="61">
        <v>-223.44</v>
      </c>
      <c r="Z42" s="62">
        <v>-97608</v>
      </c>
    </row>
    <row r="43" spans="1:26" ht="12.75">
      <c r="A43" s="58" t="s">
        <v>63</v>
      </c>
      <c r="B43" s="19">
        <v>-40400298</v>
      </c>
      <c r="C43" s="19">
        <v>0</v>
      </c>
      <c r="D43" s="59">
        <v>-12164000</v>
      </c>
      <c r="E43" s="60">
        <v>-12164000</v>
      </c>
      <c r="F43" s="60">
        <v>-438596</v>
      </c>
      <c r="G43" s="60">
        <v>-974995</v>
      </c>
      <c r="H43" s="60">
        <v>-1884385</v>
      </c>
      <c r="I43" s="60">
        <v>-3297976</v>
      </c>
      <c r="J43" s="60">
        <v>2756382</v>
      </c>
      <c r="K43" s="60">
        <v>0</v>
      </c>
      <c r="L43" s="60">
        <v>-1052631</v>
      </c>
      <c r="M43" s="60">
        <v>1703751</v>
      </c>
      <c r="N43" s="60">
        <v>0</v>
      </c>
      <c r="O43" s="60">
        <v>0</v>
      </c>
      <c r="P43" s="60">
        <v>-7180000</v>
      </c>
      <c r="Q43" s="60">
        <v>-7180000</v>
      </c>
      <c r="R43" s="60">
        <v>0</v>
      </c>
      <c r="S43" s="60">
        <v>0</v>
      </c>
      <c r="T43" s="60">
        <v>0</v>
      </c>
      <c r="U43" s="60">
        <v>0</v>
      </c>
      <c r="V43" s="60">
        <v>-8774225</v>
      </c>
      <c r="W43" s="60">
        <v>-9122000</v>
      </c>
      <c r="X43" s="60">
        <v>347775</v>
      </c>
      <c r="Y43" s="61">
        <v>-3.81</v>
      </c>
      <c r="Z43" s="62">
        <v>-12164000</v>
      </c>
    </row>
    <row r="44" spans="1:26" ht="12.75">
      <c r="A44" s="58" t="s">
        <v>64</v>
      </c>
      <c r="B44" s="19">
        <v>18418585</v>
      </c>
      <c r="C44" s="19">
        <v>0</v>
      </c>
      <c r="D44" s="59">
        <v>266000</v>
      </c>
      <c r="E44" s="60">
        <v>266000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266000</v>
      </c>
    </row>
    <row r="45" spans="1:26" ht="12.75">
      <c r="A45" s="70" t="s">
        <v>65</v>
      </c>
      <c r="B45" s="22">
        <v>496506</v>
      </c>
      <c r="C45" s="22">
        <v>0</v>
      </c>
      <c r="D45" s="99">
        <v>-26066608</v>
      </c>
      <c r="E45" s="100">
        <v>-26066608</v>
      </c>
      <c r="F45" s="100">
        <v>-3408511</v>
      </c>
      <c r="G45" s="100">
        <v>-1675655</v>
      </c>
      <c r="H45" s="100">
        <v>1359292</v>
      </c>
      <c r="I45" s="100">
        <v>1359292</v>
      </c>
      <c r="J45" s="100">
        <v>-5593638</v>
      </c>
      <c r="K45" s="100">
        <v>-8516238</v>
      </c>
      <c r="L45" s="100">
        <v>-8493426</v>
      </c>
      <c r="M45" s="100">
        <v>-8493426</v>
      </c>
      <c r="N45" s="100">
        <v>-7258255</v>
      </c>
      <c r="O45" s="100">
        <v>-17586562</v>
      </c>
      <c r="P45" s="100">
        <v>-25708717</v>
      </c>
      <c r="Q45" s="100">
        <v>-25708717</v>
      </c>
      <c r="R45" s="100">
        <v>0</v>
      </c>
      <c r="S45" s="100">
        <v>0</v>
      </c>
      <c r="T45" s="100">
        <v>0</v>
      </c>
      <c r="U45" s="100">
        <v>0</v>
      </c>
      <c r="V45" s="100">
        <v>-25708717</v>
      </c>
      <c r="W45" s="100">
        <v>-9071697</v>
      </c>
      <c r="X45" s="100">
        <v>-16637020</v>
      </c>
      <c r="Y45" s="101">
        <v>183.39</v>
      </c>
      <c r="Z45" s="102">
        <v>-26066608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4734964</v>
      </c>
      <c r="C49" s="52">
        <v>0</v>
      </c>
      <c r="D49" s="129">
        <v>2487887</v>
      </c>
      <c r="E49" s="54">
        <v>2304425</v>
      </c>
      <c r="F49" s="54">
        <v>0</v>
      </c>
      <c r="G49" s="54">
        <v>0</v>
      </c>
      <c r="H49" s="54">
        <v>0</v>
      </c>
      <c r="I49" s="54">
        <v>2125522</v>
      </c>
      <c r="J49" s="54">
        <v>0</v>
      </c>
      <c r="K49" s="54">
        <v>0</v>
      </c>
      <c r="L49" s="54">
        <v>0</v>
      </c>
      <c r="M49" s="54">
        <v>1722075</v>
      </c>
      <c r="N49" s="54">
        <v>0</v>
      </c>
      <c r="O49" s="54">
        <v>0</v>
      </c>
      <c r="P49" s="54">
        <v>0</v>
      </c>
      <c r="Q49" s="54">
        <v>1774480</v>
      </c>
      <c r="R49" s="54">
        <v>0</v>
      </c>
      <c r="S49" s="54">
        <v>0</v>
      </c>
      <c r="T49" s="54">
        <v>0</v>
      </c>
      <c r="U49" s="54">
        <v>0</v>
      </c>
      <c r="V49" s="54">
        <v>87464965</v>
      </c>
      <c r="W49" s="54">
        <v>0</v>
      </c>
      <c r="X49" s="54">
        <v>102614318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7152439</v>
      </c>
      <c r="C51" s="52">
        <v>0</v>
      </c>
      <c r="D51" s="129">
        <v>5601141</v>
      </c>
      <c r="E51" s="54">
        <v>5854883</v>
      </c>
      <c r="F51" s="54">
        <v>0</v>
      </c>
      <c r="G51" s="54">
        <v>0</v>
      </c>
      <c r="H51" s="54">
        <v>0</v>
      </c>
      <c r="I51" s="54">
        <v>6374685</v>
      </c>
      <c r="J51" s="54">
        <v>0</v>
      </c>
      <c r="K51" s="54">
        <v>0</v>
      </c>
      <c r="L51" s="54">
        <v>0</v>
      </c>
      <c r="M51" s="54">
        <v>52629197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77612345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75.99493870447259</v>
      </c>
      <c r="C58" s="5">
        <f>IF(C67=0,0,+(C76/C67)*100)</f>
        <v>0</v>
      </c>
      <c r="D58" s="6">
        <f aca="true" t="shared" si="6" ref="D58:Z58">IF(D67=0,0,+(D76/D67)*100)</f>
        <v>75.24783242963952</v>
      </c>
      <c r="E58" s="7">
        <f t="shared" si="6"/>
        <v>75.24783242963952</v>
      </c>
      <c r="F58" s="7">
        <f t="shared" si="6"/>
        <v>11.188050081562388</v>
      </c>
      <c r="G58" s="7">
        <f t="shared" si="6"/>
        <v>49.6616914428607</v>
      </c>
      <c r="H58" s="7">
        <f t="shared" si="6"/>
        <v>73.32637671147884</v>
      </c>
      <c r="I58" s="7">
        <f t="shared" si="6"/>
        <v>51.34501824992065</v>
      </c>
      <c r="J58" s="7">
        <f t="shared" si="6"/>
        <v>-1474.7013181181578</v>
      </c>
      <c r="K58" s="7">
        <f t="shared" si="6"/>
        <v>124.00790379165183</v>
      </c>
      <c r="L58" s="7">
        <f t="shared" si="6"/>
        <v>57.10877810873175</v>
      </c>
      <c r="M58" s="7">
        <f t="shared" si="6"/>
        <v>130.01098166446982</v>
      </c>
      <c r="N58" s="7">
        <f t="shared" si="6"/>
        <v>110.76055186675396</v>
      </c>
      <c r="O58" s="7">
        <f t="shared" si="6"/>
        <v>16.61932124858438</v>
      </c>
      <c r="P58" s="7">
        <f t="shared" si="6"/>
        <v>23.40026212223762</v>
      </c>
      <c r="Q58" s="7">
        <f t="shared" si="6"/>
        <v>47.03210079930479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65.36869395848902</v>
      </c>
      <c r="W58" s="7">
        <f t="shared" si="6"/>
        <v>72.67235339835582</v>
      </c>
      <c r="X58" s="7">
        <f t="shared" si="6"/>
        <v>0</v>
      </c>
      <c r="Y58" s="7">
        <f t="shared" si="6"/>
        <v>0</v>
      </c>
      <c r="Z58" s="8">
        <f t="shared" si="6"/>
        <v>75.24783242963952</v>
      </c>
    </row>
    <row r="59" spans="1:26" ht="12.75">
      <c r="A59" s="37" t="s">
        <v>31</v>
      </c>
      <c r="B59" s="9">
        <f aca="true" t="shared" si="7" ref="B59:Z66">IF(B68=0,0,+(B77/B68)*100)</f>
        <v>90.92139645054907</v>
      </c>
      <c r="C59" s="9">
        <f t="shared" si="7"/>
        <v>0</v>
      </c>
      <c r="D59" s="2">
        <f t="shared" si="7"/>
        <v>63.306699791463394</v>
      </c>
      <c r="E59" s="10">
        <f t="shared" si="7"/>
        <v>63.306699791463394</v>
      </c>
      <c r="F59" s="10">
        <f t="shared" si="7"/>
        <v>41.57190602767571</v>
      </c>
      <c r="G59" s="10">
        <f t="shared" si="7"/>
        <v>31.950070410766934</v>
      </c>
      <c r="H59" s="10">
        <f t="shared" si="7"/>
        <v>104.78646627856864</v>
      </c>
      <c r="I59" s="10">
        <f t="shared" si="7"/>
        <v>59.436153391607775</v>
      </c>
      <c r="J59" s="10">
        <f t="shared" si="7"/>
        <v>78.15479703682927</v>
      </c>
      <c r="K59" s="10">
        <f t="shared" si="7"/>
        <v>0</v>
      </c>
      <c r="L59" s="10">
        <f t="shared" si="7"/>
        <v>30.077019551568103</v>
      </c>
      <c r="M59" s="10">
        <f t="shared" si="7"/>
        <v>55.037894862909376</v>
      </c>
      <c r="N59" s="10">
        <f t="shared" si="7"/>
        <v>84.16734773140537</v>
      </c>
      <c r="O59" s="10">
        <f t="shared" si="7"/>
        <v>57.361437692236905</v>
      </c>
      <c r="P59" s="10">
        <f t="shared" si="7"/>
        <v>74.76365911984479</v>
      </c>
      <c r="Q59" s="10">
        <f t="shared" si="7"/>
        <v>71.86034132705899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62.039045387132944</v>
      </c>
      <c r="W59" s="10">
        <f t="shared" si="7"/>
        <v>60.74905511811024</v>
      </c>
      <c r="X59" s="10">
        <f t="shared" si="7"/>
        <v>0</v>
      </c>
      <c r="Y59" s="10">
        <f t="shared" si="7"/>
        <v>0</v>
      </c>
      <c r="Z59" s="11">
        <f t="shared" si="7"/>
        <v>63.306699791463394</v>
      </c>
    </row>
    <row r="60" spans="1:26" ht="12.75">
      <c r="A60" s="38" t="s">
        <v>32</v>
      </c>
      <c r="B60" s="12">
        <f t="shared" si="7"/>
        <v>76.79719409979678</v>
      </c>
      <c r="C60" s="12">
        <f t="shared" si="7"/>
        <v>0</v>
      </c>
      <c r="D60" s="3">
        <f t="shared" si="7"/>
        <v>77.98626731615829</v>
      </c>
      <c r="E60" s="13">
        <f t="shared" si="7"/>
        <v>77.98626731615829</v>
      </c>
      <c r="F60" s="13">
        <f t="shared" si="7"/>
        <v>6.078081489421894</v>
      </c>
      <c r="G60" s="13">
        <f t="shared" si="7"/>
        <v>54.91757346186073</v>
      </c>
      <c r="H60" s="13">
        <f t="shared" si="7"/>
        <v>72.55338162346008</v>
      </c>
      <c r="I60" s="13">
        <f t="shared" si="7"/>
        <v>52.023532897294544</v>
      </c>
      <c r="J60" s="13">
        <f t="shared" si="7"/>
        <v>-331.1801417622313</v>
      </c>
      <c r="K60" s="13">
        <f t="shared" si="7"/>
        <v>99.10649621344974</v>
      </c>
      <c r="L60" s="13">
        <f t="shared" si="7"/>
        <v>69.48541005478536</v>
      </c>
      <c r="M60" s="13">
        <f t="shared" si="7"/>
        <v>182.54716175073816</v>
      </c>
      <c r="N60" s="13">
        <f t="shared" si="7"/>
        <v>126.40556901349886</v>
      </c>
      <c r="O60" s="13">
        <f t="shared" si="7"/>
        <v>8.964364664315667</v>
      </c>
      <c r="P60" s="13">
        <f t="shared" si="7"/>
        <v>12.465396410830937</v>
      </c>
      <c r="Q60" s="13">
        <f t="shared" si="7"/>
        <v>44.440171182946806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70.06092972119934</v>
      </c>
      <c r="W60" s="13">
        <f t="shared" si="7"/>
        <v>75.31056060007896</v>
      </c>
      <c r="X60" s="13">
        <f t="shared" si="7"/>
        <v>0</v>
      </c>
      <c r="Y60" s="13">
        <f t="shared" si="7"/>
        <v>0</v>
      </c>
      <c r="Z60" s="14">
        <f t="shared" si="7"/>
        <v>77.98626731615829</v>
      </c>
    </row>
    <row r="61" spans="1:26" ht="12.75">
      <c r="A61" s="39" t="s">
        <v>103</v>
      </c>
      <c r="B61" s="12">
        <f t="shared" si="7"/>
        <v>77.1304321108315</v>
      </c>
      <c r="C61" s="12">
        <f t="shared" si="7"/>
        <v>0</v>
      </c>
      <c r="D61" s="3">
        <f t="shared" si="7"/>
        <v>77.86739500966173</v>
      </c>
      <c r="E61" s="13">
        <f t="shared" si="7"/>
        <v>77.86739500966173</v>
      </c>
      <c r="F61" s="13">
        <f t="shared" si="7"/>
        <v>5.616102718046848</v>
      </c>
      <c r="G61" s="13">
        <f t="shared" si="7"/>
        <v>57.51440793773395</v>
      </c>
      <c r="H61" s="13">
        <f t="shared" si="7"/>
        <v>73.44206153329755</v>
      </c>
      <c r="I61" s="13">
        <f t="shared" si="7"/>
        <v>52.65312902982373</v>
      </c>
      <c r="J61" s="13">
        <f t="shared" si="7"/>
        <v>-282.1140025668033</v>
      </c>
      <c r="K61" s="13">
        <f t="shared" si="7"/>
        <v>94.72891923070614</v>
      </c>
      <c r="L61" s="13">
        <f t="shared" si="7"/>
        <v>74.69371695908733</v>
      </c>
      <c r="M61" s="13">
        <f t="shared" si="7"/>
        <v>207.28049737775208</v>
      </c>
      <c r="N61" s="13">
        <f t="shared" si="7"/>
        <v>134.67834931850385</v>
      </c>
      <c r="O61" s="13">
        <f t="shared" si="7"/>
        <v>8.611941617694653</v>
      </c>
      <c r="P61" s="13">
        <f t="shared" si="7"/>
        <v>12.591049392744122</v>
      </c>
      <c r="Q61" s="13">
        <f t="shared" si="7"/>
        <v>46.50132719591697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72.95458502606147</v>
      </c>
      <c r="W61" s="13">
        <f t="shared" si="7"/>
        <v>75.03488384233881</v>
      </c>
      <c r="X61" s="13">
        <f t="shared" si="7"/>
        <v>0</v>
      </c>
      <c r="Y61" s="13">
        <f t="shared" si="7"/>
        <v>0</v>
      </c>
      <c r="Z61" s="14">
        <f t="shared" si="7"/>
        <v>77.86739500966173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71.54827528785532</v>
      </c>
      <c r="C64" s="12">
        <f t="shared" si="7"/>
        <v>0</v>
      </c>
      <c r="D64" s="3">
        <f t="shared" si="7"/>
        <v>79.96206004358292</v>
      </c>
      <c r="E64" s="13">
        <f t="shared" si="7"/>
        <v>79.96206004358292</v>
      </c>
      <c r="F64" s="13">
        <f t="shared" si="7"/>
        <v>0</v>
      </c>
      <c r="G64" s="13">
        <f t="shared" si="7"/>
        <v>9.636904212819402</v>
      </c>
      <c r="H64" s="13">
        <f t="shared" si="7"/>
        <v>37.051142353137436</v>
      </c>
      <c r="I64" s="13">
        <f t="shared" si="7"/>
        <v>27.835314950221523</v>
      </c>
      <c r="J64" s="13">
        <f t="shared" si="7"/>
        <v>20.658497382794717</v>
      </c>
      <c r="K64" s="13">
        <f t="shared" si="7"/>
        <v>17317.921146953406</v>
      </c>
      <c r="L64" s="13">
        <f t="shared" si="7"/>
        <v>9.254684528048562</v>
      </c>
      <c r="M64" s="13">
        <f t="shared" si="7"/>
        <v>18.769625325016694</v>
      </c>
      <c r="N64" s="13">
        <f t="shared" si="7"/>
        <v>21.620930818355582</v>
      </c>
      <c r="O64" s="13">
        <f t="shared" si="7"/>
        <v>14.567675131194308</v>
      </c>
      <c r="P64" s="13">
        <f t="shared" si="7"/>
        <v>10.777364183002884</v>
      </c>
      <c r="Q64" s="13">
        <f t="shared" si="7"/>
        <v>15.541901116791864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19.83581454283939</v>
      </c>
      <c r="W64" s="13">
        <f t="shared" si="7"/>
        <v>80.07213706041479</v>
      </c>
      <c r="X64" s="13">
        <f t="shared" si="7"/>
        <v>0</v>
      </c>
      <c r="Y64" s="13">
        <f t="shared" si="7"/>
        <v>0</v>
      </c>
      <c r="Z64" s="14">
        <f t="shared" si="7"/>
        <v>79.96206004358292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80.03465654124957</v>
      </c>
      <c r="E66" s="16">
        <f t="shared" si="7"/>
        <v>80.03465654124957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80.03487755575438</v>
      </c>
      <c r="X66" s="16">
        <f t="shared" si="7"/>
        <v>0</v>
      </c>
      <c r="Y66" s="16">
        <f t="shared" si="7"/>
        <v>0</v>
      </c>
      <c r="Z66" s="17">
        <f t="shared" si="7"/>
        <v>80.03465654124957</v>
      </c>
    </row>
    <row r="67" spans="1:26" ht="12.75" hidden="1">
      <c r="A67" s="41" t="s">
        <v>286</v>
      </c>
      <c r="B67" s="24">
        <v>66337956</v>
      </c>
      <c r="C67" s="24"/>
      <c r="D67" s="25">
        <v>76227514</v>
      </c>
      <c r="E67" s="26">
        <v>76227514</v>
      </c>
      <c r="F67" s="26">
        <v>6780699</v>
      </c>
      <c r="G67" s="26">
        <v>6404804</v>
      </c>
      <c r="H67" s="26">
        <v>12877898</v>
      </c>
      <c r="I67" s="26">
        <v>26063401</v>
      </c>
      <c r="J67" s="26">
        <v>-444118</v>
      </c>
      <c r="K67" s="26">
        <v>1097701</v>
      </c>
      <c r="L67" s="26">
        <v>9685469</v>
      </c>
      <c r="M67" s="26">
        <v>10339052</v>
      </c>
      <c r="N67" s="26">
        <v>4942135</v>
      </c>
      <c r="O67" s="26">
        <v>6113932</v>
      </c>
      <c r="P67" s="26">
        <v>5459285</v>
      </c>
      <c r="Q67" s="26">
        <v>16515352</v>
      </c>
      <c r="R67" s="26"/>
      <c r="S67" s="26"/>
      <c r="T67" s="26"/>
      <c r="U67" s="26"/>
      <c r="V67" s="26">
        <v>52917805</v>
      </c>
      <c r="W67" s="26">
        <v>59196744</v>
      </c>
      <c r="X67" s="26"/>
      <c r="Y67" s="25"/>
      <c r="Z67" s="27">
        <v>76227514</v>
      </c>
    </row>
    <row r="68" spans="1:26" ht="12.75" hidden="1">
      <c r="A68" s="37" t="s">
        <v>31</v>
      </c>
      <c r="B68" s="19">
        <v>11009083</v>
      </c>
      <c r="C68" s="19"/>
      <c r="D68" s="20">
        <v>14624291</v>
      </c>
      <c r="E68" s="21">
        <v>14624291</v>
      </c>
      <c r="F68" s="21">
        <v>1023280</v>
      </c>
      <c r="G68" s="21">
        <v>1023281</v>
      </c>
      <c r="H68" s="21">
        <v>1023281</v>
      </c>
      <c r="I68" s="21">
        <v>3069842</v>
      </c>
      <c r="J68" s="21">
        <v>1026738</v>
      </c>
      <c r="K68" s="21"/>
      <c r="L68" s="21">
        <v>2045974</v>
      </c>
      <c r="M68" s="21">
        <v>3072712</v>
      </c>
      <c r="N68" s="21">
        <v>962953</v>
      </c>
      <c r="O68" s="21">
        <v>1021526</v>
      </c>
      <c r="P68" s="21">
        <v>1019502</v>
      </c>
      <c r="Q68" s="21">
        <v>3003981</v>
      </c>
      <c r="R68" s="21"/>
      <c r="S68" s="21"/>
      <c r="T68" s="21"/>
      <c r="U68" s="21"/>
      <c r="V68" s="21">
        <v>9146535</v>
      </c>
      <c r="W68" s="21">
        <v>11430000</v>
      </c>
      <c r="X68" s="21"/>
      <c r="Y68" s="20"/>
      <c r="Z68" s="23">
        <v>14624291</v>
      </c>
    </row>
    <row r="69" spans="1:26" ht="12.75" hidden="1">
      <c r="A69" s="38" t="s">
        <v>32</v>
      </c>
      <c r="B69" s="19">
        <v>52611137</v>
      </c>
      <c r="C69" s="19"/>
      <c r="D69" s="20">
        <v>58706223</v>
      </c>
      <c r="E69" s="21">
        <v>58706223</v>
      </c>
      <c r="F69" s="21">
        <v>5482503</v>
      </c>
      <c r="G69" s="21">
        <v>5196506</v>
      </c>
      <c r="H69" s="21">
        <v>11537210</v>
      </c>
      <c r="I69" s="21">
        <v>22216219</v>
      </c>
      <c r="J69" s="21">
        <v>-1735300</v>
      </c>
      <c r="K69" s="21">
        <v>1097701</v>
      </c>
      <c r="L69" s="21">
        <v>7074701</v>
      </c>
      <c r="M69" s="21">
        <v>6437102</v>
      </c>
      <c r="N69" s="21">
        <v>3689271</v>
      </c>
      <c r="O69" s="21">
        <v>4798243</v>
      </c>
      <c r="P69" s="21">
        <v>4133603</v>
      </c>
      <c r="Q69" s="21">
        <v>12621117</v>
      </c>
      <c r="R69" s="21"/>
      <c r="S69" s="21"/>
      <c r="T69" s="21"/>
      <c r="U69" s="21"/>
      <c r="V69" s="21">
        <v>41274438</v>
      </c>
      <c r="W69" s="21">
        <v>45594000</v>
      </c>
      <c r="X69" s="21"/>
      <c r="Y69" s="20"/>
      <c r="Z69" s="23">
        <v>58706223</v>
      </c>
    </row>
    <row r="70" spans="1:26" ht="12.75" hidden="1">
      <c r="A70" s="39" t="s">
        <v>103</v>
      </c>
      <c r="B70" s="19">
        <v>49470410</v>
      </c>
      <c r="C70" s="19"/>
      <c r="D70" s="20">
        <v>55374643</v>
      </c>
      <c r="E70" s="21">
        <v>55374643</v>
      </c>
      <c r="F70" s="21">
        <v>5482503</v>
      </c>
      <c r="G70" s="21">
        <v>4914652</v>
      </c>
      <c r="H70" s="21">
        <v>11255467</v>
      </c>
      <c r="I70" s="21">
        <v>21652622</v>
      </c>
      <c r="J70" s="21">
        <v>-2016516</v>
      </c>
      <c r="K70" s="21">
        <v>1097422</v>
      </c>
      <c r="L70" s="21">
        <v>6511624</v>
      </c>
      <c r="M70" s="21">
        <v>5592530</v>
      </c>
      <c r="N70" s="21">
        <v>3419315</v>
      </c>
      <c r="O70" s="21">
        <v>4514313</v>
      </c>
      <c r="P70" s="21">
        <v>3847225</v>
      </c>
      <c r="Q70" s="21">
        <v>11780853</v>
      </c>
      <c r="R70" s="21"/>
      <c r="S70" s="21"/>
      <c r="T70" s="21"/>
      <c r="U70" s="21"/>
      <c r="V70" s="21">
        <v>39026005</v>
      </c>
      <c r="W70" s="21">
        <v>43098750</v>
      </c>
      <c r="X70" s="21"/>
      <c r="Y70" s="20"/>
      <c r="Z70" s="23">
        <v>55374643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3140727</v>
      </c>
      <c r="C73" s="19"/>
      <c r="D73" s="20">
        <v>3331580</v>
      </c>
      <c r="E73" s="21">
        <v>3331580</v>
      </c>
      <c r="F73" s="21"/>
      <c r="G73" s="21">
        <v>281854</v>
      </c>
      <c r="H73" s="21">
        <v>281743</v>
      </c>
      <c r="I73" s="21">
        <v>563597</v>
      </c>
      <c r="J73" s="21">
        <v>281216</v>
      </c>
      <c r="K73" s="21">
        <v>279</v>
      </c>
      <c r="L73" s="21">
        <v>563077</v>
      </c>
      <c r="M73" s="21">
        <v>844572</v>
      </c>
      <c r="N73" s="21">
        <v>269956</v>
      </c>
      <c r="O73" s="21">
        <v>283930</v>
      </c>
      <c r="P73" s="21">
        <v>286378</v>
      </c>
      <c r="Q73" s="21">
        <v>840264</v>
      </c>
      <c r="R73" s="21"/>
      <c r="S73" s="21"/>
      <c r="T73" s="21"/>
      <c r="U73" s="21"/>
      <c r="V73" s="21">
        <v>2248433</v>
      </c>
      <c r="W73" s="21">
        <v>2495250</v>
      </c>
      <c r="X73" s="21"/>
      <c r="Y73" s="20"/>
      <c r="Z73" s="23">
        <v>3331580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2717736</v>
      </c>
      <c r="C75" s="28"/>
      <c r="D75" s="29">
        <v>2897000</v>
      </c>
      <c r="E75" s="30">
        <v>2897000</v>
      </c>
      <c r="F75" s="30">
        <v>274916</v>
      </c>
      <c r="G75" s="30">
        <v>185017</v>
      </c>
      <c r="H75" s="30">
        <v>317407</v>
      </c>
      <c r="I75" s="30">
        <v>777340</v>
      </c>
      <c r="J75" s="30">
        <v>264444</v>
      </c>
      <c r="K75" s="30"/>
      <c r="L75" s="30">
        <v>564794</v>
      </c>
      <c r="M75" s="30">
        <v>829238</v>
      </c>
      <c r="N75" s="30">
        <v>289911</v>
      </c>
      <c r="O75" s="30">
        <v>294163</v>
      </c>
      <c r="P75" s="30">
        <v>306180</v>
      </c>
      <c r="Q75" s="30">
        <v>890254</v>
      </c>
      <c r="R75" s="30"/>
      <c r="S75" s="30"/>
      <c r="T75" s="30"/>
      <c r="U75" s="30"/>
      <c r="V75" s="30">
        <v>2496832</v>
      </c>
      <c r="W75" s="30">
        <v>2172744</v>
      </c>
      <c r="X75" s="30"/>
      <c r="Y75" s="29"/>
      <c r="Z75" s="31">
        <v>2897000</v>
      </c>
    </row>
    <row r="76" spans="1:26" ht="12.75" hidden="1">
      <c r="A76" s="42" t="s">
        <v>287</v>
      </c>
      <c r="B76" s="32">
        <v>50413489</v>
      </c>
      <c r="C76" s="32"/>
      <c r="D76" s="33">
        <v>57359552</v>
      </c>
      <c r="E76" s="34">
        <v>57359552</v>
      </c>
      <c r="F76" s="34">
        <v>758628</v>
      </c>
      <c r="G76" s="34">
        <v>3180734</v>
      </c>
      <c r="H76" s="34">
        <v>9442896</v>
      </c>
      <c r="I76" s="34">
        <v>13382258</v>
      </c>
      <c r="J76" s="34">
        <v>6549414</v>
      </c>
      <c r="K76" s="34">
        <v>1361236</v>
      </c>
      <c r="L76" s="34">
        <v>5531253</v>
      </c>
      <c r="M76" s="34">
        <v>13441903</v>
      </c>
      <c r="N76" s="34">
        <v>5473936</v>
      </c>
      <c r="O76" s="34">
        <v>1016094</v>
      </c>
      <c r="P76" s="34">
        <v>1277487</v>
      </c>
      <c r="Q76" s="34">
        <v>7767517</v>
      </c>
      <c r="R76" s="34"/>
      <c r="S76" s="34"/>
      <c r="T76" s="34"/>
      <c r="U76" s="34"/>
      <c r="V76" s="34">
        <v>34591678</v>
      </c>
      <c r="W76" s="34">
        <v>43019667</v>
      </c>
      <c r="X76" s="34"/>
      <c r="Y76" s="33"/>
      <c r="Z76" s="35">
        <v>57359552</v>
      </c>
    </row>
    <row r="77" spans="1:26" ht="12.75" hidden="1">
      <c r="A77" s="37" t="s">
        <v>31</v>
      </c>
      <c r="B77" s="19">
        <v>10009612</v>
      </c>
      <c r="C77" s="19"/>
      <c r="D77" s="20">
        <v>9258156</v>
      </c>
      <c r="E77" s="21">
        <v>9258156</v>
      </c>
      <c r="F77" s="21">
        <v>425397</v>
      </c>
      <c r="G77" s="21">
        <v>326939</v>
      </c>
      <c r="H77" s="21">
        <v>1072260</v>
      </c>
      <c r="I77" s="21">
        <v>1824596</v>
      </c>
      <c r="J77" s="21">
        <v>802445</v>
      </c>
      <c r="K77" s="21">
        <v>273343</v>
      </c>
      <c r="L77" s="21">
        <v>615368</v>
      </c>
      <c r="M77" s="21">
        <v>1691156</v>
      </c>
      <c r="N77" s="21">
        <v>810492</v>
      </c>
      <c r="O77" s="21">
        <v>585962</v>
      </c>
      <c r="P77" s="21">
        <v>762217</v>
      </c>
      <c r="Q77" s="21">
        <v>2158671</v>
      </c>
      <c r="R77" s="21"/>
      <c r="S77" s="21"/>
      <c r="T77" s="21"/>
      <c r="U77" s="21"/>
      <c r="V77" s="21">
        <v>5674423</v>
      </c>
      <c r="W77" s="21">
        <v>6943617</v>
      </c>
      <c r="X77" s="21"/>
      <c r="Y77" s="20"/>
      <c r="Z77" s="23">
        <v>9258156</v>
      </c>
    </row>
    <row r="78" spans="1:26" ht="12.75" hidden="1">
      <c r="A78" s="38" t="s">
        <v>32</v>
      </c>
      <c r="B78" s="19">
        <v>40403877</v>
      </c>
      <c r="C78" s="19"/>
      <c r="D78" s="20">
        <v>45782792</v>
      </c>
      <c r="E78" s="21">
        <v>45782792</v>
      </c>
      <c r="F78" s="21">
        <v>333231</v>
      </c>
      <c r="G78" s="21">
        <v>2853795</v>
      </c>
      <c r="H78" s="21">
        <v>8370636</v>
      </c>
      <c r="I78" s="21">
        <v>11557662</v>
      </c>
      <c r="J78" s="21">
        <v>5746969</v>
      </c>
      <c r="K78" s="21">
        <v>1087893</v>
      </c>
      <c r="L78" s="21">
        <v>4915885</v>
      </c>
      <c r="M78" s="21">
        <v>11750747</v>
      </c>
      <c r="N78" s="21">
        <v>4663444</v>
      </c>
      <c r="O78" s="21">
        <v>430132</v>
      </c>
      <c r="P78" s="21">
        <v>515270</v>
      </c>
      <c r="Q78" s="21">
        <v>5608846</v>
      </c>
      <c r="R78" s="21"/>
      <c r="S78" s="21"/>
      <c r="T78" s="21"/>
      <c r="U78" s="21"/>
      <c r="V78" s="21">
        <v>28917255</v>
      </c>
      <c r="W78" s="21">
        <v>34337097</v>
      </c>
      <c r="X78" s="21"/>
      <c r="Y78" s="20"/>
      <c r="Z78" s="23">
        <v>45782792</v>
      </c>
    </row>
    <row r="79" spans="1:26" ht="12.75" hidden="1">
      <c r="A79" s="39" t="s">
        <v>103</v>
      </c>
      <c r="B79" s="19">
        <v>38156741</v>
      </c>
      <c r="C79" s="19"/>
      <c r="D79" s="20">
        <v>43118792</v>
      </c>
      <c r="E79" s="21">
        <v>43118792</v>
      </c>
      <c r="F79" s="21">
        <v>307903</v>
      </c>
      <c r="G79" s="21">
        <v>2826633</v>
      </c>
      <c r="H79" s="21">
        <v>8266247</v>
      </c>
      <c r="I79" s="21">
        <v>11400783</v>
      </c>
      <c r="J79" s="21">
        <v>5688874</v>
      </c>
      <c r="K79" s="21">
        <v>1039576</v>
      </c>
      <c r="L79" s="21">
        <v>4863774</v>
      </c>
      <c r="M79" s="21">
        <v>11592224</v>
      </c>
      <c r="N79" s="21">
        <v>4605077</v>
      </c>
      <c r="O79" s="21">
        <v>388770</v>
      </c>
      <c r="P79" s="21">
        <v>484406</v>
      </c>
      <c r="Q79" s="21">
        <v>5478253</v>
      </c>
      <c r="R79" s="21"/>
      <c r="S79" s="21"/>
      <c r="T79" s="21"/>
      <c r="U79" s="21"/>
      <c r="V79" s="21">
        <v>28471260</v>
      </c>
      <c r="W79" s="21">
        <v>32339097</v>
      </c>
      <c r="X79" s="21"/>
      <c r="Y79" s="20"/>
      <c r="Z79" s="23">
        <v>43118792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2247136</v>
      </c>
      <c r="C82" s="19"/>
      <c r="D82" s="20">
        <v>2664000</v>
      </c>
      <c r="E82" s="21">
        <v>2664000</v>
      </c>
      <c r="F82" s="21">
        <v>25328</v>
      </c>
      <c r="G82" s="21">
        <v>27162</v>
      </c>
      <c r="H82" s="21">
        <v>104389</v>
      </c>
      <c r="I82" s="21">
        <v>156879</v>
      </c>
      <c r="J82" s="21">
        <v>58095</v>
      </c>
      <c r="K82" s="21">
        <v>48317</v>
      </c>
      <c r="L82" s="21">
        <v>52111</v>
      </c>
      <c r="M82" s="21">
        <v>158523</v>
      </c>
      <c r="N82" s="21">
        <v>58367</v>
      </c>
      <c r="O82" s="21">
        <v>41362</v>
      </c>
      <c r="P82" s="21">
        <v>30864</v>
      </c>
      <c r="Q82" s="21">
        <v>130593</v>
      </c>
      <c r="R82" s="21"/>
      <c r="S82" s="21"/>
      <c r="T82" s="21"/>
      <c r="U82" s="21"/>
      <c r="V82" s="21">
        <v>445995</v>
      </c>
      <c r="W82" s="21">
        <v>1998000</v>
      </c>
      <c r="X82" s="21"/>
      <c r="Y82" s="20"/>
      <c r="Z82" s="23">
        <v>2664000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2318604</v>
      </c>
      <c r="E84" s="30">
        <v>2318604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1738953</v>
      </c>
      <c r="X84" s="30"/>
      <c r="Y84" s="29"/>
      <c r="Z84" s="31">
        <v>2318604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2230000</v>
      </c>
      <c r="F5" s="358">
        <f t="shared" si="0"/>
        <v>2230000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1672500</v>
      </c>
      <c r="Y5" s="358">
        <f t="shared" si="0"/>
        <v>-1672500</v>
      </c>
      <c r="Z5" s="359">
        <f>+IF(X5&lt;&gt;0,+(Y5/X5)*100,0)</f>
        <v>-100</v>
      </c>
      <c r="AA5" s="360">
        <f>+AA6+AA8+AA11+AA13+AA15</f>
        <v>2230000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430000</v>
      </c>
      <c r="F6" s="59">
        <f t="shared" si="1"/>
        <v>430000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322500</v>
      </c>
      <c r="Y6" s="59">
        <f t="shared" si="1"/>
        <v>-322500</v>
      </c>
      <c r="Z6" s="61">
        <f>+IF(X6&lt;&gt;0,+(Y6/X6)*100,0)</f>
        <v>-100</v>
      </c>
      <c r="AA6" s="62">
        <f t="shared" si="1"/>
        <v>430000</v>
      </c>
    </row>
    <row r="7" spans="1:27" ht="12.75">
      <c r="A7" s="291" t="s">
        <v>229</v>
      </c>
      <c r="B7" s="142"/>
      <c r="C7" s="60"/>
      <c r="D7" s="340"/>
      <c r="E7" s="60">
        <v>430000</v>
      </c>
      <c r="F7" s="59">
        <v>430000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322500</v>
      </c>
      <c r="Y7" s="59">
        <v>-322500</v>
      </c>
      <c r="Z7" s="61">
        <v>-100</v>
      </c>
      <c r="AA7" s="62">
        <v>430000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1800000</v>
      </c>
      <c r="F8" s="59">
        <f t="shared" si="2"/>
        <v>1800000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1350000</v>
      </c>
      <c r="Y8" s="59">
        <f t="shared" si="2"/>
        <v>-1350000</v>
      </c>
      <c r="Z8" s="61">
        <f>+IF(X8&lt;&gt;0,+(Y8/X8)*100,0)</f>
        <v>-100</v>
      </c>
      <c r="AA8" s="62">
        <f>SUM(AA9:AA10)</f>
        <v>1800000</v>
      </c>
    </row>
    <row r="9" spans="1:27" ht="12.75">
      <c r="A9" s="291" t="s">
        <v>230</v>
      </c>
      <c r="B9" s="142"/>
      <c r="C9" s="60"/>
      <c r="D9" s="340"/>
      <c r="E9" s="60">
        <v>1800000</v>
      </c>
      <c r="F9" s="59">
        <v>1800000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1350000</v>
      </c>
      <c r="Y9" s="59">
        <v>-1350000</v>
      </c>
      <c r="Z9" s="61">
        <v>-100</v>
      </c>
      <c r="AA9" s="62">
        <v>1800000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270000</v>
      </c>
      <c r="F40" s="345">
        <f t="shared" si="9"/>
        <v>270000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202500</v>
      </c>
      <c r="Y40" s="345">
        <f t="shared" si="9"/>
        <v>-202500</v>
      </c>
      <c r="Z40" s="336">
        <f>+IF(X40&lt;&gt;0,+(Y40/X40)*100,0)</f>
        <v>-100</v>
      </c>
      <c r="AA40" s="350">
        <f>SUM(AA41:AA49)</f>
        <v>270000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270000</v>
      </c>
      <c r="F49" s="53">
        <v>270000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202500</v>
      </c>
      <c r="Y49" s="53">
        <v>-202500</v>
      </c>
      <c r="Z49" s="94">
        <v>-100</v>
      </c>
      <c r="AA49" s="95">
        <v>270000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2500000</v>
      </c>
      <c r="F60" s="264">
        <f t="shared" si="14"/>
        <v>2500000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1875000</v>
      </c>
      <c r="Y60" s="264">
        <f t="shared" si="14"/>
        <v>-1875000</v>
      </c>
      <c r="Z60" s="337">
        <f>+IF(X60&lt;&gt;0,+(Y60/X60)*100,0)</f>
        <v>-100</v>
      </c>
      <c r="AA60" s="232">
        <f>+AA57+AA54+AA51+AA40+AA37+AA34+AA22+AA5</f>
        <v>2500000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69760026</v>
      </c>
      <c r="D5" s="153">
        <f>SUM(D6:D8)</f>
        <v>0</v>
      </c>
      <c r="E5" s="154">
        <f t="shared" si="0"/>
        <v>65858361</v>
      </c>
      <c r="F5" s="100">
        <f t="shared" si="0"/>
        <v>65858361</v>
      </c>
      <c r="G5" s="100">
        <f t="shared" si="0"/>
        <v>13867892</v>
      </c>
      <c r="H5" s="100">
        <f t="shared" si="0"/>
        <v>1400334</v>
      </c>
      <c r="I5" s="100">
        <f t="shared" si="0"/>
        <v>1608853</v>
      </c>
      <c r="J5" s="100">
        <f t="shared" si="0"/>
        <v>16877079</v>
      </c>
      <c r="K5" s="100">
        <f t="shared" si="0"/>
        <v>1555096</v>
      </c>
      <c r="L5" s="100">
        <f t="shared" si="0"/>
        <v>1566</v>
      </c>
      <c r="M5" s="100">
        <f t="shared" si="0"/>
        <v>15693044</v>
      </c>
      <c r="N5" s="100">
        <f t="shared" si="0"/>
        <v>17249706</v>
      </c>
      <c r="O5" s="100">
        <f t="shared" si="0"/>
        <v>1503593</v>
      </c>
      <c r="P5" s="100">
        <f t="shared" si="0"/>
        <v>1609615</v>
      </c>
      <c r="Q5" s="100">
        <f t="shared" si="0"/>
        <v>1611209</v>
      </c>
      <c r="R5" s="100">
        <f t="shared" si="0"/>
        <v>4724417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38851202</v>
      </c>
      <c r="X5" s="100">
        <f t="shared" si="0"/>
        <v>24629625</v>
      </c>
      <c r="Y5" s="100">
        <f t="shared" si="0"/>
        <v>14221577</v>
      </c>
      <c r="Z5" s="137">
        <f>+IF(X5&lt;&gt;0,+(Y5/X5)*100,0)</f>
        <v>57.74175205672031</v>
      </c>
      <c r="AA5" s="153">
        <f>SUM(AA6:AA8)</f>
        <v>65858361</v>
      </c>
    </row>
    <row r="6" spans="1:27" ht="12.75">
      <c r="A6" s="138" t="s">
        <v>75</v>
      </c>
      <c r="B6" s="136"/>
      <c r="C6" s="155">
        <v>1227711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438372</v>
      </c>
      <c r="Y6" s="60">
        <v>-438372</v>
      </c>
      <c r="Z6" s="140">
        <v>-100</v>
      </c>
      <c r="AA6" s="155"/>
    </row>
    <row r="7" spans="1:27" ht="12.75">
      <c r="A7" s="138" t="s">
        <v>76</v>
      </c>
      <c r="B7" s="136"/>
      <c r="C7" s="157">
        <v>68532315</v>
      </c>
      <c r="D7" s="157"/>
      <c r="E7" s="158">
        <v>65858361</v>
      </c>
      <c r="F7" s="159">
        <v>65858361</v>
      </c>
      <c r="G7" s="159">
        <v>13867892</v>
      </c>
      <c r="H7" s="159">
        <v>1400334</v>
      </c>
      <c r="I7" s="159">
        <v>1608853</v>
      </c>
      <c r="J7" s="159">
        <v>16877079</v>
      </c>
      <c r="K7" s="159">
        <v>1555096</v>
      </c>
      <c r="L7" s="159">
        <v>1566</v>
      </c>
      <c r="M7" s="159">
        <v>15693044</v>
      </c>
      <c r="N7" s="159">
        <v>17249706</v>
      </c>
      <c r="O7" s="159">
        <v>1503593</v>
      </c>
      <c r="P7" s="159">
        <v>1609615</v>
      </c>
      <c r="Q7" s="159">
        <v>1611209</v>
      </c>
      <c r="R7" s="159">
        <v>4724417</v>
      </c>
      <c r="S7" s="159"/>
      <c r="T7" s="159"/>
      <c r="U7" s="159"/>
      <c r="V7" s="159"/>
      <c r="W7" s="159">
        <v>38851202</v>
      </c>
      <c r="X7" s="159">
        <v>24191253</v>
      </c>
      <c r="Y7" s="159">
        <v>14659949</v>
      </c>
      <c r="Z7" s="141">
        <v>60.6</v>
      </c>
      <c r="AA7" s="157">
        <v>65858361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8218000</v>
      </c>
      <c r="F9" s="100">
        <f t="shared" si="1"/>
        <v>8218000</v>
      </c>
      <c r="G9" s="100">
        <f t="shared" si="1"/>
        <v>16790</v>
      </c>
      <c r="H9" s="100">
        <f t="shared" si="1"/>
        <v>3668094</v>
      </c>
      <c r="I9" s="100">
        <f t="shared" si="1"/>
        <v>2553716</v>
      </c>
      <c r="J9" s="100">
        <f t="shared" si="1"/>
        <v>6238600</v>
      </c>
      <c r="K9" s="100">
        <f t="shared" si="1"/>
        <v>539897</v>
      </c>
      <c r="L9" s="100">
        <f t="shared" si="1"/>
        <v>315798</v>
      </c>
      <c r="M9" s="100">
        <f t="shared" si="1"/>
        <v>604498</v>
      </c>
      <c r="N9" s="100">
        <f t="shared" si="1"/>
        <v>1460193</v>
      </c>
      <c r="O9" s="100">
        <f t="shared" si="1"/>
        <v>1409007</v>
      </c>
      <c r="P9" s="100">
        <f t="shared" si="1"/>
        <v>12363532</v>
      </c>
      <c r="Q9" s="100">
        <f t="shared" si="1"/>
        <v>7676155</v>
      </c>
      <c r="R9" s="100">
        <f t="shared" si="1"/>
        <v>21448694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29147487</v>
      </c>
      <c r="X9" s="100">
        <f t="shared" si="1"/>
        <v>8065494</v>
      </c>
      <c r="Y9" s="100">
        <f t="shared" si="1"/>
        <v>21081993</v>
      </c>
      <c r="Z9" s="137">
        <f>+IF(X9&lt;&gt;0,+(Y9/X9)*100,0)</f>
        <v>261.3850186981727</v>
      </c>
      <c r="AA9" s="153">
        <f>SUM(AA10:AA14)</f>
        <v>8218000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1009</v>
      </c>
      <c r="H10" s="60">
        <v>3652095</v>
      </c>
      <c r="I10" s="60">
        <v>1866473</v>
      </c>
      <c r="J10" s="60">
        <v>5519577</v>
      </c>
      <c r="K10" s="60">
        <v>365423</v>
      </c>
      <c r="L10" s="60">
        <v>14684</v>
      </c>
      <c r="M10" s="60">
        <v>74206</v>
      </c>
      <c r="N10" s="60">
        <v>454313</v>
      </c>
      <c r="O10" s="60">
        <v>1075763</v>
      </c>
      <c r="P10" s="60">
        <v>8382263</v>
      </c>
      <c r="Q10" s="60">
        <v>7383719</v>
      </c>
      <c r="R10" s="60">
        <v>16841745</v>
      </c>
      <c r="S10" s="60"/>
      <c r="T10" s="60"/>
      <c r="U10" s="60"/>
      <c r="V10" s="60"/>
      <c r="W10" s="60">
        <v>22815635</v>
      </c>
      <c r="X10" s="60">
        <v>6280497</v>
      </c>
      <c r="Y10" s="60">
        <v>16535138</v>
      </c>
      <c r="Z10" s="140">
        <v>263.28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>
        <v>8218000</v>
      </c>
      <c r="F12" s="60">
        <v>8218000</v>
      </c>
      <c r="G12" s="60"/>
      <c r="H12" s="60"/>
      <c r="I12" s="60">
        <v>671024</v>
      </c>
      <c r="J12" s="60">
        <v>671024</v>
      </c>
      <c r="K12" s="60">
        <v>158156</v>
      </c>
      <c r="L12" s="60">
        <v>300325</v>
      </c>
      <c r="M12" s="60">
        <v>252640</v>
      </c>
      <c r="N12" s="60">
        <v>711121</v>
      </c>
      <c r="O12" s="60">
        <v>316806</v>
      </c>
      <c r="P12" s="60">
        <v>3964656</v>
      </c>
      <c r="Q12" s="60">
        <v>275173</v>
      </c>
      <c r="R12" s="60">
        <v>4556635</v>
      </c>
      <c r="S12" s="60"/>
      <c r="T12" s="60"/>
      <c r="U12" s="60"/>
      <c r="V12" s="60"/>
      <c r="W12" s="60">
        <v>5938780</v>
      </c>
      <c r="X12" s="60">
        <v>1595997</v>
      </c>
      <c r="Y12" s="60">
        <v>4342783</v>
      </c>
      <c r="Z12" s="140">
        <v>272.1</v>
      </c>
      <c r="AA12" s="155">
        <v>8218000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>
        <v>15781</v>
      </c>
      <c r="H13" s="60">
        <v>15999</v>
      </c>
      <c r="I13" s="60">
        <v>16219</v>
      </c>
      <c r="J13" s="60">
        <v>47999</v>
      </c>
      <c r="K13" s="60">
        <v>16318</v>
      </c>
      <c r="L13" s="60">
        <v>789</v>
      </c>
      <c r="M13" s="60">
        <v>277652</v>
      </c>
      <c r="N13" s="60">
        <v>294759</v>
      </c>
      <c r="O13" s="60">
        <v>16438</v>
      </c>
      <c r="P13" s="60">
        <v>16613</v>
      </c>
      <c r="Q13" s="60">
        <v>17263</v>
      </c>
      <c r="R13" s="60">
        <v>50314</v>
      </c>
      <c r="S13" s="60"/>
      <c r="T13" s="60"/>
      <c r="U13" s="60"/>
      <c r="V13" s="60"/>
      <c r="W13" s="60">
        <v>393072</v>
      </c>
      <c r="X13" s="60">
        <v>189000</v>
      </c>
      <c r="Y13" s="60">
        <v>204072</v>
      </c>
      <c r="Z13" s="140">
        <v>107.97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13476584</v>
      </c>
      <c r="D15" s="153">
        <f>SUM(D16:D18)</f>
        <v>0</v>
      </c>
      <c r="E15" s="154">
        <f t="shared" si="2"/>
        <v>16101000</v>
      </c>
      <c r="F15" s="100">
        <f t="shared" si="2"/>
        <v>16101000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1200000</v>
      </c>
      <c r="P15" s="100">
        <f t="shared" si="2"/>
        <v>879514</v>
      </c>
      <c r="Q15" s="100">
        <f t="shared" si="2"/>
        <v>0</v>
      </c>
      <c r="R15" s="100">
        <f t="shared" si="2"/>
        <v>2079514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2079514</v>
      </c>
      <c r="X15" s="100">
        <f t="shared" si="2"/>
        <v>8340750</v>
      </c>
      <c r="Y15" s="100">
        <f t="shared" si="2"/>
        <v>-6261236</v>
      </c>
      <c r="Z15" s="137">
        <f>+IF(X15&lt;&gt;0,+(Y15/X15)*100,0)</f>
        <v>-75.0680214608998</v>
      </c>
      <c r="AA15" s="153">
        <f>SUM(AA16:AA18)</f>
        <v>16101000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13476584</v>
      </c>
      <c r="D17" s="155"/>
      <c r="E17" s="156">
        <v>16101000</v>
      </c>
      <c r="F17" s="60">
        <v>16101000</v>
      </c>
      <c r="G17" s="60"/>
      <c r="H17" s="60"/>
      <c r="I17" s="60"/>
      <c r="J17" s="60"/>
      <c r="K17" s="60"/>
      <c r="L17" s="60"/>
      <c r="M17" s="60"/>
      <c r="N17" s="60"/>
      <c r="O17" s="60">
        <v>1200000</v>
      </c>
      <c r="P17" s="60">
        <v>879514</v>
      </c>
      <c r="Q17" s="60"/>
      <c r="R17" s="60">
        <v>2079514</v>
      </c>
      <c r="S17" s="60"/>
      <c r="T17" s="60"/>
      <c r="U17" s="60"/>
      <c r="V17" s="60"/>
      <c r="W17" s="60">
        <v>2079514</v>
      </c>
      <c r="X17" s="60">
        <v>8340750</v>
      </c>
      <c r="Y17" s="60">
        <v>-6261236</v>
      </c>
      <c r="Z17" s="140">
        <v>-75.07</v>
      </c>
      <c r="AA17" s="155">
        <v>16101000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52611137</v>
      </c>
      <c r="D19" s="153">
        <f>SUM(D20:D23)</f>
        <v>0</v>
      </c>
      <c r="E19" s="154">
        <f t="shared" si="3"/>
        <v>58706223</v>
      </c>
      <c r="F19" s="100">
        <f t="shared" si="3"/>
        <v>58706223</v>
      </c>
      <c r="G19" s="100">
        <f t="shared" si="3"/>
        <v>5598510</v>
      </c>
      <c r="H19" s="100">
        <f t="shared" si="3"/>
        <v>5314728</v>
      </c>
      <c r="I19" s="100">
        <f t="shared" si="3"/>
        <v>11655432</v>
      </c>
      <c r="J19" s="100">
        <f t="shared" si="3"/>
        <v>22568670</v>
      </c>
      <c r="K19" s="100">
        <f t="shared" si="3"/>
        <v>-1616950</v>
      </c>
      <c r="L19" s="100">
        <f t="shared" si="3"/>
        <v>1097701</v>
      </c>
      <c r="M19" s="100">
        <f t="shared" si="3"/>
        <v>7074701</v>
      </c>
      <c r="N19" s="100">
        <f t="shared" si="3"/>
        <v>6555452</v>
      </c>
      <c r="O19" s="100">
        <f t="shared" si="3"/>
        <v>4770117</v>
      </c>
      <c r="P19" s="100">
        <f t="shared" si="3"/>
        <v>5879089</v>
      </c>
      <c r="Q19" s="100">
        <f t="shared" si="3"/>
        <v>4260870</v>
      </c>
      <c r="R19" s="100">
        <f t="shared" si="3"/>
        <v>14910076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44034198</v>
      </c>
      <c r="X19" s="100">
        <f t="shared" si="3"/>
        <v>58227750</v>
      </c>
      <c r="Y19" s="100">
        <f t="shared" si="3"/>
        <v>-14193552</v>
      </c>
      <c r="Z19" s="137">
        <f>+IF(X19&lt;&gt;0,+(Y19/X19)*100,0)</f>
        <v>-24.37592385074127</v>
      </c>
      <c r="AA19" s="153">
        <f>SUM(AA20:AA23)</f>
        <v>58706223</v>
      </c>
    </row>
    <row r="20" spans="1:27" ht="12.75">
      <c r="A20" s="138" t="s">
        <v>89</v>
      </c>
      <c r="B20" s="136"/>
      <c r="C20" s="155">
        <v>49470410</v>
      </c>
      <c r="D20" s="155"/>
      <c r="E20" s="156">
        <v>55374643</v>
      </c>
      <c r="F20" s="60">
        <v>55374643</v>
      </c>
      <c r="G20" s="60">
        <v>5598510</v>
      </c>
      <c r="H20" s="60">
        <v>5032874</v>
      </c>
      <c r="I20" s="60">
        <v>11373689</v>
      </c>
      <c r="J20" s="60">
        <v>22005073</v>
      </c>
      <c r="K20" s="60">
        <v>-1898166</v>
      </c>
      <c r="L20" s="60">
        <v>1097422</v>
      </c>
      <c r="M20" s="60">
        <v>6511624</v>
      </c>
      <c r="N20" s="60">
        <v>5710880</v>
      </c>
      <c r="O20" s="60">
        <v>4500161</v>
      </c>
      <c r="P20" s="60">
        <v>5595159</v>
      </c>
      <c r="Q20" s="60">
        <v>3974492</v>
      </c>
      <c r="R20" s="60">
        <v>14069812</v>
      </c>
      <c r="S20" s="60"/>
      <c r="T20" s="60"/>
      <c r="U20" s="60"/>
      <c r="V20" s="60"/>
      <c r="W20" s="60">
        <v>41785765</v>
      </c>
      <c r="X20" s="60">
        <v>55732500</v>
      </c>
      <c r="Y20" s="60">
        <v>-13946735</v>
      </c>
      <c r="Z20" s="140">
        <v>-25.02</v>
      </c>
      <c r="AA20" s="155">
        <v>55374643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3140727</v>
      </c>
      <c r="D23" s="155"/>
      <c r="E23" s="156">
        <v>3331580</v>
      </c>
      <c r="F23" s="60">
        <v>3331580</v>
      </c>
      <c r="G23" s="60"/>
      <c r="H23" s="60">
        <v>281854</v>
      </c>
      <c r="I23" s="60">
        <v>281743</v>
      </c>
      <c r="J23" s="60">
        <v>563597</v>
      </c>
      <c r="K23" s="60">
        <v>281216</v>
      </c>
      <c r="L23" s="60">
        <v>279</v>
      </c>
      <c r="M23" s="60">
        <v>563077</v>
      </c>
      <c r="N23" s="60">
        <v>844572</v>
      </c>
      <c r="O23" s="60">
        <v>269956</v>
      </c>
      <c r="P23" s="60">
        <v>283930</v>
      </c>
      <c r="Q23" s="60">
        <v>286378</v>
      </c>
      <c r="R23" s="60">
        <v>840264</v>
      </c>
      <c r="S23" s="60"/>
      <c r="T23" s="60"/>
      <c r="U23" s="60"/>
      <c r="V23" s="60"/>
      <c r="W23" s="60">
        <v>2248433</v>
      </c>
      <c r="X23" s="60">
        <v>2495250</v>
      </c>
      <c r="Y23" s="60">
        <v>-246817</v>
      </c>
      <c r="Z23" s="140">
        <v>-9.89</v>
      </c>
      <c r="AA23" s="155">
        <v>3331580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135847747</v>
      </c>
      <c r="D25" s="168">
        <f>+D5+D9+D15+D19+D24</f>
        <v>0</v>
      </c>
      <c r="E25" s="169">
        <f t="shared" si="4"/>
        <v>148883584</v>
      </c>
      <c r="F25" s="73">
        <f t="shared" si="4"/>
        <v>148883584</v>
      </c>
      <c r="G25" s="73">
        <f t="shared" si="4"/>
        <v>19483192</v>
      </c>
      <c r="H25" s="73">
        <f t="shared" si="4"/>
        <v>10383156</v>
      </c>
      <c r="I25" s="73">
        <f t="shared" si="4"/>
        <v>15818001</v>
      </c>
      <c r="J25" s="73">
        <f t="shared" si="4"/>
        <v>45684349</v>
      </c>
      <c r="K25" s="73">
        <f t="shared" si="4"/>
        <v>478043</v>
      </c>
      <c r="L25" s="73">
        <f t="shared" si="4"/>
        <v>1415065</v>
      </c>
      <c r="M25" s="73">
        <f t="shared" si="4"/>
        <v>23372243</v>
      </c>
      <c r="N25" s="73">
        <f t="shared" si="4"/>
        <v>25265351</v>
      </c>
      <c r="O25" s="73">
        <f t="shared" si="4"/>
        <v>8882717</v>
      </c>
      <c r="P25" s="73">
        <f t="shared" si="4"/>
        <v>20731750</v>
      </c>
      <c r="Q25" s="73">
        <f t="shared" si="4"/>
        <v>13548234</v>
      </c>
      <c r="R25" s="73">
        <f t="shared" si="4"/>
        <v>43162701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114112401</v>
      </c>
      <c r="X25" s="73">
        <f t="shared" si="4"/>
        <v>99263619</v>
      </c>
      <c r="Y25" s="73">
        <f t="shared" si="4"/>
        <v>14848782</v>
      </c>
      <c r="Z25" s="170">
        <f>+IF(X25&lt;&gt;0,+(Y25/X25)*100,0)</f>
        <v>14.958936768162765</v>
      </c>
      <c r="AA25" s="168">
        <f>+AA5+AA9+AA15+AA19+AA24</f>
        <v>148883584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84173246</v>
      </c>
      <c r="D28" s="153">
        <f>SUM(D29:D31)</f>
        <v>0</v>
      </c>
      <c r="E28" s="154">
        <f t="shared" si="5"/>
        <v>24543525</v>
      </c>
      <c r="F28" s="100">
        <f t="shared" si="5"/>
        <v>24543525</v>
      </c>
      <c r="G28" s="100">
        <f t="shared" si="5"/>
        <v>11518813</v>
      </c>
      <c r="H28" s="100">
        <f t="shared" si="5"/>
        <v>-4012702</v>
      </c>
      <c r="I28" s="100">
        <f t="shared" si="5"/>
        <v>3131044</v>
      </c>
      <c r="J28" s="100">
        <f t="shared" si="5"/>
        <v>10637155</v>
      </c>
      <c r="K28" s="100">
        <f t="shared" si="5"/>
        <v>4520796</v>
      </c>
      <c r="L28" s="100">
        <f t="shared" si="5"/>
        <v>2401505</v>
      </c>
      <c r="M28" s="100">
        <f t="shared" si="5"/>
        <v>7846845</v>
      </c>
      <c r="N28" s="100">
        <f t="shared" si="5"/>
        <v>14769146</v>
      </c>
      <c r="O28" s="100">
        <f t="shared" si="5"/>
        <v>3128837</v>
      </c>
      <c r="P28" s="100">
        <f t="shared" si="5"/>
        <v>7792004</v>
      </c>
      <c r="Q28" s="100">
        <f t="shared" si="5"/>
        <v>1333272</v>
      </c>
      <c r="R28" s="100">
        <f t="shared" si="5"/>
        <v>12254113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37660414</v>
      </c>
      <c r="X28" s="100">
        <f t="shared" si="5"/>
        <v>34691994</v>
      </c>
      <c r="Y28" s="100">
        <f t="shared" si="5"/>
        <v>2968420</v>
      </c>
      <c r="Z28" s="137">
        <f>+IF(X28&lt;&gt;0,+(Y28/X28)*100,0)</f>
        <v>8.556498654992273</v>
      </c>
      <c r="AA28" s="153">
        <f>SUM(AA29:AA31)</f>
        <v>24543525</v>
      </c>
    </row>
    <row r="29" spans="1:27" ht="12.75">
      <c r="A29" s="138" t="s">
        <v>75</v>
      </c>
      <c r="B29" s="136"/>
      <c r="C29" s="155">
        <v>3384285</v>
      </c>
      <c r="D29" s="155"/>
      <c r="E29" s="156">
        <v>3188197</v>
      </c>
      <c r="F29" s="60">
        <v>3188197</v>
      </c>
      <c r="G29" s="60">
        <v>233071</v>
      </c>
      <c r="H29" s="60">
        <v>227497</v>
      </c>
      <c r="I29" s="60">
        <v>227498</v>
      </c>
      <c r="J29" s="60">
        <v>688066</v>
      </c>
      <c r="K29" s="60">
        <v>227498</v>
      </c>
      <c r="L29" s="60">
        <v>227498</v>
      </c>
      <c r="M29" s="60">
        <v>227498</v>
      </c>
      <c r="N29" s="60">
        <v>682494</v>
      </c>
      <c r="O29" s="60">
        <v>230084</v>
      </c>
      <c r="P29" s="60">
        <v>228432</v>
      </c>
      <c r="Q29" s="60">
        <v>230272</v>
      </c>
      <c r="R29" s="60">
        <v>688788</v>
      </c>
      <c r="S29" s="60"/>
      <c r="T29" s="60"/>
      <c r="U29" s="60"/>
      <c r="V29" s="60"/>
      <c r="W29" s="60">
        <v>2059348</v>
      </c>
      <c r="X29" s="60">
        <v>3161997</v>
      </c>
      <c r="Y29" s="60">
        <v>-1102649</v>
      </c>
      <c r="Z29" s="140">
        <v>-34.87</v>
      </c>
      <c r="AA29" s="155">
        <v>3188197</v>
      </c>
    </row>
    <row r="30" spans="1:27" ht="12.75">
      <c r="A30" s="138" t="s">
        <v>76</v>
      </c>
      <c r="B30" s="136"/>
      <c r="C30" s="157">
        <v>33305855</v>
      </c>
      <c r="D30" s="157"/>
      <c r="E30" s="158">
        <v>17999000</v>
      </c>
      <c r="F30" s="159">
        <v>17999000</v>
      </c>
      <c r="G30" s="159">
        <v>1096632</v>
      </c>
      <c r="H30" s="159"/>
      <c r="I30" s="159"/>
      <c r="J30" s="159">
        <v>1096632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1096632</v>
      </c>
      <c r="X30" s="159">
        <v>31529997</v>
      </c>
      <c r="Y30" s="159">
        <v>-30433365</v>
      </c>
      <c r="Z30" s="141">
        <v>-96.52</v>
      </c>
      <c r="AA30" s="157">
        <v>17999000</v>
      </c>
    </row>
    <row r="31" spans="1:27" ht="12.75">
      <c r="A31" s="138" t="s">
        <v>77</v>
      </c>
      <c r="B31" s="136"/>
      <c r="C31" s="155">
        <v>47483106</v>
      </c>
      <c r="D31" s="155"/>
      <c r="E31" s="156">
        <v>3356328</v>
      </c>
      <c r="F31" s="60">
        <v>3356328</v>
      </c>
      <c r="G31" s="60">
        <v>10189110</v>
      </c>
      <c r="H31" s="60">
        <v>-4240199</v>
      </c>
      <c r="I31" s="60">
        <v>2903546</v>
      </c>
      <c r="J31" s="60">
        <v>8852457</v>
      </c>
      <c r="K31" s="60">
        <v>4293298</v>
      </c>
      <c r="L31" s="60">
        <v>2174007</v>
      </c>
      <c r="M31" s="60">
        <v>7619347</v>
      </c>
      <c r="N31" s="60">
        <v>14086652</v>
      </c>
      <c r="O31" s="60">
        <v>2898753</v>
      </c>
      <c r="P31" s="60">
        <v>7563572</v>
      </c>
      <c r="Q31" s="60">
        <v>1103000</v>
      </c>
      <c r="R31" s="60">
        <v>11565325</v>
      </c>
      <c r="S31" s="60"/>
      <c r="T31" s="60"/>
      <c r="U31" s="60"/>
      <c r="V31" s="60"/>
      <c r="W31" s="60">
        <v>34504434</v>
      </c>
      <c r="X31" s="60"/>
      <c r="Y31" s="60">
        <v>34504434</v>
      </c>
      <c r="Z31" s="140">
        <v>0</v>
      </c>
      <c r="AA31" s="155">
        <v>3356328</v>
      </c>
    </row>
    <row r="32" spans="1:27" ht="12.75">
      <c r="A32" s="135" t="s">
        <v>78</v>
      </c>
      <c r="B32" s="136"/>
      <c r="C32" s="153">
        <f aca="true" t="shared" si="6" ref="C32:Y32">SUM(C33:C37)</f>
        <v>60000</v>
      </c>
      <c r="D32" s="153">
        <f>SUM(D33:D37)</f>
        <v>0</v>
      </c>
      <c r="E32" s="154">
        <f t="shared" si="6"/>
        <v>18819696</v>
      </c>
      <c r="F32" s="100">
        <f t="shared" si="6"/>
        <v>18819696</v>
      </c>
      <c r="G32" s="100">
        <f t="shared" si="6"/>
        <v>263856</v>
      </c>
      <c r="H32" s="100">
        <f t="shared" si="6"/>
        <v>3450887</v>
      </c>
      <c r="I32" s="100">
        <f t="shared" si="6"/>
        <v>2956015</v>
      </c>
      <c r="J32" s="100">
        <f t="shared" si="6"/>
        <v>6670758</v>
      </c>
      <c r="K32" s="100">
        <f t="shared" si="6"/>
        <v>3090001</v>
      </c>
      <c r="L32" s="100">
        <f t="shared" si="6"/>
        <v>3038124</v>
      </c>
      <c r="M32" s="100">
        <f t="shared" si="6"/>
        <v>2949655</v>
      </c>
      <c r="N32" s="100">
        <f t="shared" si="6"/>
        <v>9077780</v>
      </c>
      <c r="O32" s="100">
        <f t="shared" si="6"/>
        <v>2959463</v>
      </c>
      <c r="P32" s="100">
        <f t="shared" si="6"/>
        <v>2998768</v>
      </c>
      <c r="Q32" s="100">
        <f t="shared" si="6"/>
        <v>3202592</v>
      </c>
      <c r="R32" s="100">
        <f t="shared" si="6"/>
        <v>9160823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24909361</v>
      </c>
      <c r="X32" s="100">
        <f t="shared" si="6"/>
        <v>5664006</v>
      </c>
      <c r="Y32" s="100">
        <f t="shared" si="6"/>
        <v>19245355</v>
      </c>
      <c r="Z32" s="137">
        <f>+IF(X32&lt;&gt;0,+(Y32/X32)*100,0)</f>
        <v>339.78345008815313</v>
      </c>
      <c r="AA32" s="153">
        <f>SUM(AA33:AA37)</f>
        <v>18819696</v>
      </c>
    </row>
    <row r="33" spans="1:27" ht="12.75">
      <c r="A33" s="138" t="s">
        <v>79</v>
      </c>
      <c r="B33" s="136"/>
      <c r="C33" s="155">
        <v>60000</v>
      </c>
      <c r="D33" s="155"/>
      <c r="E33" s="156"/>
      <c r="F33" s="60"/>
      <c r="G33" s="60">
        <v>263856</v>
      </c>
      <c r="H33" s="60">
        <v>3450887</v>
      </c>
      <c r="I33" s="60">
        <v>2956015</v>
      </c>
      <c r="J33" s="60">
        <v>6670758</v>
      </c>
      <c r="K33" s="60">
        <v>3090001</v>
      </c>
      <c r="L33" s="60">
        <v>3038124</v>
      </c>
      <c r="M33" s="60">
        <v>2949655</v>
      </c>
      <c r="N33" s="60">
        <v>9077780</v>
      </c>
      <c r="O33" s="60">
        <v>2959463</v>
      </c>
      <c r="P33" s="60">
        <v>2998768</v>
      </c>
      <c r="Q33" s="60">
        <v>3202592</v>
      </c>
      <c r="R33" s="60">
        <v>9160823</v>
      </c>
      <c r="S33" s="60"/>
      <c r="T33" s="60"/>
      <c r="U33" s="60"/>
      <c r="V33" s="60"/>
      <c r="W33" s="60">
        <v>24909361</v>
      </c>
      <c r="X33" s="60">
        <v>4188753</v>
      </c>
      <c r="Y33" s="60">
        <v>20720608</v>
      </c>
      <c r="Z33" s="140">
        <v>494.67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>
        <v>18819696</v>
      </c>
      <c r="F35" s="60">
        <v>18819696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1475253</v>
      </c>
      <c r="Y35" s="60">
        <v>-1475253</v>
      </c>
      <c r="Z35" s="140">
        <v>-100</v>
      </c>
      <c r="AA35" s="155">
        <v>18819696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20102478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1231990</v>
      </c>
      <c r="H38" s="100">
        <f t="shared" si="7"/>
        <v>0</v>
      </c>
      <c r="I38" s="100">
        <f t="shared" si="7"/>
        <v>0</v>
      </c>
      <c r="J38" s="100">
        <f t="shared" si="7"/>
        <v>1231990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1231990</v>
      </c>
      <c r="X38" s="100">
        <f t="shared" si="7"/>
        <v>13335750</v>
      </c>
      <c r="Y38" s="100">
        <f t="shared" si="7"/>
        <v>-12103760</v>
      </c>
      <c r="Z38" s="137">
        <f>+IF(X38&lt;&gt;0,+(Y38/X38)*100,0)</f>
        <v>-90.76174943291528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965250</v>
      </c>
      <c r="Y39" s="60">
        <v>-965250</v>
      </c>
      <c r="Z39" s="140">
        <v>-100</v>
      </c>
      <c r="AA39" s="155"/>
    </row>
    <row r="40" spans="1:27" ht="12.75">
      <c r="A40" s="138" t="s">
        <v>86</v>
      </c>
      <c r="B40" s="136"/>
      <c r="C40" s="155">
        <v>20102478</v>
      </c>
      <c r="D40" s="155"/>
      <c r="E40" s="156"/>
      <c r="F40" s="60"/>
      <c r="G40" s="60">
        <v>1231990</v>
      </c>
      <c r="H40" s="60"/>
      <c r="I40" s="60"/>
      <c r="J40" s="60">
        <v>1231990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1231990</v>
      </c>
      <c r="X40" s="60">
        <v>12370500</v>
      </c>
      <c r="Y40" s="60">
        <v>-11138510</v>
      </c>
      <c r="Z40" s="140">
        <v>-90.04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57467820</v>
      </c>
      <c r="D42" s="153">
        <f>SUM(D43:D46)</f>
        <v>0</v>
      </c>
      <c r="E42" s="154">
        <f t="shared" si="8"/>
        <v>111523145</v>
      </c>
      <c r="F42" s="100">
        <f t="shared" si="8"/>
        <v>111523145</v>
      </c>
      <c r="G42" s="100">
        <f t="shared" si="8"/>
        <v>14552131</v>
      </c>
      <c r="H42" s="100">
        <f t="shared" si="8"/>
        <v>1315789</v>
      </c>
      <c r="I42" s="100">
        <f t="shared" si="8"/>
        <v>0</v>
      </c>
      <c r="J42" s="100">
        <f t="shared" si="8"/>
        <v>15867920</v>
      </c>
      <c r="K42" s="100">
        <f t="shared" si="8"/>
        <v>12825859</v>
      </c>
      <c r="L42" s="100">
        <f t="shared" si="8"/>
        <v>1315789</v>
      </c>
      <c r="M42" s="100">
        <f t="shared" si="8"/>
        <v>3739128</v>
      </c>
      <c r="N42" s="100">
        <f t="shared" si="8"/>
        <v>17880776</v>
      </c>
      <c r="O42" s="100">
        <f t="shared" si="8"/>
        <v>2440170</v>
      </c>
      <c r="P42" s="100">
        <f t="shared" si="8"/>
        <v>0</v>
      </c>
      <c r="Q42" s="100">
        <f t="shared" si="8"/>
        <v>5931092</v>
      </c>
      <c r="R42" s="100">
        <f t="shared" si="8"/>
        <v>8371262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42119958</v>
      </c>
      <c r="X42" s="100">
        <f t="shared" si="8"/>
        <v>64363500</v>
      </c>
      <c r="Y42" s="100">
        <f t="shared" si="8"/>
        <v>-22243542</v>
      </c>
      <c r="Z42" s="137">
        <f>+IF(X42&lt;&gt;0,+(Y42/X42)*100,0)</f>
        <v>-34.559248642475936</v>
      </c>
      <c r="AA42" s="153">
        <f>SUM(AA43:AA46)</f>
        <v>111523145</v>
      </c>
    </row>
    <row r="43" spans="1:27" ht="12.75">
      <c r="A43" s="138" t="s">
        <v>89</v>
      </c>
      <c r="B43" s="136"/>
      <c r="C43" s="155">
        <v>57467820</v>
      </c>
      <c r="D43" s="155"/>
      <c r="E43" s="156">
        <v>76522470</v>
      </c>
      <c r="F43" s="60">
        <v>76522470</v>
      </c>
      <c r="G43" s="60">
        <v>14552131</v>
      </c>
      <c r="H43" s="60">
        <v>1315789</v>
      </c>
      <c r="I43" s="60"/>
      <c r="J43" s="60">
        <v>15867920</v>
      </c>
      <c r="K43" s="60">
        <v>12825859</v>
      </c>
      <c r="L43" s="60">
        <v>1315789</v>
      </c>
      <c r="M43" s="60">
        <v>3739128</v>
      </c>
      <c r="N43" s="60">
        <v>17880776</v>
      </c>
      <c r="O43" s="60">
        <v>2440170</v>
      </c>
      <c r="P43" s="60"/>
      <c r="Q43" s="60">
        <v>5931092</v>
      </c>
      <c r="R43" s="60">
        <v>8371262</v>
      </c>
      <c r="S43" s="60"/>
      <c r="T43" s="60"/>
      <c r="U43" s="60"/>
      <c r="V43" s="60"/>
      <c r="W43" s="60">
        <v>42119958</v>
      </c>
      <c r="X43" s="60">
        <v>62423253</v>
      </c>
      <c r="Y43" s="60">
        <v>-20303295</v>
      </c>
      <c r="Z43" s="140">
        <v>-32.53</v>
      </c>
      <c r="AA43" s="155">
        <v>76522470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>
        <v>35000675</v>
      </c>
      <c r="F46" s="60">
        <v>35000675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1940247</v>
      </c>
      <c r="Y46" s="60">
        <v>-1940247</v>
      </c>
      <c r="Z46" s="140">
        <v>-100</v>
      </c>
      <c r="AA46" s="155">
        <v>35000675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161803544</v>
      </c>
      <c r="D48" s="168">
        <f>+D28+D32+D38+D42+D47</f>
        <v>0</v>
      </c>
      <c r="E48" s="169">
        <f t="shared" si="9"/>
        <v>154886366</v>
      </c>
      <c r="F48" s="73">
        <f t="shared" si="9"/>
        <v>154886366</v>
      </c>
      <c r="G48" s="73">
        <f t="shared" si="9"/>
        <v>27566790</v>
      </c>
      <c r="H48" s="73">
        <f t="shared" si="9"/>
        <v>753974</v>
      </c>
      <c r="I48" s="73">
        <f t="shared" si="9"/>
        <v>6087059</v>
      </c>
      <c r="J48" s="73">
        <f t="shared" si="9"/>
        <v>34407823</v>
      </c>
      <c r="K48" s="73">
        <f t="shared" si="9"/>
        <v>20436656</v>
      </c>
      <c r="L48" s="73">
        <f t="shared" si="9"/>
        <v>6755418</v>
      </c>
      <c r="M48" s="73">
        <f t="shared" si="9"/>
        <v>14535628</v>
      </c>
      <c r="N48" s="73">
        <f t="shared" si="9"/>
        <v>41727702</v>
      </c>
      <c r="O48" s="73">
        <f t="shared" si="9"/>
        <v>8528470</v>
      </c>
      <c r="P48" s="73">
        <f t="shared" si="9"/>
        <v>10790772</v>
      </c>
      <c r="Q48" s="73">
        <f t="shared" si="9"/>
        <v>10466956</v>
      </c>
      <c r="R48" s="73">
        <f t="shared" si="9"/>
        <v>29786198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105921723</v>
      </c>
      <c r="X48" s="73">
        <f t="shared" si="9"/>
        <v>118055250</v>
      </c>
      <c r="Y48" s="73">
        <f t="shared" si="9"/>
        <v>-12133527</v>
      </c>
      <c r="Z48" s="170">
        <f>+IF(X48&lt;&gt;0,+(Y48/X48)*100,0)</f>
        <v>-10.277837707344654</v>
      </c>
      <c r="AA48" s="168">
        <f>+AA28+AA32+AA38+AA42+AA47</f>
        <v>154886366</v>
      </c>
    </row>
    <row r="49" spans="1:27" ht="12.75">
      <c r="A49" s="148" t="s">
        <v>49</v>
      </c>
      <c r="B49" s="149"/>
      <c r="C49" s="171">
        <f aca="true" t="shared" si="10" ref="C49:Y49">+C25-C48</f>
        <v>-25955797</v>
      </c>
      <c r="D49" s="171">
        <f>+D25-D48</f>
        <v>0</v>
      </c>
      <c r="E49" s="172">
        <f t="shared" si="10"/>
        <v>-6002782</v>
      </c>
      <c r="F49" s="173">
        <f t="shared" si="10"/>
        <v>-6002782</v>
      </c>
      <c r="G49" s="173">
        <f t="shared" si="10"/>
        <v>-8083598</v>
      </c>
      <c r="H49" s="173">
        <f t="shared" si="10"/>
        <v>9629182</v>
      </c>
      <c r="I49" s="173">
        <f t="shared" si="10"/>
        <v>9730942</v>
      </c>
      <c r="J49" s="173">
        <f t="shared" si="10"/>
        <v>11276526</v>
      </c>
      <c r="K49" s="173">
        <f t="shared" si="10"/>
        <v>-19958613</v>
      </c>
      <c r="L49" s="173">
        <f t="shared" si="10"/>
        <v>-5340353</v>
      </c>
      <c r="M49" s="173">
        <f t="shared" si="10"/>
        <v>8836615</v>
      </c>
      <c r="N49" s="173">
        <f t="shared" si="10"/>
        <v>-16462351</v>
      </c>
      <c r="O49" s="173">
        <f t="shared" si="10"/>
        <v>354247</v>
      </c>
      <c r="P49" s="173">
        <f t="shared" si="10"/>
        <v>9940978</v>
      </c>
      <c r="Q49" s="173">
        <f t="shared" si="10"/>
        <v>3081278</v>
      </c>
      <c r="R49" s="173">
        <f t="shared" si="10"/>
        <v>13376503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8190678</v>
      </c>
      <c r="X49" s="173">
        <f>IF(F25=F48,0,X25-X48)</f>
        <v>-18791631</v>
      </c>
      <c r="Y49" s="173">
        <f t="shared" si="10"/>
        <v>26982309</v>
      </c>
      <c r="Z49" s="174">
        <f>+IF(X49&lt;&gt;0,+(Y49/X49)*100,0)</f>
        <v>-143.58683926903416</v>
      </c>
      <c r="AA49" s="171">
        <f>+AA25-AA48</f>
        <v>-6002782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11009083</v>
      </c>
      <c r="D5" s="155">
        <v>0</v>
      </c>
      <c r="E5" s="156">
        <v>14624291</v>
      </c>
      <c r="F5" s="60">
        <v>14624291</v>
      </c>
      <c r="G5" s="60">
        <v>1023280</v>
      </c>
      <c r="H5" s="60">
        <v>1023281</v>
      </c>
      <c r="I5" s="60">
        <v>1023281</v>
      </c>
      <c r="J5" s="60">
        <v>3069842</v>
      </c>
      <c r="K5" s="60">
        <v>1026738</v>
      </c>
      <c r="L5" s="60">
        <v>0</v>
      </c>
      <c r="M5" s="60">
        <v>2045974</v>
      </c>
      <c r="N5" s="60">
        <v>3072712</v>
      </c>
      <c r="O5" s="60">
        <v>962953</v>
      </c>
      <c r="P5" s="60">
        <v>1021526</v>
      </c>
      <c r="Q5" s="60">
        <v>1019502</v>
      </c>
      <c r="R5" s="60">
        <v>3003981</v>
      </c>
      <c r="S5" s="60">
        <v>0</v>
      </c>
      <c r="T5" s="60">
        <v>0</v>
      </c>
      <c r="U5" s="60">
        <v>0</v>
      </c>
      <c r="V5" s="60">
        <v>0</v>
      </c>
      <c r="W5" s="60">
        <v>9146535</v>
      </c>
      <c r="X5" s="60">
        <v>11430000</v>
      </c>
      <c r="Y5" s="60">
        <v>-2283465</v>
      </c>
      <c r="Z5" s="140">
        <v>-19.98</v>
      </c>
      <c r="AA5" s="155">
        <v>14624291</v>
      </c>
    </row>
    <row r="6" spans="1:27" ht="12.75">
      <c r="A6" s="181" t="s">
        <v>102</v>
      </c>
      <c r="B6" s="182"/>
      <c r="C6" s="155">
        <v>2672640</v>
      </c>
      <c r="D6" s="155">
        <v>0</v>
      </c>
      <c r="E6" s="156">
        <v>0</v>
      </c>
      <c r="F6" s="60">
        <v>0</v>
      </c>
      <c r="G6" s="60">
        <v>258489</v>
      </c>
      <c r="H6" s="60">
        <v>188685</v>
      </c>
      <c r="I6" s="60">
        <v>264731</v>
      </c>
      <c r="J6" s="60">
        <v>711905</v>
      </c>
      <c r="K6" s="60">
        <v>259155</v>
      </c>
      <c r="L6" s="60">
        <v>0</v>
      </c>
      <c r="M6" s="60">
        <v>533205</v>
      </c>
      <c r="N6" s="60">
        <v>792360</v>
      </c>
      <c r="O6" s="60">
        <v>248300</v>
      </c>
      <c r="P6" s="60">
        <v>271148</v>
      </c>
      <c r="Q6" s="60">
        <v>273250</v>
      </c>
      <c r="R6" s="60">
        <v>792698</v>
      </c>
      <c r="S6" s="60">
        <v>0</v>
      </c>
      <c r="T6" s="60">
        <v>0</v>
      </c>
      <c r="U6" s="60">
        <v>0</v>
      </c>
      <c r="V6" s="60">
        <v>0</v>
      </c>
      <c r="W6" s="60">
        <v>2296963</v>
      </c>
      <c r="X6" s="60"/>
      <c r="Y6" s="60">
        <v>2296963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49470410</v>
      </c>
      <c r="D7" s="155">
        <v>0</v>
      </c>
      <c r="E7" s="156">
        <v>55374643</v>
      </c>
      <c r="F7" s="60">
        <v>55374643</v>
      </c>
      <c r="G7" s="60">
        <v>5482503</v>
      </c>
      <c r="H7" s="60">
        <v>4914652</v>
      </c>
      <c r="I7" s="60">
        <v>11255467</v>
      </c>
      <c r="J7" s="60">
        <v>21652622</v>
      </c>
      <c r="K7" s="60">
        <v>-2016516</v>
      </c>
      <c r="L7" s="60">
        <v>1097422</v>
      </c>
      <c r="M7" s="60">
        <v>6511624</v>
      </c>
      <c r="N7" s="60">
        <v>5592530</v>
      </c>
      <c r="O7" s="60">
        <v>3419315</v>
      </c>
      <c r="P7" s="60">
        <v>4514313</v>
      </c>
      <c r="Q7" s="60">
        <v>3847225</v>
      </c>
      <c r="R7" s="60">
        <v>11780853</v>
      </c>
      <c r="S7" s="60">
        <v>0</v>
      </c>
      <c r="T7" s="60">
        <v>0</v>
      </c>
      <c r="U7" s="60">
        <v>0</v>
      </c>
      <c r="V7" s="60">
        <v>0</v>
      </c>
      <c r="W7" s="60">
        <v>39026005</v>
      </c>
      <c r="X7" s="60">
        <v>43098750</v>
      </c>
      <c r="Y7" s="60">
        <v>-4072745</v>
      </c>
      <c r="Z7" s="140">
        <v>-9.45</v>
      </c>
      <c r="AA7" s="155">
        <v>55374643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3140727</v>
      </c>
      <c r="D10" s="155">
        <v>0</v>
      </c>
      <c r="E10" s="156">
        <v>3331580</v>
      </c>
      <c r="F10" s="54">
        <v>3331580</v>
      </c>
      <c r="G10" s="54">
        <v>0</v>
      </c>
      <c r="H10" s="54">
        <v>281854</v>
      </c>
      <c r="I10" s="54">
        <v>281743</v>
      </c>
      <c r="J10" s="54">
        <v>563597</v>
      </c>
      <c r="K10" s="54">
        <v>281216</v>
      </c>
      <c r="L10" s="54">
        <v>279</v>
      </c>
      <c r="M10" s="54">
        <v>563077</v>
      </c>
      <c r="N10" s="54">
        <v>844572</v>
      </c>
      <c r="O10" s="54">
        <v>269956</v>
      </c>
      <c r="P10" s="54">
        <v>283930</v>
      </c>
      <c r="Q10" s="54">
        <v>286378</v>
      </c>
      <c r="R10" s="54">
        <v>840264</v>
      </c>
      <c r="S10" s="54">
        <v>0</v>
      </c>
      <c r="T10" s="54">
        <v>0</v>
      </c>
      <c r="U10" s="54">
        <v>0</v>
      </c>
      <c r="V10" s="54">
        <v>0</v>
      </c>
      <c r="W10" s="54">
        <v>2248433</v>
      </c>
      <c r="X10" s="54">
        <v>2495250</v>
      </c>
      <c r="Y10" s="54">
        <v>-246817</v>
      </c>
      <c r="Z10" s="184">
        <v>-9.89</v>
      </c>
      <c r="AA10" s="130">
        <v>3331580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212701</v>
      </c>
      <c r="D12" s="155">
        <v>0</v>
      </c>
      <c r="E12" s="156">
        <v>252000</v>
      </c>
      <c r="F12" s="60">
        <v>252000</v>
      </c>
      <c r="G12" s="60">
        <v>132797</v>
      </c>
      <c r="H12" s="60">
        <v>134221</v>
      </c>
      <c r="I12" s="60">
        <v>134441</v>
      </c>
      <c r="J12" s="60">
        <v>401459</v>
      </c>
      <c r="K12" s="60">
        <v>134668</v>
      </c>
      <c r="L12" s="60">
        <v>789</v>
      </c>
      <c r="M12" s="60">
        <v>277652</v>
      </c>
      <c r="N12" s="60">
        <v>413109</v>
      </c>
      <c r="O12" s="60">
        <v>134660</v>
      </c>
      <c r="P12" s="60">
        <v>134835</v>
      </c>
      <c r="Q12" s="60">
        <v>144530</v>
      </c>
      <c r="R12" s="60">
        <v>414025</v>
      </c>
      <c r="S12" s="60">
        <v>0</v>
      </c>
      <c r="T12" s="60">
        <v>0</v>
      </c>
      <c r="U12" s="60">
        <v>0</v>
      </c>
      <c r="V12" s="60">
        <v>0</v>
      </c>
      <c r="W12" s="60">
        <v>1228593</v>
      </c>
      <c r="X12" s="60">
        <v>189000</v>
      </c>
      <c r="Y12" s="60">
        <v>1039593</v>
      </c>
      <c r="Z12" s="140">
        <v>550.05</v>
      </c>
      <c r="AA12" s="155">
        <v>252000</v>
      </c>
    </row>
    <row r="13" spans="1:27" ht="12.75">
      <c r="A13" s="181" t="s">
        <v>109</v>
      </c>
      <c r="B13" s="185"/>
      <c r="C13" s="155">
        <v>275260</v>
      </c>
      <c r="D13" s="155">
        <v>0</v>
      </c>
      <c r="E13" s="156">
        <v>396872</v>
      </c>
      <c r="F13" s="60">
        <v>396872</v>
      </c>
      <c r="G13" s="60">
        <v>12656</v>
      </c>
      <c r="H13" s="60">
        <v>3351</v>
      </c>
      <c r="I13" s="60">
        <v>3434</v>
      </c>
      <c r="J13" s="60">
        <v>19441</v>
      </c>
      <c r="K13" s="60">
        <v>4759</v>
      </c>
      <c r="L13" s="60">
        <v>1566</v>
      </c>
      <c r="M13" s="60">
        <v>11842</v>
      </c>
      <c r="N13" s="60">
        <v>18167</v>
      </c>
      <c r="O13" s="60">
        <v>2429</v>
      </c>
      <c r="P13" s="60">
        <v>22778</v>
      </c>
      <c r="Q13" s="60">
        <v>12277</v>
      </c>
      <c r="R13" s="60">
        <v>37484</v>
      </c>
      <c r="S13" s="60">
        <v>0</v>
      </c>
      <c r="T13" s="60">
        <v>0</v>
      </c>
      <c r="U13" s="60">
        <v>0</v>
      </c>
      <c r="V13" s="60">
        <v>0</v>
      </c>
      <c r="W13" s="60">
        <v>75092</v>
      </c>
      <c r="X13" s="60">
        <v>297747</v>
      </c>
      <c r="Y13" s="60">
        <v>-222655</v>
      </c>
      <c r="Z13" s="140">
        <v>-74.78</v>
      </c>
      <c r="AA13" s="155">
        <v>396872</v>
      </c>
    </row>
    <row r="14" spans="1:27" ht="12.75">
      <c r="A14" s="181" t="s">
        <v>110</v>
      </c>
      <c r="B14" s="185"/>
      <c r="C14" s="155">
        <v>2717736</v>
      </c>
      <c r="D14" s="155">
        <v>0</v>
      </c>
      <c r="E14" s="156">
        <v>2897000</v>
      </c>
      <c r="F14" s="60">
        <v>2897000</v>
      </c>
      <c r="G14" s="60">
        <v>274916</v>
      </c>
      <c r="H14" s="60">
        <v>185017</v>
      </c>
      <c r="I14" s="60">
        <v>317407</v>
      </c>
      <c r="J14" s="60">
        <v>777340</v>
      </c>
      <c r="K14" s="60">
        <v>264444</v>
      </c>
      <c r="L14" s="60">
        <v>0</v>
      </c>
      <c r="M14" s="60">
        <v>564794</v>
      </c>
      <c r="N14" s="60">
        <v>829238</v>
      </c>
      <c r="O14" s="60">
        <v>289911</v>
      </c>
      <c r="P14" s="60">
        <v>294163</v>
      </c>
      <c r="Q14" s="60">
        <v>306180</v>
      </c>
      <c r="R14" s="60">
        <v>890254</v>
      </c>
      <c r="S14" s="60">
        <v>0</v>
      </c>
      <c r="T14" s="60">
        <v>0</v>
      </c>
      <c r="U14" s="60">
        <v>0</v>
      </c>
      <c r="V14" s="60">
        <v>0</v>
      </c>
      <c r="W14" s="60">
        <v>2496832</v>
      </c>
      <c r="X14" s="60">
        <v>2172744</v>
      </c>
      <c r="Y14" s="60">
        <v>324088</v>
      </c>
      <c r="Z14" s="140">
        <v>14.92</v>
      </c>
      <c r="AA14" s="155">
        <v>2897000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7078495</v>
      </c>
      <c r="D16" s="155">
        <v>0</v>
      </c>
      <c r="E16" s="156">
        <v>8218000</v>
      </c>
      <c r="F16" s="60">
        <v>8218000</v>
      </c>
      <c r="G16" s="60">
        <v>0</v>
      </c>
      <c r="H16" s="60">
        <v>0</v>
      </c>
      <c r="I16" s="60">
        <v>53550</v>
      </c>
      <c r="J16" s="60">
        <v>53550</v>
      </c>
      <c r="K16" s="60">
        <v>0</v>
      </c>
      <c r="L16" s="60">
        <v>57750</v>
      </c>
      <c r="M16" s="60">
        <v>0</v>
      </c>
      <c r="N16" s="60">
        <v>57750</v>
      </c>
      <c r="O16" s="60">
        <v>0</v>
      </c>
      <c r="P16" s="60">
        <v>3644257</v>
      </c>
      <c r="Q16" s="60">
        <v>0</v>
      </c>
      <c r="R16" s="60">
        <v>3644257</v>
      </c>
      <c r="S16" s="60">
        <v>0</v>
      </c>
      <c r="T16" s="60">
        <v>0</v>
      </c>
      <c r="U16" s="60">
        <v>0</v>
      </c>
      <c r="V16" s="60">
        <v>0</v>
      </c>
      <c r="W16" s="60">
        <v>3755557</v>
      </c>
      <c r="X16" s="60">
        <v>6163497</v>
      </c>
      <c r="Y16" s="60">
        <v>-2407940</v>
      </c>
      <c r="Z16" s="140">
        <v>-39.07</v>
      </c>
      <c r="AA16" s="155">
        <v>8218000</v>
      </c>
    </row>
    <row r="17" spans="1:27" ht="12.75">
      <c r="A17" s="181" t="s">
        <v>113</v>
      </c>
      <c r="B17" s="185"/>
      <c r="C17" s="155">
        <v>3201926</v>
      </c>
      <c r="D17" s="155">
        <v>0</v>
      </c>
      <c r="E17" s="156">
        <v>3937000</v>
      </c>
      <c r="F17" s="60">
        <v>3937000</v>
      </c>
      <c r="G17" s="60">
        <v>0</v>
      </c>
      <c r="H17" s="60">
        <v>0</v>
      </c>
      <c r="I17" s="60">
        <v>617474</v>
      </c>
      <c r="J17" s="60">
        <v>617474</v>
      </c>
      <c r="K17" s="60">
        <v>158156</v>
      </c>
      <c r="L17" s="60">
        <v>242575</v>
      </c>
      <c r="M17" s="60">
        <v>252640</v>
      </c>
      <c r="N17" s="60">
        <v>653371</v>
      </c>
      <c r="O17" s="60">
        <v>316806</v>
      </c>
      <c r="P17" s="60">
        <v>320399</v>
      </c>
      <c r="Q17" s="60">
        <v>275173</v>
      </c>
      <c r="R17" s="60">
        <v>912378</v>
      </c>
      <c r="S17" s="60">
        <v>0</v>
      </c>
      <c r="T17" s="60">
        <v>0</v>
      </c>
      <c r="U17" s="60">
        <v>0</v>
      </c>
      <c r="V17" s="60">
        <v>0</v>
      </c>
      <c r="W17" s="60">
        <v>2183223</v>
      </c>
      <c r="X17" s="60">
        <v>2952747</v>
      </c>
      <c r="Y17" s="60">
        <v>-769524</v>
      </c>
      <c r="Z17" s="140">
        <v>-26.06</v>
      </c>
      <c r="AA17" s="155">
        <v>3937000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41364474</v>
      </c>
      <c r="D19" s="155">
        <v>0</v>
      </c>
      <c r="E19" s="156">
        <v>44614000</v>
      </c>
      <c r="F19" s="60">
        <v>44614000</v>
      </c>
      <c r="G19" s="60">
        <v>12178000</v>
      </c>
      <c r="H19" s="60">
        <v>3577256</v>
      </c>
      <c r="I19" s="60">
        <v>1857848</v>
      </c>
      <c r="J19" s="60">
        <v>17613104</v>
      </c>
      <c r="K19" s="60">
        <v>291108</v>
      </c>
      <c r="L19" s="60">
        <v>0</v>
      </c>
      <c r="M19" s="60">
        <v>12537229</v>
      </c>
      <c r="N19" s="60">
        <v>12828337</v>
      </c>
      <c r="O19" s="60">
        <v>1001178</v>
      </c>
      <c r="P19" s="60">
        <v>8307678</v>
      </c>
      <c r="Q19" s="60">
        <v>7306000</v>
      </c>
      <c r="R19" s="60">
        <v>16614856</v>
      </c>
      <c r="S19" s="60">
        <v>0</v>
      </c>
      <c r="T19" s="60">
        <v>0</v>
      </c>
      <c r="U19" s="60">
        <v>0</v>
      </c>
      <c r="V19" s="60">
        <v>0</v>
      </c>
      <c r="W19" s="60">
        <v>47056297</v>
      </c>
      <c r="X19" s="60">
        <v>38364998</v>
      </c>
      <c r="Y19" s="60">
        <v>8691299</v>
      </c>
      <c r="Z19" s="140">
        <v>22.65</v>
      </c>
      <c r="AA19" s="155">
        <v>44614000</v>
      </c>
    </row>
    <row r="20" spans="1:27" ht="12.75">
      <c r="A20" s="181" t="s">
        <v>35</v>
      </c>
      <c r="B20" s="185"/>
      <c r="C20" s="155">
        <v>1227711</v>
      </c>
      <c r="D20" s="155">
        <v>0</v>
      </c>
      <c r="E20" s="156">
        <v>3074198</v>
      </c>
      <c r="F20" s="54">
        <v>3074198</v>
      </c>
      <c r="G20" s="54">
        <v>120551</v>
      </c>
      <c r="H20" s="54">
        <v>74839</v>
      </c>
      <c r="I20" s="54">
        <v>8625</v>
      </c>
      <c r="J20" s="54">
        <v>204015</v>
      </c>
      <c r="K20" s="54">
        <v>74315</v>
      </c>
      <c r="L20" s="54">
        <v>14684</v>
      </c>
      <c r="M20" s="54">
        <v>74206</v>
      </c>
      <c r="N20" s="54">
        <v>163205</v>
      </c>
      <c r="O20" s="54">
        <v>74585</v>
      </c>
      <c r="P20" s="54">
        <v>74585</v>
      </c>
      <c r="Q20" s="54">
        <v>77719</v>
      </c>
      <c r="R20" s="54">
        <v>226889</v>
      </c>
      <c r="S20" s="54">
        <v>0</v>
      </c>
      <c r="T20" s="54">
        <v>0</v>
      </c>
      <c r="U20" s="54">
        <v>0</v>
      </c>
      <c r="V20" s="54">
        <v>0</v>
      </c>
      <c r="W20" s="54">
        <v>594109</v>
      </c>
      <c r="X20" s="54"/>
      <c r="Y20" s="54">
        <v>594109</v>
      </c>
      <c r="Z20" s="184">
        <v>0</v>
      </c>
      <c r="AA20" s="130">
        <v>3074198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122371163</v>
      </c>
      <c r="D22" s="188">
        <f>SUM(D5:D21)</f>
        <v>0</v>
      </c>
      <c r="E22" s="189">
        <f t="shared" si="0"/>
        <v>136719584</v>
      </c>
      <c r="F22" s="190">
        <f t="shared" si="0"/>
        <v>136719584</v>
      </c>
      <c r="G22" s="190">
        <f t="shared" si="0"/>
        <v>19483192</v>
      </c>
      <c r="H22" s="190">
        <f t="shared" si="0"/>
        <v>10383156</v>
      </c>
      <c r="I22" s="190">
        <f t="shared" si="0"/>
        <v>15818001</v>
      </c>
      <c r="J22" s="190">
        <f t="shared" si="0"/>
        <v>45684349</v>
      </c>
      <c r="K22" s="190">
        <f t="shared" si="0"/>
        <v>478043</v>
      </c>
      <c r="L22" s="190">
        <f t="shared" si="0"/>
        <v>1415065</v>
      </c>
      <c r="M22" s="190">
        <f t="shared" si="0"/>
        <v>23372243</v>
      </c>
      <c r="N22" s="190">
        <f t="shared" si="0"/>
        <v>25265351</v>
      </c>
      <c r="O22" s="190">
        <f t="shared" si="0"/>
        <v>6720093</v>
      </c>
      <c r="P22" s="190">
        <f t="shared" si="0"/>
        <v>18889612</v>
      </c>
      <c r="Q22" s="190">
        <f t="shared" si="0"/>
        <v>13548234</v>
      </c>
      <c r="R22" s="190">
        <f t="shared" si="0"/>
        <v>39157939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110107639</v>
      </c>
      <c r="X22" s="190">
        <f t="shared" si="0"/>
        <v>107164733</v>
      </c>
      <c r="Y22" s="190">
        <f t="shared" si="0"/>
        <v>2942906</v>
      </c>
      <c r="Z22" s="191">
        <f>+IF(X22&lt;&gt;0,+(Y22/X22)*100,0)</f>
        <v>2.7461515720848197</v>
      </c>
      <c r="AA22" s="188">
        <f>SUM(AA5:AA21)</f>
        <v>136719584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33459209</v>
      </c>
      <c r="D25" s="155">
        <v>0</v>
      </c>
      <c r="E25" s="156">
        <v>35342675</v>
      </c>
      <c r="F25" s="60">
        <v>35342675</v>
      </c>
      <c r="G25" s="60">
        <v>2836135</v>
      </c>
      <c r="H25" s="60">
        <v>3450887</v>
      </c>
      <c r="I25" s="60">
        <v>2956015</v>
      </c>
      <c r="J25" s="60">
        <v>9243037</v>
      </c>
      <c r="K25" s="60">
        <v>3090001</v>
      </c>
      <c r="L25" s="60">
        <v>3038124</v>
      </c>
      <c r="M25" s="60">
        <v>2949655</v>
      </c>
      <c r="N25" s="60">
        <v>9077780</v>
      </c>
      <c r="O25" s="60">
        <v>2959463</v>
      </c>
      <c r="P25" s="60">
        <v>2998768</v>
      </c>
      <c r="Q25" s="60">
        <v>3202592</v>
      </c>
      <c r="R25" s="60">
        <v>9160823</v>
      </c>
      <c r="S25" s="60">
        <v>0</v>
      </c>
      <c r="T25" s="60">
        <v>0</v>
      </c>
      <c r="U25" s="60">
        <v>0</v>
      </c>
      <c r="V25" s="60">
        <v>0</v>
      </c>
      <c r="W25" s="60">
        <v>27481640</v>
      </c>
      <c r="X25" s="60">
        <v>26507250</v>
      </c>
      <c r="Y25" s="60">
        <v>974390</v>
      </c>
      <c r="Z25" s="140">
        <v>3.68</v>
      </c>
      <c r="AA25" s="155">
        <v>35342675</v>
      </c>
    </row>
    <row r="26" spans="1:27" ht="12.75">
      <c r="A26" s="183" t="s">
        <v>38</v>
      </c>
      <c r="B26" s="182"/>
      <c r="C26" s="155">
        <v>2717560</v>
      </c>
      <c r="D26" s="155">
        <v>0</v>
      </c>
      <c r="E26" s="156">
        <v>3188197</v>
      </c>
      <c r="F26" s="60">
        <v>3188197</v>
      </c>
      <c r="G26" s="60">
        <v>233071</v>
      </c>
      <c r="H26" s="60">
        <v>227497</v>
      </c>
      <c r="I26" s="60">
        <v>227498</v>
      </c>
      <c r="J26" s="60">
        <v>688066</v>
      </c>
      <c r="K26" s="60">
        <v>227498</v>
      </c>
      <c r="L26" s="60">
        <v>227498</v>
      </c>
      <c r="M26" s="60">
        <v>227498</v>
      </c>
      <c r="N26" s="60">
        <v>682494</v>
      </c>
      <c r="O26" s="60">
        <v>230084</v>
      </c>
      <c r="P26" s="60">
        <v>228432</v>
      </c>
      <c r="Q26" s="60">
        <v>230272</v>
      </c>
      <c r="R26" s="60">
        <v>688788</v>
      </c>
      <c r="S26" s="60">
        <v>0</v>
      </c>
      <c r="T26" s="60">
        <v>0</v>
      </c>
      <c r="U26" s="60">
        <v>0</v>
      </c>
      <c r="V26" s="60">
        <v>0</v>
      </c>
      <c r="W26" s="60">
        <v>2059348</v>
      </c>
      <c r="X26" s="60">
        <v>2391003</v>
      </c>
      <c r="Y26" s="60">
        <v>-331655</v>
      </c>
      <c r="Z26" s="140">
        <v>-13.87</v>
      </c>
      <c r="AA26" s="155">
        <v>3188197</v>
      </c>
    </row>
    <row r="27" spans="1:27" ht="12.75">
      <c r="A27" s="183" t="s">
        <v>118</v>
      </c>
      <c r="B27" s="182"/>
      <c r="C27" s="155">
        <v>16349802</v>
      </c>
      <c r="D27" s="155">
        <v>0</v>
      </c>
      <c r="E27" s="156">
        <v>18819696</v>
      </c>
      <c r="F27" s="60">
        <v>18819696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18819696</v>
      </c>
    </row>
    <row r="28" spans="1:27" ht="12.75">
      <c r="A28" s="183" t="s">
        <v>39</v>
      </c>
      <c r="B28" s="182"/>
      <c r="C28" s="155">
        <v>12941504</v>
      </c>
      <c r="D28" s="155">
        <v>0</v>
      </c>
      <c r="E28" s="156">
        <v>7622000</v>
      </c>
      <c r="F28" s="60">
        <v>7622000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5716503</v>
      </c>
      <c r="Y28" s="60">
        <v>-5716503</v>
      </c>
      <c r="Z28" s="140">
        <v>-100</v>
      </c>
      <c r="AA28" s="155">
        <v>7622000</v>
      </c>
    </row>
    <row r="29" spans="1:27" ht="12.75">
      <c r="A29" s="183" t="s">
        <v>40</v>
      </c>
      <c r="B29" s="182"/>
      <c r="C29" s="155">
        <v>385413</v>
      </c>
      <c r="D29" s="155">
        <v>0</v>
      </c>
      <c r="E29" s="156">
        <v>720328</v>
      </c>
      <c r="F29" s="60">
        <v>720328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540000</v>
      </c>
      <c r="Y29" s="60">
        <v>-540000</v>
      </c>
      <c r="Z29" s="140">
        <v>-100</v>
      </c>
      <c r="AA29" s="155">
        <v>720328</v>
      </c>
    </row>
    <row r="30" spans="1:27" ht="12.75">
      <c r="A30" s="183" t="s">
        <v>119</v>
      </c>
      <c r="B30" s="182"/>
      <c r="C30" s="155">
        <v>57467820</v>
      </c>
      <c r="D30" s="155">
        <v>0</v>
      </c>
      <c r="E30" s="156">
        <v>66390173</v>
      </c>
      <c r="F30" s="60">
        <v>66390173</v>
      </c>
      <c r="G30" s="60">
        <v>12172134</v>
      </c>
      <c r="H30" s="60">
        <v>1315789</v>
      </c>
      <c r="I30" s="60">
        <v>0</v>
      </c>
      <c r="J30" s="60">
        <v>13487923</v>
      </c>
      <c r="K30" s="60">
        <v>12825859</v>
      </c>
      <c r="L30" s="60">
        <v>1315789</v>
      </c>
      <c r="M30" s="60">
        <v>3739128</v>
      </c>
      <c r="N30" s="60">
        <v>17880776</v>
      </c>
      <c r="O30" s="60">
        <v>2440170</v>
      </c>
      <c r="P30" s="60">
        <v>0</v>
      </c>
      <c r="Q30" s="60">
        <v>5931092</v>
      </c>
      <c r="R30" s="60">
        <v>8371262</v>
      </c>
      <c r="S30" s="60">
        <v>0</v>
      </c>
      <c r="T30" s="60">
        <v>0</v>
      </c>
      <c r="U30" s="60">
        <v>0</v>
      </c>
      <c r="V30" s="60">
        <v>0</v>
      </c>
      <c r="W30" s="60">
        <v>39739961</v>
      </c>
      <c r="X30" s="60">
        <v>49792500</v>
      </c>
      <c r="Y30" s="60">
        <v>-10052539</v>
      </c>
      <c r="Z30" s="140">
        <v>-20.19</v>
      </c>
      <c r="AA30" s="155">
        <v>66390173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7132004</v>
      </c>
      <c r="D32" s="155">
        <v>0</v>
      </c>
      <c r="E32" s="156">
        <v>6363000</v>
      </c>
      <c r="F32" s="60">
        <v>6363000</v>
      </c>
      <c r="G32" s="60">
        <v>7248994</v>
      </c>
      <c r="H32" s="60">
        <v>-5244587</v>
      </c>
      <c r="I32" s="60">
        <v>1735108</v>
      </c>
      <c r="J32" s="60">
        <v>3739515</v>
      </c>
      <c r="K32" s="60">
        <v>813750</v>
      </c>
      <c r="L32" s="60">
        <v>359552</v>
      </c>
      <c r="M32" s="60">
        <v>3961273</v>
      </c>
      <c r="N32" s="60">
        <v>5134575</v>
      </c>
      <c r="O32" s="60">
        <v>2984618</v>
      </c>
      <c r="P32" s="60">
        <v>228021</v>
      </c>
      <c r="Q32" s="60">
        <v>536000</v>
      </c>
      <c r="R32" s="60">
        <v>3748639</v>
      </c>
      <c r="S32" s="60">
        <v>0</v>
      </c>
      <c r="T32" s="60">
        <v>0</v>
      </c>
      <c r="U32" s="60">
        <v>0</v>
      </c>
      <c r="V32" s="60">
        <v>0</v>
      </c>
      <c r="W32" s="60">
        <v>12622729</v>
      </c>
      <c r="X32" s="60">
        <v>4772250</v>
      </c>
      <c r="Y32" s="60">
        <v>7850479</v>
      </c>
      <c r="Z32" s="140">
        <v>164.5</v>
      </c>
      <c r="AA32" s="155">
        <v>6363000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30532186</v>
      </c>
      <c r="D34" s="155">
        <v>0</v>
      </c>
      <c r="E34" s="156">
        <v>16440297</v>
      </c>
      <c r="F34" s="60">
        <v>16440297</v>
      </c>
      <c r="G34" s="60">
        <v>5076456</v>
      </c>
      <c r="H34" s="60">
        <v>1004388</v>
      </c>
      <c r="I34" s="60">
        <v>1168438</v>
      </c>
      <c r="J34" s="60">
        <v>7249282</v>
      </c>
      <c r="K34" s="60">
        <v>3479548</v>
      </c>
      <c r="L34" s="60">
        <v>1814455</v>
      </c>
      <c r="M34" s="60">
        <v>3658074</v>
      </c>
      <c r="N34" s="60">
        <v>8952077</v>
      </c>
      <c r="O34" s="60">
        <v>-85865</v>
      </c>
      <c r="P34" s="60">
        <v>7335551</v>
      </c>
      <c r="Q34" s="60">
        <v>567000</v>
      </c>
      <c r="R34" s="60">
        <v>7816686</v>
      </c>
      <c r="S34" s="60">
        <v>0</v>
      </c>
      <c r="T34" s="60">
        <v>0</v>
      </c>
      <c r="U34" s="60">
        <v>0</v>
      </c>
      <c r="V34" s="60">
        <v>0</v>
      </c>
      <c r="W34" s="60">
        <v>24018045</v>
      </c>
      <c r="X34" s="60">
        <v>9863244</v>
      </c>
      <c r="Y34" s="60">
        <v>14154801</v>
      </c>
      <c r="Z34" s="140">
        <v>143.51</v>
      </c>
      <c r="AA34" s="155">
        <v>16440297</v>
      </c>
    </row>
    <row r="35" spans="1:27" ht="12.75">
      <c r="A35" s="181" t="s">
        <v>122</v>
      </c>
      <c r="B35" s="185"/>
      <c r="C35" s="155">
        <v>818046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161803544</v>
      </c>
      <c r="D36" s="188">
        <f>SUM(D25:D35)</f>
        <v>0</v>
      </c>
      <c r="E36" s="189">
        <f t="shared" si="1"/>
        <v>154886366</v>
      </c>
      <c r="F36" s="190">
        <f t="shared" si="1"/>
        <v>154886366</v>
      </c>
      <c r="G36" s="190">
        <f t="shared" si="1"/>
        <v>27566790</v>
      </c>
      <c r="H36" s="190">
        <f t="shared" si="1"/>
        <v>753974</v>
      </c>
      <c r="I36" s="190">
        <f t="shared" si="1"/>
        <v>6087059</v>
      </c>
      <c r="J36" s="190">
        <f t="shared" si="1"/>
        <v>34407823</v>
      </c>
      <c r="K36" s="190">
        <f t="shared" si="1"/>
        <v>20436656</v>
      </c>
      <c r="L36" s="190">
        <f t="shared" si="1"/>
        <v>6755418</v>
      </c>
      <c r="M36" s="190">
        <f t="shared" si="1"/>
        <v>14535628</v>
      </c>
      <c r="N36" s="190">
        <f t="shared" si="1"/>
        <v>41727702</v>
      </c>
      <c r="O36" s="190">
        <f t="shared" si="1"/>
        <v>8528470</v>
      </c>
      <c r="P36" s="190">
        <f t="shared" si="1"/>
        <v>10790772</v>
      </c>
      <c r="Q36" s="190">
        <f t="shared" si="1"/>
        <v>10466956</v>
      </c>
      <c r="R36" s="190">
        <f t="shared" si="1"/>
        <v>29786198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105921723</v>
      </c>
      <c r="X36" s="190">
        <f t="shared" si="1"/>
        <v>99582750</v>
      </c>
      <c r="Y36" s="190">
        <f t="shared" si="1"/>
        <v>6338973</v>
      </c>
      <c r="Z36" s="191">
        <f>+IF(X36&lt;&gt;0,+(Y36/X36)*100,0)</f>
        <v>6.36553318722369</v>
      </c>
      <c r="AA36" s="188">
        <f>SUM(AA25:AA35)</f>
        <v>154886366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-39432381</v>
      </c>
      <c r="D38" s="199">
        <f>+D22-D36</f>
        <v>0</v>
      </c>
      <c r="E38" s="200">
        <f t="shared" si="2"/>
        <v>-18166782</v>
      </c>
      <c r="F38" s="106">
        <f t="shared" si="2"/>
        <v>-18166782</v>
      </c>
      <c r="G38" s="106">
        <f t="shared" si="2"/>
        <v>-8083598</v>
      </c>
      <c r="H38" s="106">
        <f t="shared" si="2"/>
        <v>9629182</v>
      </c>
      <c r="I38" s="106">
        <f t="shared" si="2"/>
        <v>9730942</v>
      </c>
      <c r="J38" s="106">
        <f t="shared" si="2"/>
        <v>11276526</v>
      </c>
      <c r="K38" s="106">
        <f t="shared" si="2"/>
        <v>-19958613</v>
      </c>
      <c r="L38" s="106">
        <f t="shared" si="2"/>
        <v>-5340353</v>
      </c>
      <c r="M38" s="106">
        <f t="shared" si="2"/>
        <v>8836615</v>
      </c>
      <c r="N38" s="106">
        <f t="shared" si="2"/>
        <v>-16462351</v>
      </c>
      <c r="O38" s="106">
        <f t="shared" si="2"/>
        <v>-1808377</v>
      </c>
      <c r="P38" s="106">
        <f t="shared" si="2"/>
        <v>8098840</v>
      </c>
      <c r="Q38" s="106">
        <f t="shared" si="2"/>
        <v>3081278</v>
      </c>
      <c r="R38" s="106">
        <f t="shared" si="2"/>
        <v>9371741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4185916</v>
      </c>
      <c r="X38" s="106">
        <f>IF(F22=F36,0,X22-X36)</f>
        <v>7581983</v>
      </c>
      <c r="Y38" s="106">
        <f t="shared" si="2"/>
        <v>-3396067</v>
      </c>
      <c r="Z38" s="201">
        <f>+IF(X38&lt;&gt;0,+(Y38/X38)*100,0)</f>
        <v>-44.79127689946021</v>
      </c>
      <c r="AA38" s="199">
        <f>+AA22-AA36</f>
        <v>-18166782</v>
      </c>
    </row>
    <row r="39" spans="1:27" ht="12.75">
      <c r="A39" s="181" t="s">
        <v>46</v>
      </c>
      <c r="B39" s="185"/>
      <c r="C39" s="155">
        <v>13476584</v>
      </c>
      <c r="D39" s="155">
        <v>0</v>
      </c>
      <c r="E39" s="156">
        <v>12164000</v>
      </c>
      <c r="F39" s="60">
        <v>12164000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2162624</v>
      </c>
      <c r="P39" s="60">
        <v>1842138</v>
      </c>
      <c r="Q39" s="60">
        <v>0</v>
      </c>
      <c r="R39" s="60">
        <v>4004762</v>
      </c>
      <c r="S39" s="60">
        <v>0</v>
      </c>
      <c r="T39" s="60">
        <v>0</v>
      </c>
      <c r="U39" s="60">
        <v>0</v>
      </c>
      <c r="V39" s="60">
        <v>0</v>
      </c>
      <c r="W39" s="60">
        <v>4004762</v>
      </c>
      <c r="X39" s="60">
        <v>9122994</v>
      </c>
      <c r="Y39" s="60">
        <v>-5118232</v>
      </c>
      <c r="Z39" s="140">
        <v>-56.1</v>
      </c>
      <c r="AA39" s="155">
        <v>12164000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-25955797</v>
      </c>
      <c r="D42" s="206">
        <f>SUM(D38:D41)</f>
        <v>0</v>
      </c>
      <c r="E42" s="207">
        <f t="shared" si="3"/>
        <v>-6002782</v>
      </c>
      <c r="F42" s="88">
        <f t="shared" si="3"/>
        <v>-6002782</v>
      </c>
      <c r="G42" s="88">
        <f t="shared" si="3"/>
        <v>-8083598</v>
      </c>
      <c r="H42" s="88">
        <f t="shared" si="3"/>
        <v>9629182</v>
      </c>
      <c r="I42" s="88">
        <f t="shared" si="3"/>
        <v>9730942</v>
      </c>
      <c r="J42" s="88">
        <f t="shared" si="3"/>
        <v>11276526</v>
      </c>
      <c r="K42" s="88">
        <f t="shared" si="3"/>
        <v>-19958613</v>
      </c>
      <c r="L42" s="88">
        <f t="shared" si="3"/>
        <v>-5340353</v>
      </c>
      <c r="M42" s="88">
        <f t="shared" si="3"/>
        <v>8836615</v>
      </c>
      <c r="N42" s="88">
        <f t="shared" si="3"/>
        <v>-16462351</v>
      </c>
      <c r="O42" s="88">
        <f t="shared" si="3"/>
        <v>354247</v>
      </c>
      <c r="P42" s="88">
        <f t="shared" si="3"/>
        <v>9940978</v>
      </c>
      <c r="Q42" s="88">
        <f t="shared" si="3"/>
        <v>3081278</v>
      </c>
      <c r="R42" s="88">
        <f t="shared" si="3"/>
        <v>13376503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8190678</v>
      </c>
      <c r="X42" s="88">
        <f t="shared" si="3"/>
        <v>16704977</v>
      </c>
      <c r="Y42" s="88">
        <f t="shared" si="3"/>
        <v>-8514299</v>
      </c>
      <c r="Z42" s="208">
        <f>+IF(X42&lt;&gt;0,+(Y42/X42)*100,0)</f>
        <v>-50.968636472830816</v>
      </c>
      <c r="AA42" s="206">
        <f>SUM(AA38:AA41)</f>
        <v>-6002782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-25955797</v>
      </c>
      <c r="D44" s="210">
        <f>+D42-D43</f>
        <v>0</v>
      </c>
      <c r="E44" s="211">
        <f t="shared" si="4"/>
        <v>-6002782</v>
      </c>
      <c r="F44" s="77">
        <f t="shared" si="4"/>
        <v>-6002782</v>
      </c>
      <c r="G44" s="77">
        <f t="shared" si="4"/>
        <v>-8083598</v>
      </c>
      <c r="H44" s="77">
        <f t="shared" si="4"/>
        <v>9629182</v>
      </c>
      <c r="I44" s="77">
        <f t="shared" si="4"/>
        <v>9730942</v>
      </c>
      <c r="J44" s="77">
        <f t="shared" si="4"/>
        <v>11276526</v>
      </c>
      <c r="K44" s="77">
        <f t="shared" si="4"/>
        <v>-19958613</v>
      </c>
      <c r="L44" s="77">
        <f t="shared" si="4"/>
        <v>-5340353</v>
      </c>
      <c r="M44" s="77">
        <f t="shared" si="4"/>
        <v>8836615</v>
      </c>
      <c r="N44" s="77">
        <f t="shared" si="4"/>
        <v>-16462351</v>
      </c>
      <c r="O44" s="77">
        <f t="shared" si="4"/>
        <v>354247</v>
      </c>
      <c r="P44" s="77">
        <f t="shared" si="4"/>
        <v>9940978</v>
      </c>
      <c r="Q44" s="77">
        <f t="shared" si="4"/>
        <v>3081278</v>
      </c>
      <c r="R44" s="77">
        <f t="shared" si="4"/>
        <v>13376503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8190678</v>
      </c>
      <c r="X44" s="77">
        <f t="shared" si="4"/>
        <v>16704977</v>
      </c>
      <c r="Y44" s="77">
        <f t="shared" si="4"/>
        <v>-8514299</v>
      </c>
      <c r="Z44" s="212">
        <f>+IF(X44&lt;&gt;0,+(Y44/X44)*100,0)</f>
        <v>-50.968636472830816</v>
      </c>
      <c r="AA44" s="210">
        <f>+AA42-AA43</f>
        <v>-6002782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-25955797</v>
      </c>
      <c r="D46" s="206">
        <f>SUM(D44:D45)</f>
        <v>0</v>
      </c>
      <c r="E46" s="207">
        <f t="shared" si="5"/>
        <v>-6002782</v>
      </c>
      <c r="F46" s="88">
        <f t="shared" si="5"/>
        <v>-6002782</v>
      </c>
      <c r="G46" s="88">
        <f t="shared" si="5"/>
        <v>-8083598</v>
      </c>
      <c r="H46" s="88">
        <f t="shared" si="5"/>
        <v>9629182</v>
      </c>
      <c r="I46" s="88">
        <f t="shared" si="5"/>
        <v>9730942</v>
      </c>
      <c r="J46" s="88">
        <f t="shared" si="5"/>
        <v>11276526</v>
      </c>
      <c r="K46" s="88">
        <f t="shared" si="5"/>
        <v>-19958613</v>
      </c>
      <c r="L46" s="88">
        <f t="shared" si="5"/>
        <v>-5340353</v>
      </c>
      <c r="M46" s="88">
        <f t="shared" si="5"/>
        <v>8836615</v>
      </c>
      <c r="N46" s="88">
        <f t="shared" si="5"/>
        <v>-16462351</v>
      </c>
      <c r="O46" s="88">
        <f t="shared" si="5"/>
        <v>354247</v>
      </c>
      <c r="P46" s="88">
        <f t="shared" si="5"/>
        <v>9940978</v>
      </c>
      <c r="Q46" s="88">
        <f t="shared" si="5"/>
        <v>3081278</v>
      </c>
      <c r="R46" s="88">
        <f t="shared" si="5"/>
        <v>13376503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8190678</v>
      </c>
      <c r="X46" s="88">
        <f t="shared" si="5"/>
        <v>16704977</v>
      </c>
      <c r="Y46" s="88">
        <f t="shared" si="5"/>
        <v>-8514299</v>
      </c>
      <c r="Z46" s="208">
        <f>+IF(X46&lt;&gt;0,+(Y46/X46)*100,0)</f>
        <v>-50.968636472830816</v>
      </c>
      <c r="AA46" s="206">
        <f>SUM(AA44:AA45)</f>
        <v>-6002782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-25955797</v>
      </c>
      <c r="D48" s="217">
        <f>SUM(D46:D47)</f>
        <v>0</v>
      </c>
      <c r="E48" s="218">
        <f t="shared" si="6"/>
        <v>-6002782</v>
      </c>
      <c r="F48" s="219">
        <f t="shared" si="6"/>
        <v>-6002782</v>
      </c>
      <c r="G48" s="219">
        <f t="shared" si="6"/>
        <v>-8083598</v>
      </c>
      <c r="H48" s="220">
        <f t="shared" si="6"/>
        <v>9629182</v>
      </c>
      <c r="I48" s="220">
        <f t="shared" si="6"/>
        <v>9730942</v>
      </c>
      <c r="J48" s="220">
        <f t="shared" si="6"/>
        <v>11276526</v>
      </c>
      <c r="K48" s="220">
        <f t="shared" si="6"/>
        <v>-19958613</v>
      </c>
      <c r="L48" s="220">
        <f t="shared" si="6"/>
        <v>-5340353</v>
      </c>
      <c r="M48" s="219">
        <f t="shared" si="6"/>
        <v>8836615</v>
      </c>
      <c r="N48" s="219">
        <f t="shared" si="6"/>
        <v>-16462351</v>
      </c>
      <c r="O48" s="220">
        <f t="shared" si="6"/>
        <v>354247</v>
      </c>
      <c r="P48" s="220">
        <f t="shared" si="6"/>
        <v>9940978</v>
      </c>
      <c r="Q48" s="220">
        <f t="shared" si="6"/>
        <v>3081278</v>
      </c>
      <c r="R48" s="220">
        <f t="shared" si="6"/>
        <v>13376503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8190678</v>
      </c>
      <c r="X48" s="220">
        <f t="shared" si="6"/>
        <v>16704977</v>
      </c>
      <c r="Y48" s="220">
        <f t="shared" si="6"/>
        <v>-8514299</v>
      </c>
      <c r="Z48" s="221">
        <f>+IF(X48&lt;&gt;0,+(Y48/X48)*100,0)</f>
        <v>-50.968636472830816</v>
      </c>
      <c r="AA48" s="222">
        <f>SUM(AA46:AA47)</f>
        <v>-6002782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40400298</v>
      </c>
      <c r="D15" s="153">
        <f>SUM(D16:D18)</f>
        <v>0</v>
      </c>
      <c r="E15" s="154">
        <f t="shared" si="2"/>
        <v>12164000</v>
      </c>
      <c r="F15" s="100">
        <f t="shared" si="2"/>
        <v>12164000</v>
      </c>
      <c r="G15" s="100">
        <f t="shared" si="2"/>
        <v>438597</v>
      </c>
      <c r="H15" s="100">
        <f t="shared" si="2"/>
        <v>0</v>
      </c>
      <c r="I15" s="100">
        <f t="shared" si="2"/>
        <v>3640774</v>
      </c>
      <c r="J15" s="100">
        <f t="shared" si="2"/>
        <v>4079371</v>
      </c>
      <c r="K15" s="100">
        <f t="shared" si="2"/>
        <v>0</v>
      </c>
      <c r="L15" s="100">
        <f t="shared" si="2"/>
        <v>0</v>
      </c>
      <c r="M15" s="100">
        <f t="shared" si="2"/>
        <v>1052631</v>
      </c>
      <c r="N15" s="100">
        <f t="shared" si="2"/>
        <v>1052631</v>
      </c>
      <c r="O15" s="100">
        <f t="shared" si="2"/>
        <v>1052631</v>
      </c>
      <c r="P15" s="100">
        <f t="shared" si="2"/>
        <v>879514</v>
      </c>
      <c r="Q15" s="100">
        <f t="shared" si="2"/>
        <v>3254407</v>
      </c>
      <c r="R15" s="100">
        <f t="shared" si="2"/>
        <v>5186552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10318554</v>
      </c>
      <c r="X15" s="100">
        <f t="shared" si="2"/>
        <v>9122994</v>
      </c>
      <c r="Y15" s="100">
        <f t="shared" si="2"/>
        <v>1195560</v>
      </c>
      <c r="Z15" s="137">
        <f>+IF(X15&lt;&gt;0,+(Y15/X15)*100,0)</f>
        <v>13.1049083228598</v>
      </c>
      <c r="AA15" s="102">
        <f>SUM(AA16:AA18)</f>
        <v>12164000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40400298</v>
      </c>
      <c r="D17" s="155"/>
      <c r="E17" s="156">
        <v>12164000</v>
      </c>
      <c r="F17" s="60">
        <v>12164000</v>
      </c>
      <c r="G17" s="60">
        <v>438597</v>
      </c>
      <c r="H17" s="60"/>
      <c r="I17" s="60">
        <v>3640774</v>
      </c>
      <c r="J17" s="60">
        <v>4079371</v>
      </c>
      <c r="K17" s="60"/>
      <c r="L17" s="60"/>
      <c r="M17" s="60">
        <v>1052631</v>
      </c>
      <c r="N17" s="60">
        <v>1052631</v>
      </c>
      <c r="O17" s="60">
        <v>1052631</v>
      </c>
      <c r="P17" s="60">
        <v>879514</v>
      </c>
      <c r="Q17" s="60">
        <v>3254407</v>
      </c>
      <c r="R17" s="60">
        <v>5186552</v>
      </c>
      <c r="S17" s="60"/>
      <c r="T17" s="60"/>
      <c r="U17" s="60"/>
      <c r="V17" s="60"/>
      <c r="W17" s="60">
        <v>10318554</v>
      </c>
      <c r="X17" s="60">
        <v>9122994</v>
      </c>
      <c r="Y17" s="60">
        <v>1195560</v>
      </c>
      <c r="Z17" s="140">
        <v>13.1</v>
      </c>
      <c r="AA17" s="62">
        <v>12164000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40400298</v>
      </c>
      <c r="D25" s="217">
        <f>+D5+D9+D15+D19+D24</f>
        <v>0</v>
      </c>
      <c r="E25" s="230">
        <f t="shared" si="4"/>
        <v>12164000</v>
      </c>
      <c r="F25" s="219">
        <f t="shared" si="4"/>
        <v>12164000</v>
      </c>
      <c r="G25" s="219">
        <f t="shared" si="4"/>
        <v>438597</v>
      </c>
      <c r="H25" s="219">
        <f t="shared" si="4"/>
        <v>0</v>
      </c>
      <c r="I25" s="219">
        <f t="shared" si="4"/>
        <v>3640774</v>
      </c>
      <c r="J25" s="219">
        <f t="shared" si="4"/>
        <v>4079371</v>
      </c>
      <c r="K25" s="219">
        <f t="shared" si="4"/>
        <v>0</v>
      </c>
      <c r="L25" s="219">
        <f t="shared" si="4"/>
        <v>0</v>
      </c>
      <c r="M25" s="219">
        <f t="shared" si="4"/>
        <v>1052631</v>
      </c>
      <c r="N25" s="219">
        <f t="shared" si="4"/>
        <v>1052631</v>
      </c>
      <c r="O25" s="219">
        <f t="shared" si="4"/>
        <v>1052631</v>
      </c>
      <c r="P25" s="219">
        <f t="shared" si="4"/>
        <v>879514</v>
      </c>
      <c r="Q25" s="219">
        <f t="shared" si="4"/>
        <v>3254407</v>
      </c>
      <c r="R25" s="219">
        <f t="shared" si="4"/>
        <v>5186552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10318554</v>
      </c>
      <c r="X25" s="219">
        <f t="shared" si="4"/>
        <v>9122994</v>
      </c>
      <c r="Y25" s="219">
        <f t="shared" si="4"/>
        <v>1195560</v>
      </c>
      <c r="Z25" s="231">
        <f>+IF(X25&lt;&gt;0,+(Y25/X25)*100,0)</f>
        <v>13.1049083228598</v>
      </c>
      <c r="AA25" s="232">
        <f>+AA5+AA9+AA15+AA19+AA24</f>
        <v>12164000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38603714</v>
      </c>
      <c r="D28" s="155"/>
      <c r="E28" s="156">
        <v>12164000</v>
      </c>
      <c r="F28" s="60">
        <v>12164000</v>
      </c>
      <c r="G28" s="60">
        <v>438597</v>
      </c>
      <c r="H28" s="60"/>
      <c r="I28" s="60">
        <v>3640774</v>
      </c>
      <c r="J28" s="60">
        <v>4079371</v>
      </c>
      <c r="K28" s="60"/>
      <c r="L28" s="60"/>
      <c r="M28" s="60">
        <v>1052631</v>
      </c>
      <c r="N28" s="60">
        <v>1052631</v>
      </c>
      <c r="O28" s="60">
        <v>1052631</v>
      </c>
      <c r="P28" s="60">
        <v>879514</v>
      </c>
      <c r="Q28" s="60">
        <v>3254407</v>
      </c>
      <c r="R28" s="60">
        <v>5186552</v>
      </c>
      <c r="S28" s="60"/>
      <c r="T28" s="60"/>
      <c r="U28" s="60"/>
      <c r="V28" s="60"/>
      <c r="W28" s="60">
        <v>10318554</v>
      </c>
      <c r="X28" s="60">
        <v>9122994</v>
      </c>
      <c r="Y28" s="60">
        <v>1195560</v>
      </c>
      <c r="Z28" s="140">
        <v>13.1</v>
      </c>
      <c r="AA28" s="155">
        <v>12164000</v>
      </c>
    </row>
    <row r="29" spans="1:27" ht="12.75">
      <c r="A29" s="234" t="s">
        <v>134</v>
      </c>
      <c r="B29" s="136"/>
      <c r="C29" s="155">
        <v>1796584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40400298</v>
      </c>
      <c r="D32" s="210">
        <f>SUM(D28:D31)</f>
        <v>0</v>
      </c>
      <c r="E32" s="211">
        <f t="shared" si="5"/>
        <v>12164000</v>
      </c>
      <c r="F32" s="77">
        <f t="shared" si="5"/>
        <v>12164000</v>
      </c>
      <c r="G32" s="77">
        <f t="shared" si="5"/>
        <v>438597</v>
      </c>
      <c r="H32" s="77">
        <f t="shared" si="5"/>
        <v>0</v>
      </c>
      <c r="I32" s="77">
        <f t="shared" si="5"/>
        <v>3640774</v>
      </c>
      <c r="J32" s="77">
        <f t="shared" si="5"/>
        <v>4079371</v>
      </c>
      <c r="K32" s="77">
        <f t="shared" si="5"/>
        <v>0</v>
      </c>
      <c r="L32" s="77">
        <f t="shared" si="5"/>
        <v>0</v>
      </c>
      <c r="M32" s="77">
        <f t="shared" si="5"/>
        <v>1052631</v>
      </c>
      <c r="N32" s="77">
        <f t="shared" si="5"/>
        <v>1052631</v>
      </c>
      <c r="O32" s="77">
        <f t="shared" si="5"/>
        <v>1052631</v>
      </c>
      <c r="P32" s="77">
        <f t="shared" si="5"/>
        <v>879514</v>
      </c>
      <c r="Q32" s="77">
        <f t="shared" si="5"/>
        <v>3254407</v>
      </c>
      <c r="R32" s="77">
        <f t="shared" si="5"/>
        <v>5186552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10318554</v>
      </c>
      <c r="X32" s="77">
        <f t="shared" si="5"/>
        <v>9122994</v>
      </c>
      <c r="Y32" s="77">
        <f t="shared" si="5"/>
        <v>1195560</v>
      </c>
      <c r="Z32" s="212">
        <f>+IF(X32&lt;&gt;0,+(Y32/X32)*100,0)</f>
        <v>13.1049083228598</v>
      </c>
      <c r="AA32" s="79">
        <f>SUM(AA28:AA31)</f>
        <v>12164000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38" t="s">
        <v>139</v>
      </c>
      <c r="B36" s="149"/>
      <c r="C36" s="222">
        <f aca="true" t="shared" si="6" ref="C36:Y36">SUM(C32:C35)</f>
        <v>40400298</v>
      </c>
      <c r="D36" s="222">
        <f>SUM(D32:D35)</f>
        <v>0</v>
      </c>
      <c r="E36" s="218">
        <f t="shared" si="6"/>
        <v>12164000</v>
      </c>
      <c r="F36" s="220">
        <f t="shared" si="6"/>
        <v>12164000</v>
      </c>
      <c r="G36" s="220">
        <f t="shared" si="6"/>
        <v>438597</v>
      </c>
      <c r="H36" s="220">
        <f t="shared" si="6"/>
        <v>0</v>
      </c>
      <c r="I36" s="220">
        <f t="shared" si="6"/>
        <v>3640774</v>
      </c>
      <c r="J36" s="220">
        <f t="shared" si="6"/>
        <v>4079371</v>
      </c>
      <c r="K36" s="220">
        <f t="shared" si="6"/>
        <v>0</v>
      </c>
      <c r="L36" s="220">
        <f t="shared" si="6"/>
        <v>0</v>
      </c>
      <c r="M36" s="220">
        <f t="shared" si="6"/>
        <v>1052631</v>
      </c>
      <c r="N36" s="220">
        <f t="shared" si="6"/>
        <v>1052631</v>
      </c>
      <c r="O36" s="220">
        <f t="shared" si="6"/>
        <v>1052631</v>
      </c>
      <c r="P36" s="220">
        <f t="shared" si="6"/>
        <v>879514</v>
      </c>
      <c r="Q36" s="220">
        <f t="shared" si="6"/>
        <v>3254407</v>
      </c>
      <c r="R36" s="220">
        <f t="shared" si="6"/>
        <v>5186552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10318554</v>
      </c>
      <c r="X36" s="220">
        <f t="shared" si="6"/>
        <v>9122994</v>
      </c>
      <c r="Y36" s="220">
        <f t="shared" si="6"/>
        <v>1195560</v>
      </c>
      <c r="Z36" s="221">
        <f>+IF(X36&lt;&gt;0,+(Y36/X36)*100,0)</f>
        <v>13.1049083228598</v>
      </c>
      <c r="AA36" s="239">
        <f>SUM(AA32:AA35)</f>
        <v>12164000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496505</v>
      </c>
      <c r="D6" s="155"/>
      <c r="E6" s="59">
        <v>-20740000</v>
      </c>
      <c r="F6" s="60">
        <v>-20740000</v>
      </c>
      <c r="G6" s="60">
        <v>496505</v>
      </c>
      <c r="H6" s="60">
        <v>496505</v>
      </c>
      <c r="I6" s="60">
        <v>496505</v>
      </c>
      <c r="J6" s="60">
        <v>496505</v>
      </c>
      <c r="K6" s="60">
        <v>496505</v>
      </c>
      <c r="L6" s="60">
        <v>496505</v>
      </c>
      <c r="M6" s="60">
        <v>496505</v>
      </c>
      <c r="N6" s="60">
        <v>496505</v>
      </c>
      <c r="O6" s="60">
        <v>496505</v>
      </c>
      <c r="P6" s="60">
        <v>496505</v>
      </c>
      <c r="Q6" s="60">
        <v>496505</v>
      </c>
      <c r="R6" s="60">
        <v>496505</v>
      </c>
      <c r="S6" s="60"/>
      <c r="T6" s="60"/>
      <c r="U6" s="60"/>
      <c r="V6" s="60"/>
      <c r="W6" s="60">
        <v>496505</v>
      </c>
      <c r="X6" s="60">
        <v>-15555000</v>
      </c>
      <c r="Y6" s="60">
        <v>16051505</v>
      </c>
      <c r="Z6" s="140">
        <v>-103.19</v>
      </c>
      <c r="AA6" s="62">
        <v>-20740000</v>
      </c>
    </row>
    <row r="7" spans="1:27" ht="12.75">
      <c r="A7" s="249" t="s">
        <v>144</v>
      </c>
      <c r="B7" s="182"/>
      <c r="C7" s="155"/>
      <c r="D7" s="155"/>
      <c r="E7" s="59">
        <v>851200</v>
      </c>
      <c r="F7" s="60">
        <v>851200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638400</v>
      </c>
      <c r="Y7" s="60">
        <v>-638400</v>
      </c>
      <c r="Z7" s="140">
        <v>-100</v>
      </c>
      <c r="AA7" s="62">
        <v>851200</v>
      </c>
    </row>
    <row r="8" spans="1:27" ht="12.75">
      <c r="A8" s="249" t="s">
        <v>145</v>
      </c>
      <c r="B8" s="182"/>
      <c r="C8" s="155">
        <v>38827179</v>
      </c>
      <c r="D8" s="155"/>
      <c r="E8" s="59">
        <v>62951281</v>
      </c>
      <c r="F8" s="60">
        <v>62951281</v>
      </c>
      <c r="G8" s="60">
        <v>38827179</v>
      </c>
      <c r="H8" s="60">
        <v>38827179</v>
      </c>
      <c r="I8" s="60">
        <v>38827179</v>
      </c>
      <c r="J8" s="60">
        <v>38827179</v>
      </c>
      <c r="K8" s="60">
        <v>38827179</v>
      </c>
      <c r="L8" s="60">
        <v>38827179</v>
      </c>
      <c r="M8" s="60">
        <v>38827179</v>
      </c>
      <c r="N8" s="60">
        <v>38827179</v>
      </c>
      <c r="O8" s="60">
        <v>38827179</v>
      </c>
      <c r="P8" s="60">
        <v>38827179</v>
      </c>
      <c r="Q8" s="60">
        <v>38827179</v>
      </c>
      <c r="R8" s="60">
        <v>38827179</v>
      </c>
      <c r="S8" s="60"/>
      <c r="T8" s="60"/>
      <c r="U8" s="60"/>
      <c r="V8" s="60"/>
      <c r="W8" s="60">
        <v>38827179</v>
      </c>
      <c r="X8" s="60">
        <v>47213461</v>
      </c>
      <c r="Y8" s="60">
        <v>-8386282</v>
      </c>
      <c r="Z8" s="140">
        <v>-17.76</v>
      </c>
      <c r="AA8" s="62">
        <v>62951281</v>
      </c>
    </row>
    <row r="9" spans="1:27" ht="12.75">
      <c r="A9" s="249" t="s">
        <v>146</v>
      </c>
      <c r="B9" s="182"/>
      <c r="C9" s="155">
        <v>5306066</v>
      </c>
      <c r="D9" s="155"/>
      <c r="E9" s="59">
        <v>497000</v>
      </c>
      <c r="F9" s="60">
        <v>497000</v>
      </c>
      <c r="G9" s="60">
        <v>4652934</v>
      </c>
      <c r="H9" s="60">
        <v>4652934</v>
      </c>
      <c r="I9" s="60">
        <v>4652934</v>
      </c>
      <c r="J9" s="60">
        <v>4652934</v>
      </c>
      <c r="K9" s="60">
        <v>4652934</v>
      </c>
      <c r="L9" s="60">
        <v>4652934</v>
      </c>
      <c r="M9" s="60">
        <v>5306066</v>
      </c>
      <c r="N9" s="60">
        <v>5306066</v>
      </c>
      <c r="O9" s="60">
        <v>5306066</v>
      </c>
      <c r="P9" s="60">
        <v>5306066</v>
      </c>
      <c r="Q9" s="60">
        <v>5306066</v>
      </c>
      <c r="R9" s="60">
        <v>5306066</v>
      </c>
      <c r="S9" s="60"/>
      <c r="T9" s="60"/>
      <c r="U9" s="60"/>
      <c r="V9" s="60"/>
      <c r="W9" s="60">
        <v>5306066</v>
      </c>
      <c r="X9" s="60">
        <v>372750</v>
      </c>
      <c r="Y9" s="60">
        <v>4933316</v>
      </c>
      <c r="Z9" s="140">
        <v>1323.49</v>
      </c>
      <c r="AA9" s="62">
        <v>497000</v>
      </c>
    </row>
    <row r="10" spans="1:27" ht="12.75">
      <c r="A10" s="249" t="s">
        <v>147</v>
      </c>
      <c r="B10" s="182"/>
      <c r="C10" s="155">
        <v>399638</v>
      </c>
      <c r="D10" s="155"/>
      <c r="E10" s="59">
        <v>400000</v>
      </c>
      <c r="F10" s="60">
        <v>400000</v>
      </c>
      <c r="G10" s="159">
        <v>399638</v>
      </c>
      <c r="H10" s="159">
        <v>399638</v>
      </c>
      <c r="I10" s="159">
        <v>399638</v>
      </c>
      <c r="J10" s="60">
        <v>399638</v>
      </c>
      <c r="K10" s="159">
        <v>399638</v>
      </c>
      <c r="L10" s="159">
        <v>399638</v>
      </c>
      <c r="M10" s="60">
        <v>399638</v>
      </c>
      <c r="N10" s="159">
        <v>399638</v>
      </c>
      <c r="O10" s="159">
        <v>399638</v>
      </c>
      <c r="P10" s="159">
        <v>399638</v>
      </c>
      <c r="Q10" s="60">
        <v>399638</v>
      </c>
      <c r="R10" s="159">
        <v>399638</v>
      </c>
      <c r="S10" s="159"/>
      <c r="T10" s="60"/>
      <c r="U10" s="159"/>
      <c r="V10" s="159"/>
      <c r="W10" s="159">
        <v>399638</v>
      </c>
      <c r="X10" s="60">
        <v>300000</v>
      </c>
      <c r="Y10" s="159">
        <v>99638</v>
      </c>
      <c r="Z10" s="141">
        <v>33.21</v>
      </c>
      <c r="AA10" s="225">
        <v>400000</v>
      </c>
    </row>
    <row r="11" spans="1:27" ht="12.75">
      <c r="A11" s="249" t="s">
        <v>148</v>
      </c>
      <c r="B11" s="182"/>
      <c r="C11" s="155">
        <v>230831</v>
      </c>
      <c r="D11" s="155"/>
      <c r="E11" s="59">
        <v>80864</v>
      </c>
      <c r="F11" s="60">
        <v>80864</v>
      </c>
      <c r="G11" s="60">
        <v>230831</v>
      </c>
      <c r="H11" s="60">
        <v>230831</v>
      </c>
      <c r="I11" s="60">
        <v>230831</v>
      </c>
      <c r="J11" s="60">
        <v>230831</v>
      </c>
      <c r="K11" s="60">
        <v>230831</v>
      </c>
      <c r="L11" s="60">
        <v>230831</v>
      </c>
      <c r="M11" s="60">
        <v>230831</v>
      </c>
      <c r="N11" s="60">
        <v>230831</v>
      </c>
      <c r="O11" s="60">
        <v>230831</v>
      </c>
      <c r="P11" s="60">
        <v>230831</v>
      </c>
      <c r="Q11" s="60">
        <v>230831</v>
      </c>
      <c r="R11" s="60">
        <v>230831</v>
      </c>
      <c r="S11" s="60"/>
      <c r="T11" s="60"/>
      <c r="U11" s="60"/>
      <c r="V11" s="60"/>
      <c r="W11" s="60">
        <v>230831</v>
      </c>
      <c r="X11" s="60">
        <v>60648</v>
      </c>
      <c r="Y11" s="60">
        <v>170183</v>
      </c>
      <c r="Z11" s="140">
        <v>280.61</v>
      </c>
      <c r="AA11" s="62">
        <v>80864</v>
      </c>
    </row>
    <row r="12" spans="1:27" ht="12.75">
      <c r="A12" s="250" t="s">
        <v>56</v>
      </c>
      <c r="B12" s="251"/>
      <c r="C12" s="168">
        <f aca="true" t="shared" si="0" ref="C12:Y12">SUM(C6:C11)</f>
        <v>45260219</v>
      </c>
      <c r="D12" s="168">
        <f>SUM(D6:D11)</f>
        <v>0</v>
      </c>
      <c r="E12" s="72">
        <f t="shared" si="0"/>
        <v>44040345</v>
      </c>
      <c r="F12" s="73">
        <f t="shared" si="0"/>
        <v>44040345</v>
      </c>
      <c r="G12" s="73">
        <f t="shared" si="0"/>
        <v>44607087</v>
      </c>
      <c r="H12" s="73">
        <f t="shared" si="0"/>
        <v>44607087</v>
      </c>
      <c r="I12" s="73">
        <f t="shared" si="0"/>
        <v>44607087</v>
      </c>
      <c r="J12" s="73">
        <f t="shared" si="0"/>
        <v>44607087</v>
      </c>
      <c r="K12" s="73">
        <f t="shared" si="0"/>
        <v>44607087</v>
      </c>
      <c r="L12" s="73">
        <f t="shared" si="0"/>
        <v>44607087</v>
      </c>
      <c r="M12" s="73">
        <f t="shared" si="0"/>
        <v>45260219</v>
      </c>
      <c r="N12" s="73">
        <f t="shared" si="0"/>
        <v>45260219</v>
      </c>
      <c r="O12" s="73">
        <f t="shared" si="0"/>
        <v>45260219</v>
      </c>
      <c r="P12" s="73">
        <f t="shared" si="0"/>
        <v>45260219</v>
      </c>
      <c r="Q12" s="73">
        <f t="shared" si="0"/>
        <v>45260219</v>
      </c>
      <c r="R12" s="73">
        <f t="shared" si="0"/>
        <v>45260219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45260219</v>
      </c>
      <c r="X12" s="73">
        <f t="shared" si="0"/>
        <v>33030259</v>
      </c>
      <c r="Y12" s="73">
        <f t="shared" si="0"/>
        <v>12229960</v>
      </c>
      <c r="Z12" s="170">
        <f>+IF(X12&lt;&gt;0,+(Y12/X12)*100,0)</f>
        <v>37.0265337610583</v>
      </c>
      <c r="AA12" s="74">
        <f>SUM(AA6:AA11)</f>
        <v>44040345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15490912</v>
      </c>
      <c r="D17" s="155"/>
      <c r="E17" s="59">
        <v>22408000</v>
      </c>
      <c r="F17" s="60">
        <v>22408000</v>
      </c>
      <c r="G17" s="60">
        <v>22662949</v>
      </c>
      <c r="H17" s="60">
        <v>22662949</v>
      </c>
      <c r="I17" s="60">
        <v>22662949</v>
      </c>
      <c r="J17" s="60">
        <v>22662949</v>
      </c>
      <c r="K17" s="60">
        <v>22662949</v>
      </c>
      <c r="L17" s="60">
        <v>22662949</v>
      </c>
      <c r="M17" s="60">
        <v>15490912</v>
      </c>
      <c r="N17" s="60">
        <v>15490912</v>
      </c>
      <c r="O17" s="60">
        <v>15490912</v>
      </c>
      <c r="P17" s="60">
        <v>15490912</v>
      </c>
      <c r="Q17" s="60">
        <v>15490912</v>
      </c>
      <c r="R17" s="60">
        <v>15490912</v>
      </c>
      <c r="S17" s="60"/>
      <c r="T17" s="60"/>
      <c r="U17" s="60"/>
      <c r="V17" s="60"/>
      <c r="W17" s="60">
        <v>15490912</v>
      </c>
      <c r="X17" s="60">
        <v>16806000</v>
      </c>
      <c r="Y17" s="60">
        <v>-1315088</v>
      </c>
      <c r="Z17" s="140">
        <v>-7.83</v>
      </c>
      <c r="AA17" s="62">
        <v>22408000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155388840</v>
      </c>
      <c r="D19" s="155"/>
      <c r="E19" s="59">
        <v>94660224</v>
      </c>
      <c r="F19" s="60">
        <v>94660224</v>
      </c>
      <c r="G19" s="60">
        <v>148216803</v>
      </c>
      <c r="H19" s="60">
        <v>148216803</v>
      </c>
      <c r="I19" s="60">
        <v>148216803</v>
      </c>
      <c r="J19" s="60">
        <v>148216803</v>
      </c>
      <c r="K19" s="60">
        <v>148216803</v>
      </c>
      <c r="L19" s="60">
        <v>148216803</v>
      </c>
      <c r="M19" s="60">
        <v>155388840</v>
      </c>
      <c r="N19" s="60">
        <v>155388840</v>
      </c>
      <c r="O19" s="60">
        <v>155388840</v>
      </c>
      <c r="P19" s="60">
        <v>155388840</v>
      </c>
      <c r="Q19" s="60">
        <v>155388840</v>
      </c>
      <c r="R19" s="60">
        <v>155388840</v>
      </c>
      <c r="S19" s="60"/>
      <c r="T19" s="60"/>
      <c r="U19" s="60"/>
      <c r="V19" s="60"/>
      <c r="W19" s="60">
        <v>155388840</v>
      </c>
      <c r="X19" s="60">
        <v>70995168</v>
      </c>
      <c r="Y19" s="60">
        <v>84393672</v>
      </c>
      <c r="Z19" s="140">
        <v>118.87</v>
      </c>
      <c r="AA19" s="62">
        <v>94660224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1122689</v>
      </c>
      <c r="D22" s="155"/>
      <c r="E22" s="59"/>
      <c r="F22" s="60"/>
      <c r="G22" s="60">
        <v>2689</v>
      </c>
      <c r="H22" s="60">
        <v>2689</v>
      </c>
      <c r="I22" s="60">
        <v>2689</v>
      </c>
      <c r="J22" s="60">
        <v>2689</v>
      </c>
      <c r="K22" s="60">
        <v>2689</v>
      </c>
      <c r="L22" s="60">
        <v>2689</v>
      </c>
      <c r="M22" s="60">
        <v>1122689</v>
      </c>
      <c r="N22" s="60">
        <v>1122689</v>
      </c>
      <c r="O22" s="60">
        <v>1122689</v>
      </c>
      <c r="P22" s="60">
        <v>1122689</v>
      </c>
      <c r="Q22" s="60">
        <v>1122689</v>
      </c>
      <c r="R22" s="60">
        <v>1122689</v>
      </c>
      <c r="S22" s="60"/>
      <c r="T22" s="60"/>
      <c r="U22" s="60"/>
      <c r="V22" s="60"/>
      <c r="W22" s="60">
        <v>1122689</v>
      </c>
      <c r="X22" s="60"/>
      <c r="Y22" s="60">
        <v>1122689</v>
      </c>
      <c r="Z22" s="140"/>
      <c r="AA22" s="62"/>
    </row>
    <row r="23" spans="1:27" ht="12.75">
      <c r="A23" s="249" t="s">
        <v>158</v>
      </c>
      <c r="B23" s="182"/>
      <c r="C23" s="155">
        <v>107500</v>
      </c>
      <c r="D23" s="155"/>
      <c r="E23" s="59">
        <v>116150</v>
      </c>
      <c r="F23" s="60">
        <v>116150</v>
      </c>
      <c r="G23" s="159">
        <v>107500</v>
      </c>
      <c r="H23" s="159">
        <v>107500</v>
      </c>
      <c r="I23" s="159">
        <v>107500</v>
      </c>
      <c r="J23" s="60">
        <v>107500</v>
      </c>
      <c r="K23" s="159">
        <v>107500</v>
      </c>
      <c r="L23" s="159">
        <v>107500</v>
      </c>
      <c r="M23" s="60">
        <v>107500</v>
      </c>
      <c r="N23" s="159">
        <v>107500</v>
      </c>
      <c r="O23" s="159">
        <v>107500</v>
      </c>
      <c r="P23" s="159">
        <v>107500</v>
      </c>
      <c r="Q23" s="60">
        <v>107500</v>
      </c>
      <c r="R23" s="159">
        <v>107500</v>
      </c>
      <c r="S23" s="159"/>
      <c r="T23" s="60"/>
      <c r="U23" s="159"/>
      <c r="V23" s="159"/>
      <c r="W23" s="159">
        <v>107500</v>
      </c>
      <c r="X23" s="60">
        <v>87113</v>
      </c>
      <c r="Y23" s="159">
        <v>20387</v>
      </c>
      <c r="Z23" s="141">
        <v>23.4</v>
      </c>
      <c r="AA23" s="225">
        <v>116150</v>
      </c>
    </row>
    <row r="24" spans="1:27" ht="12.75">
      <c r="A24" s="250" t="s">
        <v>57</v>
      </c>
      <c r="B24" s="253"/>
      <c r="C24" s="168">
        <f aca="true" t="shared" si="1" ref="C24:Y24">SUM(C15:C23)</f>
        <v>172109941</v>
      </c>
      <c r="D24" s="168">
        <f>SUM(D15:D23)</f>
        <v>0</v>
      </c>
      <c r="E24" s="76">
        <f t="shared" si="1"/>
        <v>117184374</v>
      </c>
      <c r="F24" s="77">
        <f t="shared" si="1"/>
        <v>117184374</v>
      </c>
      <c r="G24" s="77">
        <f t="shared" si="1"/>
        <v>170989941</v>
      </c>
      <c r="H24" s="77">
        <f t="shared" si="1"/>
        <v>170989941</v>
      </c>
      <c r="I24" s="77">
        <f t="shared" si="1"/>
        <v>170989941</v>
      </c>
      <c r="J24" s="77">
        <f t="shared" si="1"/>
        <v>170989941</v>
      </c>
      <c r="K24" s="77">
        <f t="shared" si="1"/>
        <v>170989941</v>
      </c>
      <c r="L24" s="77">
        <f t="shared" si="1"/>
        <v>170989941</v>
      </c>
      <c r="M24" s="77">
        <f t="shared" si="1"/>
        <v>172109941</v>
      </c>
      <c r="N24" s="77">
        <f t="shared" si="1"/>
        <v>172109941</v>
      </c>
      <c r="O24" s="77">
        <f t="shared" si="1"/>
        <v>172109941</v>
      </c>
      <c r="P24" s="77">
        <f t="shared" si="1"/>
        <v>172109941</v>
      </c>
      <c r="Q24" s="77">
        <f t="shared" si="1"/>
        <v>172109941</v>
      </c>
      <c r="R24" s="77">
        <f t="shared" si="1"/>
        <v>172109941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172109941</v>
      </c>
      <c r="X24" s="77">
        <f t="shared" si="1"/>
        <v>87888281</v>
      </c>
      <c r="Y24" s="77">
        <f t="shared" si="1"/>
        <v>84221660</v>
      </c>
      <c r="Z24" s="212">
        <f>+IF(X24&lt;&gt;0,+(Y24/X24)*100,0)</f>
        <v>95.82808884383573</v>
      </c>
      <c r="AA24" s="79">
        <f>SUM(AA15:AA23)</f>
        <v>117184374</v>
      </c>
    </row>
    <row r="25" spans="1:27" ht="12.75">
      <c r="A25" s="250" t="s">
        <v>159</v>
      </c>
      <c r="B25" s="251"/>
      <c r="C25" s="168">
        <f aca="true" t="shared" si="2" ref="C25:Y25">+C12+C24</f>
        <v>217370160</v>
      </c>
      <c r="D25" s="168">
        <f>+D12+D24</f>
        <v>0</v>
      </c>
      <c r="E25" s="72">
        <f t="shared" si="2"/>
        <v>161224719</v>
      </c>
      <c r="F25" s="73">
        <f t="shared" si="2"/>
        <v>161224719</v>
      </c>
      <c r="G25" s="73">
        <f t="shared" si="2"/>
        <v>215597028</v>
      </c>
      <c r="H25" s="73">
        <f t="shared" si="2"/>
        <v>215597028</v>
      </c>
      <c r="I25" s="73">
        <f t="shared" si="2"/>
        <v>215597028</v>
      </c>
      <c r="J25" s="73">
        <f t="shared" si="2"/>
        <v>215597028</v>
      </c>
      <c r="K25" s="73">
        <f t="shared" si="2"/>
        <v>215597028</v>
      </c>
      <c r="L25" s="73">
        <f t="shared" si="2"/>
        <v>215597028</v>
      </c>
      <c r="M25" s="73">
        <f t="shared" si="2"/>
        <v>217370160</v>
      </c>
      <c r="N25" s="73">
        <f t="shared" si="2"/>
        <v>217370160</v>
      </c>
      <c r="O25" s="73">
        <f t="shared" si="2"/>
        <v>217370160</v>
      </c>
      <c r="P25" s="73">
        <f t="shared" si="2"/>
        <v>217370160</v>
      </c>
      <c r="Q25" s="73">
        <f t="shared" si="2"/>
        <v>217370160</v>
      </c>
      <c r="R25" s="73">
        <f t="shared" si="2"/>
        <v>217370160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217370160</v>
      </c>
      <c r="X25" s="73">
        <f t="shared" si="2"/>
        <v>120918540</v>
      </c>
      <c r="Y25" s="73">
        <f t="shared" si="2"/>
        <v>96451620</v>
      </c>
      <c r="Z25" s="170">
        <f>+IF(X25&lt;&gt;0,+(Y25/X25)*100,0)</f>
        <v>79.76578281543922</v>
      </c>
      <c r="AA25" s="74">
        <f>+AA12+AA24</f>
        <v>161224719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4290989</v>
      </c>
      <c r="D30" s="155"/>
      <c r="E30" s="59"/>
      <c r="F30" s="60"/>
      <c r="G30" s="60">
        <v>4290989</v>
      </c>
      <c r="H30" s="60">
        <v>4290989</v>
      </c>
      <c r="I30" s="60">
        <v>4290989</v>
      </c>
      <c r="J30" s="60">
        <v>4290989</v>
      </c>
      <c r="K30" s="60">
        <v>4290989</v>
      </c>
      <c r="L30" s="60">
        <v>4290989</v>
      </c>
      <c r="M30" s="60">
        <v>4290989</v>
      </c>
      <c r="N30" s="60">
        <v>4290989</v>
      </c>
      <c r="O30" s="60">
        <v>4290989</v>
      </c>
      <c r="P30" s="60">
        <v>4290989</v>
      </c>
      <c r="Q30" s="60">
        <v>4290989</v>
      </c>
      <c r="R30" s="60">
        <v>4290989</v>
      </c>
      <c r="S30" s="60"/>
      <c r="T30" s="60"/>
      <c r="U30" s="60"/>
      <c r="V30" s="60"/>
      <c r="W30" s="60">
        <v>4290989</v>
      </c>
      <c r="X30" s="60"/>
      <c r="Y30" s="60">
        <v>4290989</v>
      </c>
      <c r="Z30" s="140"/>
      <c r="AA30" s="62"/>
    </row>
    <row r="31" spans="1:27" ht="12.75">
      <c r="A31" s="249" t="s">
        <v>163</v>
      </c>
      <c r="B31" s="182"/>
      <c r="C31" s="155">
        <v>320508</v>
      </c>
      <c r="D31" s="155"/>
      <c r="E31" s="59">
        <v>266000</v>
      </c>
      <c r="F31" s="60">
        <v>266000</v>
      </c>
      <c r="G31" s="60">
        <v>320508</v>
      </c>
      <c r="H31" s="60">
        <v>320508</v>
      </c>
      <c r="I31" s="60">
        <v>320508</v>
      </c>
      <c r="J31" s="60">
        <v>320508</v>
      </c>
      <c r="K31" s="60">
        <v>320508</v>
      </c>
      <c r="L31" s="60">
        <v>320508</v>
      </c>
      <c r="M31" s="60">
        <v>320508</v>
      </c>
      <c r="N31" s="60">
        <v>320508</v>
      </c>
      <c r="O31" s="60">
        <v>320508</v>
      </c>
      <c r="P31" s="60">
        <v>320508</v>
      </c>
      <c r="Q31" s="60">
        <v>320508</v>
      </c>
      <c r="R31" s="60">
        <v>320508</v>
      </c>
      <c r="S31" s="60"/>
      <c r="T31" s="60"/>
      <c r="U31" s="60"/>
      <c r="V31" s="60"/>
      <c r="W31" s="60">
        <v>320508</v>
      </c>
      <c r="X31" s="60">
        <v>199500</v>
      </c>
      <c r="Y31" s="60">
        <v>121008</v>
      </c>
      <c r="Z31" s="140">
        <v>60.66</v>
      </c>
      <c r="AA31" s="62">
        <v>266000</v>
      </c>
    </row>
    <row r="32" spans="1:27" ht="12.75">
      <c r="A32" s="249" t="s">
        <v>164</v>
      </c>
      <c r="B32" s="182"/>
      <c r="C32" s="155">
        <v>85633446</v>
      </c>
      <c r="D32" s="155"/>
      <c r="E32" s="59">
        <v>34124000</v>
      </c>
      <c r="F32" s="60">
        <v>34124000</v>
      </c>
      <c r="G32" s="60">
        <v>85633446</v>
      </c>
      <c r="H32" s="60">
        <v>85633446</v>
      </c>
      <c r="I32" s="60">
        <v>85633446</v>
      </c>
      <c r="J32" s="60">
        <v>85633446</v>
      </c>
      <c r="K32" s="60">
        <v>85633446</v>
      </c>
      <c r="L32" s="60">
        <v>85633446</v>
      </c>
      <c r="M32" s="60">
        <v>85633446</v>
      </c>
      <c r="N32" s="60">
        <v>85633446</v>
      </c>
      <c r="O32" s="60">
        <v>85633446</v>
      </c>
      <c r="P32" s="60">
        <v>85633446</v>
      </c>
      <c r="Q32" s="60">
        <v>85633446</v>
      </c>
      <c r="R32" s="60">
        <v>85633446</v>
      </c>
      <c r="S32" s="60"/>
      <c r="T32" s="60"/>
      <c r="U32" s="60"/>
      <c r="V32" s="60"/>
      <c r="W32" s="60">
        <v>85633446</v>
      </c>
      <c r="X32" s="60">
        <v>25593000</v>
      </c>
      <c r="Y32" s="60">
        <v>60040446</v>
      </c>
      <c r="Z32" s="140">
        <v>234.6</v>
      </c>
      <c r="AA32" s="62">
        <v>34124000</v>
      </c>
    </row>
    <row r="33" spans="1:27" ht="12.75">
      <c r="A33" s="249" t="s">
        <v>165</v>
      </c>
      <c r="B33" s="182"/>
      <c r="C33" s="155">
        <v>677814</v>
      </c>
      <c r="D33" s="155"/>
      <c r="E33" s="59">
        <v>8299200</v>
      </c>
      <c r="F33" s="60">
        <v>8299200</v>
      </c>
      <c r="G33" s="60">
        <v>677814</v>
      </c>
      <c r="H33" s="60">
        <v>677814</v>
      </c>
      <c r="I33" s="60">
        <v>677814</v>
      </c>
      <c r="J33" s="60">
        <v>677814</v>
      </c>
      <c r="K33" s="60">
        <v>677814</v>
      </c>
      <c r="L33" s="60">
        <v>677814</v>
      </c>
      <c r="M33" s="60">
        <v>677814</v>
      </c>
      <c r="N33" s="60">
        <v>677814</v>
      </c>
      <c r="O33" s="60">
        <v>677814</v>
      </c>
      <c r="P33" s="60">
        <v>677814</v>
      </c>
      <c r="Q33" s="60">
        <v>677814</v>
      </c>
      <c r="R33" s="60">
        <v>677814</v>
      </c>
      <c r="S33" s="60"/>
      <c r="T33" s="60"/>
      <c r="U33" s="60"/>
      <c r="V33" s="60"/>
      <c r="W33" s="60">
        <v>677814</v>
      </c>
      <c r="X33" s="60">
        <v>6224400</v>
      </c>
      <c r="Y33" s="60">
        <v>-5546586</v>
      </c>
      <c r="Z33" s="140">
        <v>-89.11</v>
      </c>
      <c r="AA33" s="62">
        <v>8299200</v>
      </c>
    </row>
    <row r="34" spans="1:27" ht="12.75">
      <c r="A34" s="250" t="s">
        <v>58</v>
      </c>
      <c r="B34" s="251"/>
      <c r="C34" s="168">
        <f aca="true" t="shared" si="3" ref="C34:Y34">SUM(C29:C33)</f>
        <v>90922757</v>
      </c>
      <c r="D34" s="168">
        <f>SUM(D29:D33)</f>
        <v>0</v>
      </c>
      <c r="E34" s="72">
        <f t="shared" si="3"/>
        <v>42689200</v>
      </c>
      <c r="F34" s="73">
        <f t="shared" si="3"/>
        <v>42689200</v>
      </c>
      <c r="G34" s="73">
        <f t="shared" si="3"/>
        <v>90922757</v>
      </c>
      <c r="H34" s="73">
        <f t="shared" si="3"/>
        <v>90922757</v>
      </c>
      <c r="I34" s="73">
        <f t="shared" si="3"/>
        <v>90922757</v>
      </c>
      <c r="J34" s="73">
        <f t="shared" si="3"/>
        <v>90922757</v>
      </c>
      <c r="K34" s="73">
        <f t="shared" si="3"/>
        <v>90922757</v>
      </c>
      <c r="L34" s="73">
        <f t="shared" si="3"/>
        <v>90922757</v>
      </c>
      <c r="M34" s="73">
        <f t="shared" si="3"/>
        <v>90922757</v>
      </c>
      <c r="N34" s="73">
        <f t="shared" si="3"/>
        <v>90922757</v>
      </c>
      <c r="O34" s="73">
        <f t="shared" si="3"/>
        <v>90922757</v>
      </c>
      <c r="P34" s="73">
        <f t="shared" si="3"/>
        <v>90922757</v>
      </c>
      <c r="Q34" s="73">
        <f t="shared" si="3"/>
        <v>90922757</v>
      </c>
      <c r="R34" s="73">
        <f t="shared" si="3"/>
        <v>90922757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90922757</v>
      </c>
      <c r="X34" s="73">
        <f t="shared" si="3"/>
        <v>32016900</v>
      </c>
      <c r="Y34" s="73">
        <f t="shared" si="3"/>
        <v>58905857</v>
      </c>
      <c r="Z34" s="170">
        <f>+IF(X34&lt;&gt;0,+(Y34/X34)*100,0)</f>
        <v>183.98363676683252</v>
      </c>
      <c r="AA34" s="74">
        <f>SUM(AA29:AA33)</f>
        <v>42689200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19513726</v>
      </c>
      <c r="D37" s="155"/>
      <c r="E37" s="59">
        <v>317000</v>
      </c>
      <c r="F37" s="60">
        <v>317000</v>
      </c>
      <c r="G37" s="60">
        <v>19513726</v>
      </c>
      <c r="H37" s="60">
        <v>19513726</v>
      </c>
      <c r="I37" s="60">
        <v>19513726</v>
      </c>
      <c r="J37" s="60">
        <v>19513726</v>
      </c>
      <c r="K37" s="60">
        <v>19513726</v>
      </c>
      <c r="L37" s="60">
        <v>19513726</v>
      </c>
      <c r="M37" s="60">
        <v>19513726</v>
      </c>
      <c r="N37" s="60">
        <v>19513726</v>
      </c>
      <c r="O37" s="60">
        <v>19513726</v>
      </c>
      <c r="P37" s="60">
        <v>19513726</v>
      </c>
      <c r="Q37" s="60">
        <v>19513726</v>
      </c>
      <c r="R37" s="60">
        <v>19513726</v>
      </c>
      <c r="S37" s="60"/>
      <c r="T37" s="60"/>
      <c r="U37" s="60"/>
      <c r="V37" s="60"/>
      <c r="W37" s="60">
        <v>19513726</v>
      </c>
      <c r="X37" s="60">
        <v>237750</v>
      </c>
      <c r="Y37" s="60">
        <v>19275976</v>
      </c>
      <c r="Z37" s="140">
        <v>8107.67</v>
      </c>
      <c r="AA37" s="62">
        <v>317000</v>
      </c>
    </row>
    <row r="38" spans="1:27" ht="12.75">
      <c r="A38" s="249" t="s">
        <v>165</v>
      </c>
      <c r="B38" s="182"/>
      <c r="C38" s="155">
        <v>18603449</v>
      </c>
      <c r="D38" s="155"/>
      <c r="E38" s="59">
        <v>20165000</v>
      </c>
      <c r="F38" s="60">
        <v>20165000</v>
      </c>
      <c r="G38" s="60">
        <v>18603449</v>
      </c>
      <c r="H38" s="60">
        <v>18603449</v>
      </c>
      <c r="I38" s="60">
        <v>18603449</v>
      </c>
      <c r="J38" s="60">
        <v>18603449</v>
      </c>
      <c r="K38" s="60">
        <v>18603449</v>
      </c>
      <c r="L38" s="60">
        <v>18603449</v>
      </c>
      <c r="M38" s="60">
        <v>18603449</v>
      </c>
      <c r="N38" s="60">
        <v>18603449</v>
      </c>
      <c r="O38" s="60">
        <v>18603449</v>
      </c>
      <c r="P38" s="60">
        <v>18603449</v>
      </c>
      <c r="Q38" s="60">
        <v>18603449</v>
      </c>
      <c r="R38" s="60">
        <v>18603449</v>
      </c>
      <c r="S38" s="60"/>
      <c r="T38" s="60"/>
      <c r="U38" s="60"/>
      <c r="V38" s="60"/>
      <c r="W38" s="60">
        <v>18603449</v>
      </c>
      <c r="X38" s="60">
        <v>15123750</v>
      </c>
      <c r="Y38" s="60">
        <v>3479699</v>
      </c>
      <c r="Z38" s="140">
        <v>23.01</v>
      </c>
      <c r="AA38" s="62">
        <v>20165000</v>
      </c>
    </row>
    <row r="39" spans="1:27" ht="12.75">
      <c r="A39" s="250" t="s">
        <v>59</v>
      </c>
      <c r="B39" s="253"/>
      <c r="C39" s="168">
        <f aca="true" t="shared" si="4" ref="C39:Y39">SUM(C37:C38)</f>
        <v>38117175</v>
      </c>
      <c r="D39" s="168">
        <f>SUM(D37:D38)</f>
        <v>0</v>
      </c>
      <c r="E39" s="76">
        <f t="shared" si="4"/>
        <v>20482000</v>
      </c>
      <c r="F39" s="77">
        <f t="shared" si="4"/>
        <v>20482000</v>
      </c>
      <c r="G39" s="77">
        <f t="shared" si="4"/>
        <v>38117175</v>
      </c>
      <c r="H39" s="77">
        <f t="shared" si="4"/>
        <v>38117175</v>
      </c>
      <c r="I39" s="77">
        <f t="shared" si="4"/>
        <v>38117175</v>
      </c>
      <c r="J39" s="77">
        <f t="shared" si="4"/>
        <v>38117175</v>
      </c>
      <c r="K39" s="77">
        <f t="shared" si="4"/>
        <v>38117175</v>
      </c>
      <c r="L39" s="77">
        <f t="shared" si="4"/>
        <v>38117175</v>
      </c>
      <c r="M39" s="77">
        <f t="shared" si="4"/>
        <v>38117175</v>
      </c>
      <c r="N39" s="77">
        <f t="shared" si="4"/>
        <v>38117175</v>
      </c>
      <c r="O39" s="77">
        <f t="shared" si="4"/>
        <v>38117175</v>
      </c>
      <c r="P39" s="77">
        <f t="shared" si="4"/>
        <v>38117175</v>
      </c>
      <c r="Q39" s="77">
        <f t="shared" si="4"/>
        <v>38117175</v>
      </c>
      <c r="R39" s="77">
        <f t="shared" si="4"/>
        <v>38117175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38117175</v>
      </c>
      <c r="X39" s="77">
        <f t="shared" si="4"/>
        <v>15361500</v>
      </c>
      <c r="Y39" s="77">
        <f t="shared" si="4"/>
        <v>22755675</v>
      </c>
      <c r="Z39" s="212">
        <f>+IF(X39&lt;&gt;0,+(Y39/X39)*100,0)</f>
        <v>148.13445952543697</v>
      </c>
      <c r="AA39" s="79">
        <f>SUM(AA37:AA38)</f>
        <v>20482000</v>
      </c>
    </row>
    <row r="40" spans="1:27" ht="12.75">
      <c r="A40" s="250" t="s">
        <v>167</v>
      </c>
      <c r="B40" s="251"/>
      <c r="C40" s="168">
        <f aca="true" t="shared" si="5" ref="C40:Y40">+C34+C39</f>
        <v>129039932</v>
      </c>
      <c r="D40" s="168">
        <f>+D34+D39</f>
        <v>0</v>
      </c>
      <c r="E40" s="72">
        <f t="shared" si="5"/>
        <v>63171200</v>
      </c>
      <c r="F40" s="73">
        <f t="shared" si="5"/>
        <v>63171200</v>
      </c>
      <c r="G40" s="73">
        <f t="shared" si="5"/>
        <v>129039932</v>
      </c>
      <c r="H40" s="73">
        <f t="shared" si="5"/>
        <v>129039932</v>
      </c>
      <c r="I40" s="73">
        <f t="shared" si="5"/>
        <v>129039932</v>
      </c>
      <c r="J40" s="73">
        <f t="shared" si="5"/>
        <v>129039932</v>
      </c>
      <c r="K40" s="73">
        <f t="shared" si="5"/>
        <v>129039932</v>
      </c>
      <c r="L40" s="73">
        <f t="shared" si="5"/>
        <v>129039932</v>
      </c>
      <c r="M40" s="73">
        <f t="shared" si="5"/>
        <v>129039932</v>
      </c>
      <c r="N40" s="73">
        <f t="shared" si="5"/>
        <v>129039932</v>
      </c>
      <c r="O40" s="73">
        <f t="shared" si="5"/>
        <v>129039932</v>
      </c>
      <c r="P40" s="73">
        <f t="shared" si="5"/>
        <v>129039932</v>
      </c>
      <c r="Q40" s="73">
        <f t="shared" si="5"/>
        <v>129039932</v>
      </c>
      <c r="R40" s="73">
        <f t="shared" si="5"/>
        <v>129039932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129039932</v>
      </c>
      <c r="X40" s="73">
        <f t="shared" si="5"/>
        <v>47378400</v>
      </c>
      <c r="Y40" s="73">
        <f t="shared" si="5"/>
        <v>81661532</v>
      </c>
      <c r="Z40" s="170">
        <f>+IF(X40&lt;&gt;0,+(Y40/X40)*100,0)</f>
        <v>172.36025699474865</v>
      </c>
      <c r="AA40" s="74">
        <f>+AA34+AA39</f>
        <v>63171200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88330228</v>
      </c>
      <c r="D42" s="257">
        <f>+D25-D40</f>
        <v>0</v>
      </c>
      <c r="E42" s="258">
        <f t="shared" si="6"/>
        <v>98053519</v>
      </c>
      <c r="F42" s="259">
        <f t="shared" si="6"/>
        <v>98053519</v>
      </c>
      <c r="G42" s="259">
        <f t="shared" si="6"/>
        <v>86557096</v>
      </c>
      <c r="H42" s="259">
        <f t="shared" si="6"/>
        <v>86557096</v>
      </c>
      <c r="I42" s="259">
        <f t="shared" si="6"/>
        <v>86557096</v>
      </c>
      <c r="J42" s="259">
        <f t="shared" si="6"/>
        <v>86557096</v>
      </c>
      <c r="K42" s="259">
        <f t="shared" si="6"/>
        <v>86557096</v>
      </c>
      <c r="L42" s="259">
        <f t="shared" si="6"/>
        <v>86557096</v>
      </c>
      <c r="M42" s="259">
        <f t="shared" si="6"/>
        <v>88330228</v>
      </c>
      <c r="N42" s="259">
        <f t="shared" si="6"/>
        <v>88330228</v>
      </c>
      <c r="O42" s="259">
        <f t="shared" si="6"/>
        <v>88330228</v>
      </c>
      <c r="P42" s="259">
        <f t="shared" si="6"/>
        <v>88330228</v>
      </c>
      <c r="Q42" s="259">
        <f t="shared" si="6"/>
        <v>88330228</v>
      </c>
      <c r="R42" s="259">
        <f t="shared" si="6"/>
        <v>88330228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88330228</v>
      </c>
      <c r="X42" s="259">
        <f t="shared" si="6"/>
        <v>73540140</v>
      </c>
      <c r="Y42" s="259">
        <f t="shared" si="6"/>
        <v>14790088</v>
      </c>
      <c r="Z42" s="260">
        <f>+IF(X42&lt;&gt;0,+(Y42/X42)*100,0)</f>
        <v>20.11158531925558</v>
      </c>
      <c r="AA42" s="261">
        <f>+AA25-AA40</f>
        <v>98053519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88330228</v>
      </c>
      <c r="D45" s="155"/>
      <c r="E45" s="59">
        <v>98053519</v>
      </c>
      <c r="F45" s="60">
        <v>98053519</v>
      </c>
      <c r="G45" s="60">
        <v>86557096</v>
      </c>
      <c r="H45" s="60">
        <v>86557096</v>
      </c>
      <c r="I45" s="60">
        <v>86557096</v>
      </c>
      <c r="J45" s="60">
        <v>86557096</v>
      </c>
      <c r="K45" s="60">
        <v>86557096</v>
      </c>
      <c r="L45" s="60">
        <v>86557096</v>
      </c>
      <c r="M45" s="60">
        <v>88330228</v>
      </c>
      <c r="N45" s="60">
        <v>88330228</v>
      </c>
      <c r="O45" s="60">
        <v>88330228</v>
      </c>
      <c r="P45" s="60">
        <v>88330228</v>
      </c>
      <c r="Q45" s="60">
        <v>88330228</v>
      </c>
      <c r="R45" s="60">
        <v>88330228</v>
      </c>
      <c r="S45" s="60"/>
      <c r="T45" s="60"/>
      <c r="U45" s="60"/>
      <c r="V45" s="60"/>
      <c r="W45" s="60">
        <v>88330228</v>
      </c>
      <c r="X45" s="60">
        <v>73540139</v>
      </c>
      <c r="Y45" s="60">
        <v>14790089</v>
      </c>
      <c r="Z45" s="139">
        <v>20.11</v>
      </c>
      <c r="AA45" s="62">
        <v>98053519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88330228</v>
      </c>
      <c r="D48" s="217">
        <f>SUM(D45:D47)</f>
        <v>0</v>
      </c>
      <c r="E48" s="264">
        <f t="shared" si="7"/>
        <v>98053519</v>
      </c>
      <c r="F48" s="219">
        <f t="shared" si="7"/>
        <v>98053519</v>
      </c>
      <c r="G48" s="219">
        <f t="shared" si="7"/>
        <v>86557096</v>
      </c>
      <c r="H48" s="219">
        <f t="shared" si="7"/>
        <v>86557096</v>
      </c>
      <c r="I48" s="219">
        <f t="shared" si="7"/>
        <v>86557096</v>
      </c>
      <c r="J48" s="219">
        <f t="shared" si="7"/>
        <v>86557096</v>
      </c>
      <c r="K48" s="219">
        <f t="shared" si="7"/>
        <v>86557096</v>
      </c>
      <c r="L48" s="219">
        <f t="shared" si="7"/>
        <v>86557096</v>
      </c>
      <c r="M48" s="219">
        <f t="shared" si="7"/>
        <v>88330228</v>
      </c>
      <c r="N48" s="219">
        <f t="shared" si="7"/>
        <v>88330228</v>
      </c>
      <c r="O48" s="219">
        <f t="shared" si="7"/>
        <v>88330228</v>
      </c>
      <c r="P48" s="219">
        <f t="shared" si="7"/>
        <v>88330228</v>
      </c>
      <c r="Q48" s="219">
        <f t="shared" si="7"/>
        <v>88330228</v>
      </c>
      <c r="R48" s="219">
        <f t="shared" si="7"/>
        <v>88330228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88330228</v>
      </c>
      <c r="X48" s="219">
        <f t="shared" si="7"/>
        <v>73540139</v>
      </c>
      <c r="Y48" s="219">
        <f t="shared" si="7"/>
        <v>14790089</v>
      </c>
      <c r="Z48" s="265">
        <f>+IF(X48&lt;&gt;0,+(Y48/X48)*100,0)</f>
        <v>20.11158695253486</v>
      </c>
      <c r="AA48" s="232">
        <f>SUM(AA45:AA47)</f>
        <v>98053519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11457302</v>
      </c>
      <c r="D6" s="155"/>
      <c r="E6" s="59">
        <v>11699000</v>
      </c>
      <c r="F6" s="60">
        <v>11699000</v>
      </c>
      <c r="G6" s="60">
        <v>425397</v>
      </c>
      <c r="H6" s="60">
        <v>326939</v>
      </c>
      <c r="I6" s="60">
        <v>1072260</v>
      </c>
      <c r="J6" s="60">
        <v>1824596</v>
      </c>
      <c r="K6" s="60">
        <v>802445</v>
      </c>
      <c r="L6" s="60">
        <v>273343</v>
      </c>
      <c r="M6" s="60">
        <v>615368</v>
      </c>
      <c r="N6" s="60">
        <v>1691156</v>
      </c>
      <c r="O6" s="60">
        <v>810492</v>
      </c>
      <c r="P6" s="60">
        <v>585962</v>
      </c>
      <c r="Q6" s="60">
        <v>762217</v>
      </c>
      <c r="R6" s="60">
        <v>2158671</v>
      </c>
      <c r="S6" s="60"/>
      <c r="T6" s="60"/>
      <c r="U6" s="60"/>
      <c r="V6" s="60"/>
      <c r="W6" s="60">
        <v>5674423</v>
      </c>
      <c r="X6" s="60">
        <v>8774253</v>
      </c>
      <c r="Y6" s="60">
        <v>-3099830</v>
      </c>
      <c r="Z6" s="140">
        <v>-35.33</v>
      </c>
      <c r="AA6" s="62">
        <v>11699000</v>
      </c>
    </row>
    <row r="7" spans="1:27" ht="12.75">
      <c r="A7" s="249" t="s">
        <v>32</v>
      </c>
      <c r="B7" s="182"/>
      <c r="C7" s="155">
        <v>40403877</v>
      </c>
      <c r="D7" s="155"/>
      <c r="E7" s="59">
        <v>45782792</v>
      </c>
      <c r="F7" s="60">
        <v>45782792</v>
      </c>
      <c r="G7" s="60">
        <v>333231</v>
      </c>
      <c r="H7" s="60">
        <v>2853795</v>
      </c>
      <c r="I7" s="60">
        <v>8370636</v>
      </c>
      <c r="J7" s="60">
        <v>11557662</v>
      </c>
      <c r="K7" s="60">
        <v>5746969</v>
      </c>
      <c r="L7" s="60">
        <v>1087893</v>
      </c>
      <c r="M7" s="60">
        <v>4915885</v>
      </c>
      <c r="N7" s="60">
        <v>11750747</v>
      </c>
      <c r="O7" s="60">
        <v>4663444</v>
      </c>
      <c r="P7" s="60">
        <v>430132</v>
      </c>
      <c r="Q7" s="60">
        <v>515270</v>
      </c>
      <c r="R7" s="60">
        <v>5608846</v>
      </c>
      <c r="S7" s="60"/>
      <c r="T7" s="60"/>
      <c r="U7" s="60"/>
      <c r="V7" s="60"/>
      <c r="W7" s="60">
        <v>28917255</v>
      </c>
      <c r="X7" s="60">
        <v>34337097</v>
      </c>
      <c r="Y7" s="60">
        <v>-5419842</v>
      </c>
      <c r="Z7" s="140">
        <v>-15.78</v>
      </c>
      <c r="AA7" s="62">
        <v>45782792</v>
      </c>
    </row>
    <row r="8" spans="1:27" ht="12.75">
      <c r="A8" s="249" t="s">
        <v>178</v>
      </c>
      <c r="B8" s="182"/>
      <c r="C8" s="155">
        <v>5091876</v>
      </c>
      <c r="D8" s="155"/>
      <c r="E8" s="59">
        <v>11372000</v>
      </c>
      <c r="F8" s="60">
        <v>11372000</v>
      </c>
      <c r="G8" s="60">
        <v>2249858</v>
      </c>
      <c r="H8" s="60">
        <v>27964</v>
      </c>
      <c r="I8" s="60">
        <v>1560062</v>
      </c>
      <c r="J8" s="60">
        <v>3837884</v>
      </c>
      <c r="K8" s="60">
        <v>723172</v>
      </c>
      <c r="L8" s="60">
        <v>2420691</v>
      </c>
      <c r="M8" s="60">
        <v>326846</v>
      </c>
      <c r="N8" s="60">
        <v>3470709</v>
      </c>
      <c r="O8" s="60">
        <v>2425806</v>
      </c>
      <c r="P8" s="60">
        <v>3317000</v>
      </c>
      <c r="Q8" s="60">
        <v>929173</v>
      </c>
      <c r="R8" s="60">
        <v>6671979</v>
      </c>
      <c r="S8" s="60"/>
      <c r="T8" s="60"/>
      <c r="U8" s="60"/>
      <c r="V8" s="60"/>
      <c r="W8" s="60">
        <v>13980572</v>
      </c>
      <c r="X8" s="60">
        <v>8529003</v>
      </c>
      <c r="Y8" s="60">
        <v>5451569</v>
      </c>
      <c r="Z8" s="140">
        <v>63.92</v>
      </c>
      <c r="AA8" s="62">
        <v>11372000</v>
      </c>
    </row>
    <row r="9" spans="1:27" ht="12.75">
      <c r="A9" s="249" t="s">
        <v>179</v>
      </c>
      <c r="B9" s="182"/>
      <c r="C9" s="155">
        <v>41597785</v>
      </c>
      <c r="D9" s="155"/>
      <c r="E9" s="59">
        <v>44614000</v>
      </c>
      <c r="F9" s="60">
        <v>44614000</v>
      </c>
      <c r="G9" s="60">
        <v>17078000</v>
      </c>
      <c r="H9" s="60">
        <v>250000</v>
      </c>
      <c r="I9" s="60"/>
      <c r="J9" s="60">
        <v>17328000</v>
      </c>
      <c r="K9" s="60">
        <v>3450000</v>
      </c>
      <c r="L9" s="60"/>
      <c r="M9" s="60">
        <v>9741000</v>
      </c>
      <c r="N9" s="60">
        <v>13191000</v>
      </c>
      <c r="O9" s="60"/>
      <c r="P9" s="60"/>
      <c r="Q9" s="60">
        <v>7306000</v>
      </c>
      <c r="R9" s="60">
        <v>7306000</v>
      </c>
      <c r="S9" s="60"/>
      <c r="T9" s="60"/>
      <c r="U9" s="60"/>
      <c r="V9" s="60"/>
      <c r="W9" s="60">
        <v>37825000</v>
      </c>
      <c r="X9" s="60">
        <v>44614000</v>
      </c>
      <c r="Y9" s="60">
        <v>-6789000</v>
      </c>
      <c r="Z9" s="140">
        <v>-15.22</v>
      </c>
      <c r="AA9" s="62">
        <v>44614000</v>
      </c>
    </row>
    <row r="10" spans="1:27" ht="12.75">
      <c r="A10" s="249" t="s">
        <v>180</v>
      </c>
      <c r="B10" s="182"/>
      <c r="C10" s="155">
        <v>11680000</v>
      </c>
      <c r="D10" s="155"/>
      <c r="E10" s="59">
        <v>12164000</v>
      </c>
      <c r="F10" s="60">
        <v>12164000</v>
      </c>
      <c r="G10" s="60">
        <v>4000000</v>
      </c>
      <c r="H10" s="60"/>
      <c r="I10" s="60"/>
      <c r="J10" s="60">
        <v>4000000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4000000</v>
      </c>
      <c r="X10" s="60">
        <v>12164000</v>
      </c>
      <c r="Y10" s="60">
        <v>-8164000</v>
      </c>
      <c r="Z10" s="140">
        <v>-67.12</v>
      </c>
      <c r="AA10" s="62">
        <v>12164000</v>
      </c>
    </row>
    <row r="11" spans="1:27" ht="12.75">
      <c r="A11" s="249" t="s">
        <v>181</v>
      </c>
      <c r="B11" s="182"/>
      <c r="C11" s="155">
        <v>275260</v>
      </c>
      <c r="D11" s="155"/>
      <c r="E11" s="59">
        <v>2714604</v>
      </c>
      <c r="F11" s="60">
        <v>2714604</v>
      </c>
      <c r="G11" s="60">
        <v>13000</v>
      </c>
      <c r="H11" s="60">
        <v>3125</v>
      </c>
      <c r="I11" s="60">
        <v>3433</v>
      </c>
      <c r="J11" s="60">
        <v>19558</v>
      </c>
      <c r="K11" s="60">
        <v>4758</v>
      </c>
      <c r="L11" s="60">
        <v>50473</v>
      </c>
      <c r="M11" s="60">
        <v>11842</v>
      </c>
      <c r="N11" s="60">
        <v>67073</v>
      </c>
      <c r="O11" s="60">
        <v>2429</v>
      </c>
      <c r="P11" s="60">
        <v>22778</v>
      </c>
      <c r="Q11" s="60">
        <v>12277</v>
      </c>
      <c r="R11" s="60">
        <v>37484</v>
      </c>
      <c r="S11" s="60"/>
      <c r="T11" s="60"/>
      <c r="U11" s="60"/>
      <c r="V11" s="60"/>
      <c r="W11" s="60">
        <v>124115</v>
      </c>
      <c r="X11" s="60">
        <v>2035953</v>
      </c>
      <c r="Y11" s="60">
        <v>-1911838</v>
      </c>
      <c r="Z11" s="140">
        <v>-93.9</v>
      </c>
      <c r="AA11" s="62">
        <v>2714604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-92586669</v>
      </c>
      <c r="D14" s="155"/>
      <c r="E14" s="59">
        <v>-127724004</v>
      </c>
      <c r="F14" s="60">
        <v>-127724004</v>
      </c>
      <c r="G14" s="60">
        <v>-27565927</v>
      </c>
      <c r="H14" s="60">
        <v>-753972</v>
      </c>
      <c r="I14" s="60">
        <v>-6087059</v>
      </c>
      <c r="J14" s="60">
        <v>-34406958</v>
      </c>
      <c r="K14" s="60">
        <v>-20436656</v>
      </c>
      <c r="L14" s="60">
        <v>-6755000</v>
      </c>
      <c r="M14" s="60">
        <v>-14535498</v>
      </c>
      <c r="N14" s="60">
        <v>-41727154</v>
      </c>
      <c r="O14" s="60">
        <v>-6667000</v>
      </c>
      <c r="P14" s="60">
        <v>-14684179</v>
      </c>
      <c r="Q14" s="60">
        <v>-10467092</v>
      </c>
      <c r="R14" s="60">
        <v>-31818271</v>
      </c>
      <c r="S14" s="60"/>
      <c r="T14" s="60"/>
      <c r="U14" s="60"/>
      <c r="V14" s="60"/>
      <c r="W14" s="60">
        <v>-107952383</v>
      </c>
      <c r="X14" s="60">
        <v>-95793003</v>
      </c>
      <c r="Y14" s="60">
        <v>-12159380</v>
      </c>
      <c r="Z14" s="140">
        <v>12.69</v>
      </c>
      <c r="AA14" s="62">
        <v>-127724004</v>
      </c>
    </row>
    <row r="15" spans="1:27" ht="12.75">
      <c r="A15" s="249" t="s">
        <v>40</v>
      </c>
      <c r="B15" s="182"/>
      <c r="C15" s="155">
        <v>-385413</v>
      </c>
      <c r="D15" s="155"/>
      <c r="E15" s="59">
        <v>-720000</v>
      </c>
      <c r="F15" s="60">
        <v>-720000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-540000</v>
      </c>
      <c r="Y15" s="60">
        <v>540000</v>
      </c>
      <c r="Z15" s="140">
        <v>-100</v>
      </c>
      <c r="AA15" s="62">
        <v>-720000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17534018</v>
      </c>
      <c r="D17" s="168">
        <f t="shared" si="0"/>
        <v>0</v>
      </c>
      <c r="E17" s="72">
        <f t="shared" si="0"/>
        <v>-97608</v>
      </c>
      <c r="F17" s="73">
        <f t="shared" si="0"/>
        <v>-97608</v>
      </c>
      <c r="G17" s="73">
        <f t="shared" si="0"/>
        <v>-3466441</v>
      </c>
      <c r="H17" s="73">
        <f t="shared" si="0"/>
        <v>2707851</v>
      </c>
      <c r="I17" s="73">
        <f t="shared" si="0"/>
        <v>4919332</v>
      </c>
      <c r="J17" s="73">
        <f t="shared" si="0"/>
        <v>4160742</v>
      </c>
      <c r="K17" s="73">
        <f t="shared" si="0"/>
        <v>-9709312</v>
      </c>
      <c r="L17" s="73">
        <f t="shared" si="0"/>
        <v>-2922600</v>
      </c>
      <c r="M17" s="73">
        <f t="shared" si="0"/>
        <v>1075443</v>
      </c>
      <c r="N17" s="73">
        <f t="shared" si="0"/>
        <v>-11556469</v>
      </c>
      <c r="O17" s="73">
        <f t="shared" si="0"/>
        <v>1235171</v>
      </c>
      <c r="P17" s="73">
        <f t="shared" si="0"/>
        <v>-10328307</v>
      </c>
      <c r="Q17" s="73">
        <f t="shared" si="0"/>
        <v>-942155</v>
      </c>
      <c r="R17" s="73">
        <f t="shared" si="0"/>
        <v>-10035291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-17431018</v>
      </c>
      <c r="X17" s="73">
        <f t="shared" si="0"/>
        <v>14121303</v>
      </c>
      <c r="Y17" s="73">
        <f t="shared" si="0"/>
        <v>-31552321</v>
      </c>
      <c r="Z17" s="170">
        <f>+IF(X17&lt;&gt;0,+(Y17/X17)*100,0)</f>
        <v>-223.4377450862714</v>
      </c>
      <c r="AA17" s="74">
        <f>SUM(AA6:AA16)</f>
        <v>-97608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-40400298</v>
      </c>
      <c r="D26" s="155"/>
      <c r="E26" s="59">
        <v>-12164000</v>
      </c>
      <c r="F26" s="60">
        <v>-12164000</v>
      </c>
      <c r="G26" s="60">
        <v>-438596</v>
      </c>
      <c r="H26" s="60">
        <v>-974995</v>
      </c>
      <c r="I26" s="60">
        <v>-1884385</v>
      </c>
      <c r="J26" s="60">
        <v>-3297976</v>
      </c>
      <c r="K26" s="60">
        <v>2756382</v>
      </c>
      <c r="L26" s="60"/>
      <c r="M26" s="60">
        <v>-1052631</v>
      </c>
      <c r="N26" s="60">
        <v>1703751</v>
      </c>
      <c r="O26" s="60"/>
      <c r="P26" s="60"/>
      <c r="Q26" s="60">
        <v>-7180000</v>
      </c>
      <c r="R26" s="60">
        <v>-7180000</v>
      </c>
      <c r="S26" s="60"/>
      <c r="T26" s="60"/>
      <c r="U26" s="60"/>
      <c r="V26" s="60"/>
      <c r="W26" s="60">
        <v>-8774225</v>
      </c>
      <c r="X26" s="60">
        <v>-9122000</v>
      </c>
      <c r="Y26" s="60">
        <v>347775</v>
      </c>
      <c r="Z26" s="140">
        <v>-3.81</v>
      </c>
      <c r="AA26" s="62">
        <v>-12164000</v>
      </c>
    </row>
    <row r="27" spans="1:27" ht="12.75">
      <c r="A27" s="250" t="s">
        <v>192</v>
      </c>
      <c r="B27" s="251"/>
      <c r="C27" s="168">
        <f aca="true" t="shared" si="1" ref="C27:Y27">SUM(C21:C26)</f>
        <v>-40400298</v>
      </c>
      <c r="D27" s="168">
        <f>SUM(D21:D26)</f>
        <v>0</v>
      </c>
      <c r="E27" s="72">
        <f t="shared" si="1"/>
        <v>-12164000</v>
      </c>
      <c r="F27" s="73">
        <f t="shared" si="1"/>
        <v>-12164000</v>
      </c>
      <c r="G27" s="73">
        <f t="shared" si="1"/>
        <v>-438596</v>
      </c>
      <c r="H27" s="73">
        <f t="shared" si="1"/>
        <v>-974995</v>
      </c>
      <c r="I27" s="73">
        <f t="shared" si="1"/>
        <v>-1884385</v>
      </c>
      <c r="J27" s="73">
        <f t="shared" si="1"/>
        <v>-3297976</v>
      </c>
      <c r="K27" s="73">
        <f t="shared" si="1"/>
        <v>2756382</v>
      </c>
      <c r="L27" s="73">
        <f t="shared" si="1"/>
        <v>0</v>
      </c>
      <c r="M27" s="73">
        <f t="shared" si="1"/>
        <v>-1052631</v>
      </c>
      <c r="N27" s="73">
        <f t="shared" si="1"/>
        <v>1703751</v>
      </c>
      <c r="O27" s="73">
        <f t="shared" si="1"/>
        <v>0</v>
      </c>
      <c r="P27" s="73">
        <f t="shared" si="1"/>
        <v>0</v>
      </c>
      <c r="Q27" s="73">
        <f t="shared" si="1"/>
        <v>-7180000</v>
      </c>
      <c r="R27" s="73">
        <f t="shared" si="1"/>
        <v>-7180000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-8774225</v>
      </c>
      <c r="X27" s="73">
        <f t="shared" si="1"/>
        <v>-9122000</v>
      </c>
      <c r="Y27" s="73">
        <f t="shared" si="1"/>
        <v>347775</v>
      </c>
      <c r="Z27" s="170">
        <f>+IF(X27&lt;&gt;0,+(Y27/X27)*100,0)</f>
        <v>-3.812486296864723</v>
      </c>
      <c r="AA27" s="74">
        <f>SUM(AA21:AA26)</f>
        <v>-12164000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18433825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-15240</v>
      </c>
      <c r="D33" s="155"/>
      <c r="E33" s="59">
        <v>266000</v>
      </c>
      <c r="F33" s="60">
        <v>266000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>
        <v>266000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18418585</v>
      </c>
      <c r="D36" s="168">
        <f>SUM(D31:D35)</f>
        <v>0</v>
      </c>
      <c r="E36" s="72">
        <f t="shared" si="2"/>
        <v>266000</v>
      </c>
      <c r="F36" s="73">
        <f t="shared" si="2"/>
        <v>266000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266000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-4447695</v>
      </c>
      <c r="D38" s="153">
        <f>+D17+D27+D36</f>
        <v>0</v>
      </c>
      <c r="E38" s="99">
        <f t="shared" si="3"/>
        <v>-11995608</v>
      </c>
      <c r="F38" s="100">
        <f t="shared" si="3"/>
        <v>-11995608</v>
      </c>
      <c r="G38" s="100">
        <f t="shared" si="3"/>
        <v>-3905037</v>
      </c>
      <c r="H38" s="100">
        <f t="shared" si="3"/>
        <v>1732856</v>
      </c>
      <c r="I38" s="100">
        <f t="shared" si="3"/>
        <v>3034947</v>
      </c>
      <c r="J38" s="100">
        <f t="shared" si="3"/>
        <v>862766</v>
      </c>
      <c r="K38" s="100">
        <f t="shared" si="3"/>
        <v>-6952930</v>
      </c>
      <c r="L38" s="100">
        <f t="shared" si="3"/>
        <v>-2922600</v>
      </c>
      <c r="M38" s="100">
        <f t="shared" si="3"/>
        <v>22812</v>
      </c>
      <c r="N38" s="100">
        <f t="shared" si="3"/>
        <v>-9852718</v>
      </c>
      <c r="O38" s="100">
        <f t="shared" si="3"/>
        <v>1235171</v>
      </c>
      <c r="P38" s="100">
        <f t="shared" si="3"/>
        <v>-10328307</v>
      </c>
      <c r="Q38" s="100">
        <f t="shared" si="3"/>
        <v>-8122155</v>
      </c>
      <c r="R38" s="100">
        <f t="shared" si="3"/>
        <v>-17215291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-26205243</v>
      </c>
      <c r="X38" s="100">
        <f t="shared" si="3"/>
        <v>4999303</v>
      </c>
      <c r="Y38" s="100">
        <f t="shared" si="3"/>
        <v>-31204546</v>
      </c>
      <c r="Z38" s="137">
        <f>+IF(X38&lt;&gt;0,+(Y38/X38)*100,0)</f>
        <v>-624.1779304034982</v>
      </c>
      <c r="AA38" s="102">
        <f>+AA17+AA27+AA36</f>
        <v>-11995608</v>
      </c>
    </row>
    <row r="39" spans="1:27" ht="12.75">
      <c r="A39" s="249" t="s">
        <v>200</v>
      </c>
      <c r="B39" s="182"/>
      <c r="C39" s="153">
        <v>4944201</v>
      </c>
      <c r="D39" s="153"/>
      <c r="E39" s="99">
        <v>-14071000</v>
      </c>
      <c r="F39" s="100">
        <v>-14071000</v>
      </c>
      <c r="G39" s="100">
        <v>496526</v>
      </c>
      <c r="H39" s="100">
        <v>-3408511</v>
      </c>
      <c r="I39" s="100">
        <v>-1675655</v>
      </c>
      <c r="J39" s="100">
        <v>496526</v>
      </c>
      <c r="K39" s="100">
        <v>1359292</v>
      </c>
      <c r="L39" s="100">
        <v>-5593638</v>
      </c>
      <c r="M39" s="100">
        <v>-8516238</v>
      </c>
      <c r="N39" s="100">
        <v>1359292</v>
      </c>
      <c r="O39" s="100">
        <v>-8493426</v>
      </c>
      <c r="P39" s="100">
        <v>-7258255</v>
      </c>
      <c r="Q39" s="100">
        <v>-17586562</v>
      </c>
      <c r="R39" s="100">
        <v>-8493426</v>
      </c>
      <c r="S39" s="100"/>
      <c r="T39" s="100"/>
      <c r="U39" s="100"/>
      <c r="V39" s="100"/>
      <c r="W39" s="100">
        <v>496526</v>
      </c>
      <c r="X39" s="100">
        <v>-14071000</v>
      </c>
      <c r="Y39" s="100">
        <v>14567526</v>
      </c>
      <c r="Z39" s="137">
        <v>-103.53</v>
      </c>
      <c r="AA39" s="102">
        <v>-14071000</v>
      </c>
    </row>
    <row r="40" spans="1:27" ht="12.75">
      <c r="A40" s="269" t="s">
        <v>201</v>
      </c>
      <c r="B40" s="256"/>
      <c r="C40" s="257">
        <v>496506</v>
      </c>
      <c r="D40" s="257"/>
      <c r="E40" s="258">
        <v>-26066608</v>
      </c>
      <c r="F40" s="259">
        <v>-26066608</v>
      </c>
      <c r="G40" s="259">
        <v>-3408511</v>
      </c>
      <c r="H40" s="259">
        <v>-1675655</v>
      </c>
      <c r="I40" s="259">
        <v>1359292</v>
      </c>
      <c r="J40" s="259">
        <v>1359292</v>
      </c>
      <c r="K40" s="259">
        <v>-5593638</v>
      </c>
      <c r="L40" s="259">
        <v>-8516238</v>
      </c>
      <c r="M40" s="259">
        <v>-8493426</v>
      </c>
      <c r="N40" s="259">
        <v>-8493426</v>
      </c>
      <c r="O40" s="259">
        <v>-7258255</v>
      </c>
      <c r="P40" s="259">
        <v>-17586562</v>
      </c>
      <c r="Q40" s="259">
        <v>-25708717</v>
      </c>
      <c r="R40" s="259">
        <v>-25708717</v>
      </c>
      <c r="S40" s="259"/>
      <c r="T40" s="259"/>
      <c r="U40" s="259"/>
      <c r="V40" s="259"/>
      <c r="W40" s="259">
        <v>-25708717</v>
      </c>
      <c r="X40" s="259">
        <v>-9071697</v>
      </c>
      <c r="Y40" s="259">
        <v>-16637020</v>
      </c>
      <c r="Z40" s="260">
        <v>183.39</v>
      </c>
      <c r="AA40" s="261">
        <v>-26066608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0</v>
      </c>
      <c r="F5" s="106">
        <f t="shared" si="0"/>
        <v>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0</v>
      </c>
      <c r="X5" s="106">
        <f t="shared" si="0"/>
        <v>0</v>
      </c>
      <c r="Y5" s="106">
        <f t="shared" si="0"/>
        <v>0</v>
      </c>
      <c r="Z5" s="201">
        <f>+IF(X5&lt;&gt;0,+(Y5/X5)*100,0)</f>
        <v>0</v>
      </c>
      <c r="AA5" s="199">
        <f>SUM(AA11:AA18)</f>
        <v>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0</v>
      </c>
      <c r="Y11" s="295">
        <f t="shared" si="1"/>
        <v>0</v>
      </c>
      <c r="Z11" s="296">
        <f>+IF(X11&lt;&gt;0,+(Y11/X11)*100,0)</f>
        <v>0</v>
      </c>
      <c r="AA11" s="297">
        <f>SUM(AA6:AA10)</f>
        <v>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40400298</v>
      </c>
      <c r="D20" s="154">
        <f t="shared" si="2"/>
        <v>0</v>
      </c>
      <c r="E20" s="100">
        <f t="shared" si="2"/>
        <v>12164000</v>
      </c>
      <c r="F20" s="100">
        <f t="shared" si="2"/>
        <v>12164000</v>
      </c>
      <c r="G20" s="100">
        <f t="shared" si="2"/>
        <v>438597</v>
      </c>
      <c r="H20" s="100">
        <f t="shared" si="2"/>
        <v>0</v>
      </c>
      <c r="I20" s="100">
        <f t="shared" si="2"/>
        <v>3640774</v>
      </c>
      <c r="J20" s="100">
        <f t="shared" si="2"/>
        <v>4079371</v>
      </c>
      <c r="K20" s="100">
        <f t="shared" si="2"/>
        <v>0</v>
      </c>
      <c r="L20" s="100">
        <f t="shared" si="2"/>
        <v>0</v>
      </c>
      <c r="M20" s="100">
        <f t="shared" si="2"/>
        <v>1052631</v>
      </c>
      <c r="N20" s="100">
        <f t="shared" si="2"/>
        <v>1052631</v>
      </c>
      <c r="O20" s="100">
        <f t="shared" si="2"/>
        <v>1052631</v>
      </c>
      <c r="P20" s="100">
        <f t="shared" si="2"/>
        <v>879514</v>
      </c>
      <c r="Q20" s="100">
        <f t="shared" si="2"/>
        <v>3254407</v>
      </c>
      <c r="R20" s="100">
        <f t="shared" si="2"/>
        <v>5186552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10318554</v>
      </c>
      <c r="X20" s="100">
        <f t="shared" si="2"/>
        <v>9123000</v>
      </c>
      <c r="Y20" s="100">
        <f t="shared" si="2"/>
        <v>1195554</v>
      </c>
      <c r="Z20" s="137">
        <f>+IF(X20&lt;&gt;0,+(Y20/X20)*100,0)</f>
        <v>13.104833936205196</v>
      </c>
      <c r="AA20" s="153">
        <f>SUM(AA26:AA33)</f>
        <v>12164000</v>
      </c>
    </row>
    <row r="21" spans="1:27" ht="12.75">
      <c r="A21" s="291" t="s">
        <v>205</v>
      </c>
      <c r="B21" s="142"/>
      <c r="C21" s="62">
        <v>38603714</v>
      </c>
      <c r="D21" s="156"/>
      <c r="E21" s="60">
        <v>12164000</v>
      </c>
      <c r="F21" s="60">
        <v>12164000</v>
      </c>
      <c r="G21" s="60">
        <v>438597</v>
      </c>
      <c r="H21" s="60"/>
      <c r="I21" s="60">
        <v>3640774</v>
      </c>
      <c r="J21" s="60">
        <v>4079371</v>
      </c>
      <c r="K21" s="60"/>
      <c r="L21" s="60"/>
      <c r="M21" s="60">
        <v>1052631</v>
      </c>
      <c r="N21" s="60">
        <v>1052631</v>
      </c>
      <c r="O21" s="60">
        <v>1052631</v>
      </c>
      <c r="P21" s="60">
        <v>879514</v>
      </c>
      <c r="Q21" s="60">
        <v>3254407</v>
      </c>
      <c r="R21" s="60">
        <v>5186552</v>
      </c>
      <c r="S21" s="60"/>
      <c r="T21" s="60"/>
      <c r="U21" s="60"/>
      <c r="V21" s="60"/>
      <c r="W21" s="60">
        <v>10318554</v>
      </c>
      <c r="X21" s="60">
        <v>9123000</v>
      </c>
      <c r="Y21" s="60">
        <v>1195554</v>
      </c>
      <c r="Z21" s="140">
        <v>13.1</v>
      </c>
      <c r="AA21" s="155">
        <v>12164000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38603714</v>
      </c>
      <c r="D26" s="294">
        <f t="shared" si="3"/>
        <v>0</v>
      </c>
      <c r="E26" s="295">
        <f t="shared" si="3"/>
        <v>12164000</v>
      </c>
      <c r="F26" s="295">
        <f t="shared" si="3"/>
        <v>12164000</v>
      </c>
      <c r="G26" s="295">
        <f t="shared" si="3"/>
        <v>438597</v>
      </c>
      <c r="H26" s="295">
        <f t="shared" si="3"/>
        <v>0</v>
      </c>
      <c r="I26" s="295">
        <f t="shared" si="3"/>
        <v>3640774</v>
      </c>
      <c r="J26" s="295">
        <f t="shared" si="3"/>
        <v>4079371</v>
      </c>
      <c r="K26" s="295">
        <f t="shared" si="3"/>
        <v>0</v>
      </c>
      <c r="L26" s="295">
        <f t="shared" si="3"/>
        <v>0</v>
      </c>
      <c r="M26" s="295">
        <f t="shared" si="3"/>
        <v>1052631</v>
      </c>
      <c r="N26" s="295">
        <f t="shared" si="3"/>
        <v>1052631</v>
      </c>
      <c r="O26" s="295">
        <f t="shared" si="3"/>
        <v>1052631</v>
      </c>
      <c r="P26" s="295">
        <f t="shared" si="3"/>
        <v>879514</v>
      </c>
      <c r="Q26" s="295">
        <f t="shared" si="3"/>
        <v>3254407</v>
      </c>
      <c r="R26" s="295">
        <f t="shared" si="3"/>
        <v>5186552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10318554</v>
      </c>
      <c r="X26" s="295">
        <f t="shared" si="3"/>
        <v>9123000</v>
      </c>
      <c r="Y26" s="295">
        <f t="shared" si="3"/>
        <v>1195554</v>
      </c>
      <c r="Z26" s="296">
        <f>+IF(X26&lt;&gt;0,+(Y26/X26)*100,0)</f>
        <v>13.104833936205196</v>
      </c>
      <c r="AA26" s="297">
        <f>SUM(AA21:AA25)</f>
        <v>12164000</v>
      </c>
    </row>
    <row r="27" spans="1:27" ht="12.75">
      <c r="A27" s="298" t="s">
        <v>211</v>
      </c>
      <c r="B27" s="147"/>
      <c r="C27" s="62">
        <v>1796584</v>
      </c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38603714</v>
      </c>
      <c r="D36" s="156">
        <f t="shared" si="4"/>
        <v>0</v>
      </c>
      <c r="E36" s="60">
        <f t="shared" si="4"/>
        <v>12164000</v>
      </c>
      <c r="F36" s="60">
        <f t="shared" si="4"/>
        <v>12164000</v>
      </c>
      <c r="G36" s="60">
        <f t="shared" si="4"/>
        <v>438597</v>
      </c>
      <c r="H36" s="60">
        <f t="shared" si="4"/>
        <v>0</v>
      </c>
      <c r="I36" s="60">
        <f t="shared" si="4"/>
        <v>3640774</v>
      </c>
      <c r="J36" s="60">
        <f t="shared" si="4"/>
        <v>4079371</v>
      </c>
      <c r="K36" s="60">
        <f t="shared" si="4"/>
        <v>0</v>
      </c>
      <c r="L36" s="60">
        <f t="shared" si="4"/>
        <v>0</v>
      </c>
      <c r="M36" s="60">
        <f t="shared" si="4"/>
        <v>1052631</v>
      </c>
      <c r="N36" s="60">
        <f t="shared" si="4"/>
        <v>1052631</v>
      </c>
      <c r="O36" s="60">
        <f t="shared" si="4"/>
        <v>1052631</v>
      </c>
      <c r="P36" s="60">
        <f t="shared" si="4"/>
        <v>879514</v>
      </c>
      <c r="Q36" s="60">
        <f t="shared" si="4"/>
        <v>3254407</v>
      </c>
      <c r="R36" s="60">
        <f t="shared" si="4"/>
        <v>5186552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10318554</v>
      </c>
      <c r="X36" s="60">
        <f t="shared" si="4"/>
        <v>9123000</v>
      </c>
      <c r="Y36" s="60">
        <f t="shared" si="4"/>
        <v>1195554</v>
      </c>
      <c r="Z36" s="140">
        <f aca="true" t="shared" si="5" ref="Z36:Z49">+IF(X36&lt;&gt;0,+(Y36/X36)*100,0)</f>
        <v>13.104833936205196</v>
      </c>
      <c r="AA36" s="155">
        <f>AA6+AA21</f>
        <v>12164000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38603714</v>
      </c>
      <c r="D41" s="294">
        <f t="shared" si="6"/>
        <v>0</v>
      </c>
      <c r="E41" s="295">
        <f t="shared" si="6"/>
        <v>12164000</v>
      </c>
      <c r="F41" s="295">
        <f t="shared" si="6"/>
        <v>12164000</v>
      </c>
      <c r="G41" s="295">
        <f t="shared" si="6"/>
        <v>438597</v>
      </c>
      <c r="H41" s="295">
        <f t="shared" si="6"/>
        <v>0</v>
      </c>
      <c r="I41" s="295">
        <f t="shared" si="6"/>
        <v>3640774</v>
      </c>
      <c r="J41" s="295">
        <f t="shared" si="6"/>
        <v>4079371</v>
      </c>
      <c r="K41" s="295">
        <f t="shared" si="6"/>
        <v>0</v>
      </c>
      <c r="L41" s="295">
        <f t="shared" si="6"/>
        <v>0</v>
      </c>
      <c r="M41" s="295">
        <f t="shared" si="6"/>
        <v>1052631</v>
      </c>
      <c r="N41" s="295">
        <f t="shared" si="6"/>
        <v>1052631</v>
      </c>
      <c r="O41" s="295">
        <f t="shared" si="6"/>
        <v>1052631</v>
      </c>
      <c r="P41" s="295">
        <f t="shared" si="6"/>
        <v>879514</v>
      </c>
      <c r="Q41" s="295">
        <f t="shared" si="6"/>
        <v>3254407</v>
      </c>
      <c r="R41" s="295">
        <f t="shared" si="6"/>
        <v>5186552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10318554</v>
      </c>
      <c r="X41" s="295">
        <f t="shared" si="6"/>
        <v>9123000</v>
      </c>
      <c r="Y41" s="295">
        <f t="shared" si="6"/>
        <v>1195554</v>
      </c>
      <c r="Z41" s="296">
        <f t="shared" si="5"/>
        <v>13.104833936205196</v>
      </c>
      <c r="AA41" s="297">
        <f>SUM(AA36:AA40)</f>
        <v>12164000</v>
      </c>
    </row>
    <row r="42" spans="1:27" ht="12.75">
      <c r="A42" s="298" t="s">
        <v>211</v>
      </c>
      <c r="B42" s="136"/>
      <c r="C42" s="95">
        <f aca="true" t="shared" si="7" ref="C42:Y48">C12+C27</f>
        <v>1796584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40400298</v>
      </c>
      <c r="D49" s="218">
        <f t="shared" si="9"/>
        <v>0</v>
      </c>
      <c r="E49" s="220">
        <f t="shared" si="9"/>
        <v>12164000</v>
      </c>
      <c r="F49" s="220">
        <f t="shared" si="9"/>
        <v>12164000</v>
      </c>
      <c r="G49" s="220">
        <f t="shared" si="9"/>
        <v>438597</v>
      </c>
      <c r="H49" s="220">
        <f t="shared" si="9"/>
        <v>0</v>
      </c>
      <c r="I49" s="220">
        <f t="shared" si="9"/>
        <v>3640774</v>
      </c>
      <c r="J49" s="220">
        <f t="shared" si="9"/>
        <v>4079371</v>
      </c>
      <c r="K49" s="220">
        <f t="shared" si="9"/>
        <v>0</v>
      </c>
      <c r="L49" s="220">
        <f t="shared" si="9"/>
        <v>0</v>
      </c>
      <c r="M49" s="220">
        <f t="shared" si="9"/>
        <v>1052631</v>
      </c>
      <c r="N49" s="220">
        <f t="shared" si="9"/>
        <v>1052631</v>
      </c>
      <c r="O49" s="220">
        <f t="shared" si="9"/>
        <v>1052631</v>
      </c>
      <c r="P49" s="220">
        <f t="shared" si="9"/>
        <v>879514</v>
      </c>
      <c r="Q49" s="220">
        <f t="shared" si="9"/>
        <v>3254407</v>
      </c>
      <c r="R49" s="220">
        <f t="shared" si="9"/>
        <v>5186552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10318554</v>
      </c>
      <c r="X49" s="220">
        <f t="shared" si="9"/>
        <v>9123000</v>
      </c>
      <c r="Y49" s="220">
        <f t="shared" si="9"/>
        <v>1195554</v>
      </c>
      <c r="Z49" s="221">
        <f t="shared" si="5"/>
        <v>13.104833936205196</v>
      </c>
      <c r="AA49" s="222">
        <f>SUM(AA41:AA48)</f>
        <v>12164000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2500000</v>
      </c>
      <c r="F51" s="54">
        <f t="shared" si="10"/>
        <v>2500000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1875000</v>
      </c>
      <c r="Y51" s="54">
        <f t="shared" si="10"/>
        <v>-1875000</v>
      </c>
      <c r="Z51" s="184">
        <f>+IF(X51&lt;&gt;0,+(Y51/X51)*100,0)</f>
        <v>-100</v>
      </c>
      <c r="AA51" s="130">
        <f>SUM(AA57:AA61)</f>
        <v>2500000</v>
      </c>
    </row>
    <row r="52" spans="1:27" ht="12.75">
      <c r="A52" s="310" t="s">
        <v>205</v>
      </c>
      <c r="B52" s="142"/>
      <c r="C52" s="62"/>
      <c r="D52" s="156"/>
      <c r="E52" s="60">
        <v>430000</v>
      </c>
      <c r="F52" s="60">
        <v>430000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322500</v>
      </c>
      <c r="Y52" s="60">
        <v>-322500</v>
      </c>
      <c r="Z52" s="140">
        <v>-100</v>
      </c>
      <c r="AA52" s="155">
        <v>430000</v>
      </c>
    </row>
    <row r="53" spans="1:27" ht="12.75">
      <c r="A53" s="310" t="s">
        <v>206</v>
      </c>
      <c r="B53" s="142"/>
      <c r="C53" s="62"/>
      <c r="D53" s="156"/>
      <c r="E53" s="60">
        <v>1800000</v>
      </c>
      <c r="F53" s="60">
        <v>1800000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1350000</v>
      </c>
      <c r="Y53" s="60">
        <v>-1350000</v>
      </c>
      <c r="Z53" s="140">
        <v>-100</v>
      </c>
      <c r="AA53" s="155">
        <v>1800000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2230000</v>
      </c>
      <c r="F57" s="295">
        <f t="shared" si="11"/>
        <v>2230000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1672500</v>
      </c>
      <c r="Y57" s="295">
        <f t="shared" si="11"/>
        <v>-1672500</v>
      </c>
      <c r="Z57" s="296">
        <f>+IF(X57&lt;&gt;0,+(Y57/X57)*100,0)</f>
        <v>-100</v>
      </c>
      <c r="AA57" s="297">
        <f>SUM(AA52:AA56)</f>
        <v>2230000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270000</v>
      </c>
      <c r="F61" s="60">
        <v>270000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202500</v>
      </c>
      <c r="Y61" s="60">
        <v>-202500</v>
      </c>
      <c r="Z61" s="140">
        <v>-100</v>
      </c>
      <c r="AA61" s="155">
        <v>270000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271990</v>
      </c>
      <c r="H68" s="60">
        <v>8202</v>
      </c>
      <c r="I68" s="60">
        <v>7082</v>
      </c>
      <c r="J68" s="60">
        <v>287274</v>
      </c>
      <c r="K68" s="60">
        <v>1326990</v>
      </c>
      <c r="L68" s="60">
        <v>6730</v>
      </c>
      <c r="M68" s="60">
        <v>52598</v>
      </c>
      <c r="N68" s="60">
        <v>1386318</v>
      </c>
      <c r="O68" s="60">
        <v>182240</v>
      </c>
      <c r="P68" s="60">
        <v>3048128</v>
      </c>
      <c r="Q68" s="60">
        <v>58946</v>
      </c>
      <c r="R68" s="60">
        <v>3289314</v>
      </c>
      <c r="S68" s="60"/>
      <c r="T68" s="60"/>
      <c r="U68" s="60"/>
      <c r="V68" s="60"/>
      <c r="W68" s="60">
        <v>4962906</v>
      </c>
      <c r="X68" s="60"/>
      <c r="Y68" s="60">
        <v>4962906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271990</v>
      </c>
      <c r="H69" s="220">
        <f t="shared" si="12"/>
        <v>8202</v>
      </c>
      <c r="I69" s="220">
        <f t="shared" si="12"/>
        <v>7082</v>
      </c>
      <c r="J69" s="220">
        <f t="shared" si="12"/>
        <v>287274</v>
      </c>
      <c r="K69" s="220">
        <f t="shared" si="12"/>
        <v>1326990</v>
      </c>
      <c r="L69" s="220">
        <f t="shared" si="12"/>
        <v>6730</v>
      </c>
      <c r="M69" s="220">
        <f t="shared" si="12"/>
        <v>52598</v>
      </c>
      <c r="N69" s="220">
        <f t="shared" si="12"/>
        <v>1386318</v>
      </c>
      <c r="O69" s="220">
        <f t="shared" si="12"/>
        <v>182240</v>
      </c>
      <c r="P69" s="220">
        <f t="shared" si="12"/>
        <v>3048128</v>
      </c>
      <c r="Q69" s="220">
        <f t="shared" si="12"/>
        <v>58946</v>
      </c>
      <c r="R69" s="220">
        <f t="shared" si="12"/>
        <v>3289314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4962906</v>
      </c>
      <c r="X69" s="220">
        <f t="shared" si="12"/>
        <v>0</v>
      </c>
      <c r="Y69" s="220">
        <f t="shared" si="12"/>
        <v>4962906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38603714</v>
      </c>
      <c r="D5" s="357">
        <f t="shared" si="0"/>
        <v>0</v>
      </c>
      <c r="E5" s="356">
        <f t="shared" si="0"/>
        <v>12164000</v>
      </c>
      <c r="F5" s="358">
        <f t="shared" si="0"/>
        <v>12164000</v>
      </c>
      <c r="G5" s="358">
        <f t="shared" si="0"/>
        <v>438597</v>
      </c>
      <c r="H5" s="356">
        <f t="shared" si="0"/>
        <v>0</v>
      </c>
      <c r="I5" s="356">
        <f t="shared" si="0"/>
        <v>3640774</v>
      </c>
      <c r="J5" s="358">
        <f t="shared" si="0"/>
        <v>4079371</v>
      </c>
      <c r="K5" s="358">
        <f t="shared" si="0"/>
        <v>0</v>
      </c>
      <c r="L5" s="356">
        <f t="shared" si="0"/>
        <v>0</v>
      </c>
      <c r="M5" s="356">
        <f t="shared" si="0"/>
        <v>1052631</v>
      </c>
      <c r="N5" s="358">
        <f t="shared" si="0"/>
        <v>1052631</v>
      </c>
      <c r="O5" s="358">
        <f t="shared" si="0"/>
        <v>1052631</v>
      </c>
      <c r="P5" s="356">
        <f t="shared" si="0"/>
        <v>879514</v>
      </c>
      <c r="Q5" s="356">
        <f t="shared" si="0"/>
        <v>3254407</v>
      </c>
      <c r="R5" s="358">
        <f t="shared" si="0"/>
        <v>5186552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10318554</v>
      </c>
      <c r="X5" s="356">
        <f t="shared" si="0"/>
        <v>9123000</v>
      </c>
      <c r="Y5" s="358">
        <f t="shared" si="0"/>
        <v>1195554</v>
      </c>
      <c r="Z5" s="359">
        <f>+IF(X5&lt;&gt;0,+(Y5/X5)*100,0)</f>
        <v>13.104833936205196</v>
      </c>
      <c r="AA5" s="360">
        <f>+AA6+AA8+AA11+AA13+AA15</f>
        <v>12164000</v>
      </c>
    </row>
    <row r="6" spans="1:27" ht="12.75">
      <c r="A6" s="361" t="s">
        <v>205</v>
      </c>
      <c r="B6" s="142"/>
      <c r="C6" s="60">
        <f>+C7</f>
        <v>38603714</v>
      </c>
      <c r="D6" s="340">
        <f aca="true" t="shared" si="1" ref="D6:AA6">+D7</f>
        <v>0</v>
      </c>
      <c r="E6" s="60">
        <f t="shared" si="1"/>
        <v>12164000</v>
      </c>
      <c r="F6" s="59">
        <f t="shared" si="1"/>
        <v>12164000</v>
      </c>
      <c r="G6" s="59">
        <f t="shared" si="1"/>
        <v>438597</v>
      </c>
      <c r="H6" s="60">
        <f t="shared" si="1"/>
        <v>0</v>
      </c>
      <c r="I6" s="60">
        <f t="shared" si="1"/>
        <v>3640774</v>
      </c>
      <c r="J6" s="59">
        <f t="shared" si="1"/>
        <v>4079371</v>
      </c>
      <c r="K6" s="59">
        <f t="shared" si="1"/>
        <v>0</v>
      </c>
      <c r="L6" s="60">
        <f t="shared" si="1"/>
        <v>0</v>
      </c>
      <c r="M6" s="60">
        <f t="shared" si="1"/>
        <v>1052631</v>
      </c>
      <c r="N6" s="59">
        <f t="shared" si="1"/>
        <v>1052631</v>
      </c>
      <c r="O6" s="59">
        <f t="shared" si="1"/>
        <v>1052631</v>
      </c>
      <c r="P6" s="60">
        <f t="shared" si="1"/>
        <v>879514</v>
      </c>
      <c r="Q6" s="60">
        <f t="shared" si="1"/>
        <v>3254407</v>
      </c>
      <c r="R6" s="59">
        <f t="shared" si="1"/>
        <v>5186552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10318554</v>
      </c>
      <c r="X6" s="60">
        <f t="shared" si="1"/>
        <v>9123000</v>
      </c>
      <c r="Y6" s="59">
        <f t="shared" si="1"/>
        <v>1195554</v>
      </c>
      <c r="Z6" s="61">
        <f>+IF(X6&lt;&gt;0,+(Y6/X6)*100,0)</f>
        <v>13.104833936205196</v>
      </c>
      <c r="AA6" s="62">
        <f t="shared" si="1"/>
        <v>12164000</v>
      </c>
    </row>
    <row r="7" spans="1:27" ht="12.75">
      <c r="A7" s="291" t="s">
        <v>229</v>
      </c>
      <c r="B7" s="142"/>
      <c r="C7" s="60">
        <v>38603714</v>
      </c>
      <c r="D7" s="340"/>
      <c r="E7" s="60">
        <v>12164000</v>
      </c>
      <c r="F7" s="59">
        <v>12164000</v>
      </c>
      <c r="G7" s="59">
        <v>438597</v>
      </c>
      <c r="H7" s="60"/>
      <c r="I7" s="60">
        <v>3640774</v>
      </c>
      <c r="J7" s="59">
        <v>4079371</v>
      </c>
      <c r="K7" s="59"/>
      <c r="L7" s="60"/>
      <c r="M7" s="60">
        <v>1052631</v>
      </c>
      <c r="N7" s="59">
        <v>1052631</v>
      </c>
      <c r="O7" s="59">
        <v>1052631</v>
      </c>
      <c r="P7" s="60">
        <v>879514</v>
      </c>
      <c r="Q7" s="60">
        <v>3254407</v>
      </c>
      <c r="R7" s="59">
        <v>5186552</v>
      </c>
      <c r="S7" s="59"/>
      <c r="T7" s="60"/>
      <c r="U7" s="60"/>
      <c r="V7" s="59"/>
      <c r="W7" s="59">
        <v>10318554</v>
      </c>
      <c r="X7" s="60">
        <v>9123000</v>
      </c>
      <c r="Y7" s="59">
        <v>1195554</v>
      </c>
      <c r="Z7" s="61">
        <v>13.1</v>
      </c>
      <c r="AA7" s="62">
        <v>12164000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1796584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1796584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40400298</v>
      </c>
      <c r="D60" s="346">
        <f t="shared" si="14"/>
        <v>0</v>
      </c>
      <c r="E60" s="219">
        <f t="shared" si="14"/>
        <v>12164000</v>
      </c>
      <c r="F60" s="264">
        <f t="shared" si="14"/>
        <v>12164000</v>
      </c>
      <c r="G60" s="264">
        <f t="shared" si="14"/>
        <v>438597</v>
      </c>
      <c r="H60" s="219">
        <f t="shared" si="14"/>
        <v>0</v>
      </c>
      <c r="I60" s="219">
        <f t="shared" si="14"/>
        <v>3640774</v>
      </c>
      <c r="J60" s="264">
        <f t="shared" si="14"/>
        <v>4079371</v>
      </c>
      <c r="K60" s="264">
        <f t="shared" si="14"/>
        <v>0</v>
      </c>
      <c r="L60" s="219">
        <f t="shared" si="14"/>
        <v>0</v>
      </c>
      <c r="M60" s="219">
        <f t="shared" si="14"/>
        <v>1052631</v>
      </c>
      <c r="N60" s="264">
        <f t="shared" si="14"/>
        <v>1052631</v>
      </c>
      <c r="O60" s="264">
        <f t="shared" si="14"/>
        <v>1052631</v>
      </c>
      <c r="P60" s="219">
        <f t="shared" si="14"/>
        <v>879514</v>
      </c>
      <c r="Q60" s="219">
        <f t="shared" si="14"/>
        <v>3254407</v>
      </c>
      <c r="R60" s="264">
        <f t="shared" si="14"/>
        <v>5186552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10318554</v>
      </c>
      <c r="X60" s="219">
        <f t="shared" si="14"/>
        <v>9123000</v>
      </c>
      <c r="Y60" s="264">
        <f t="shared" si="14"/>
        <v>1195554</v>
      </c>
      <c r="Z60" s="337">
        <f>+IF(X60&lt;&gt;0,+(Y60/X60)*100,0)</f>
        <v>13.104833936205196</v>
      </c>
      <c r="AA60" s="232">
        <f>+AA57+AA54+AA51+AA40+AA37+AA34+AA22+AA5</f>
        <v>12164000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2018-05-08T09:03:49Z</dcterms:created>
  <dcterms:modified xsi:type="dcterms:W3CDTF">2018-05-08T09:03:53Z</dcterms:modified>
  <cp:category/>
  <cp:version/>
  <cp:contentType/>
  <cp:contentStatus/>
</cp:coreProperties>
</file>