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<sst xmlns="http://schemas.openxmlformats.org/spreadsheetml/2006/main" count="857" uniqueCount="303">
  <si>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Msunduzi(KZN225)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</si>
  <si>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</si>
  <si>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</si>
  <si>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</si>
  <si>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</si>
  <si>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</si>
  <si>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</si>
  <si>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</si>
  <si>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</si>
  <si>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</si>
  <si>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</si>
  <si>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</si>
  <si>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</si>
  <si>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</si>
  <si>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</si>
  <si>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</si>
  <si>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</si>
  <si>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</si>
  <si>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</si>
  <si>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</si>
  <si>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</si>
  <si>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</si>
  <si>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</si>
  <si>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</si>
  <si>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</si>
  <si>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</si>
  <si>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</si>
  <si>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</si>
  <si>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</si>
  <si>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</si>
  <si>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</si>
  <si>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</si>
  <si>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</si>
  <si>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</si>
  <si>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</si>
  <si>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</si>
  <si>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</si>
  <si>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</si>
  <si>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</si>
  <si>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</si>
  <si>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</si>
  <si>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</si>
  <si>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</si>
  <si>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</si>
  <si>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</si>
  <si>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</si>
  <si>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</si>
  <si>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</si>
  <si>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</si>
  <si>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</si>
  <si>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</si>
  <si>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</si>
  <si>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</si>
  <si>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</si>
  <si>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</si>
  <si>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</si>
  <si>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</si>
  <si>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</si>
  <si>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</si>
  <si>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</si>
  <si>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</si>
  <si>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</si>
  <si>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</si>
  <si>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</si>
  <si>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</si>
  <si>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</si>
  <si>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</si>
  <si>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</si>
  <si>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</si>
  <si>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</si>
  <si>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Msunduzi(KZN225)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</si>
  <si>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</si>
  <si>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</si>
  <si>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</si>
  <si>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</si>
  <si>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</si>
  <si>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</si>
  <si>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</si>
  <si>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</si>
  <si>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</si>
  <si>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</si>
  <si>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</si>
  <si>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</si>
  <si>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</si>
  <si>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</si>
  <si>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</si>
  <si>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</si>
  <si>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</si>
  <si>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</si>
  <si>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</si>
  <si>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</si>
  <si>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</si>
  <si>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</si>
  <si>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</si>
  <si>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</si>
  <si>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</si>
  <si>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</si>
  <si>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</si>
  <si>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</si>
  <si>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</si>
  <si>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Msunduzi(KZN225)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</si>
  <si>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</si>
  <si>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</si>
  <si>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</si>
  <si>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</si>
  <si>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</si>
  <si>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</si>
  <si>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</si>
  <si>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</si>
  <si>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</si>
  <si>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</si>
  <si>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</si>
  <si>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</si>
  <si>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</si>
  <si>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</si>
  <si>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</si>
  <si>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</si>
  <si>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</si>
  <si>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</si>
  <si>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</si>
  <si>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</si>
  <si>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</si>
  <si>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</si>
  <si>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</si>
  <si>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</si>
  <si>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</si>
  <si>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</si>
  <si>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</si>
  <si>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</si>
  <si>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Msunduzi(KZN225)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</si>
  <si>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</si>
  <si>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</si>
  <si>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</si>
  <si>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</si>
  <si>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</si>
  <si>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</si>
  <si>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</si>
  <si>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</si>
  <si>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</si>
  <si>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</si>
  <si>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Msunduzi(KZN225)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</si>
  <si>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</si>
  <si>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</si>
  <si>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</si>
  <si>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</si>
  <si>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</si>
  <si>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</si>
  <si>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</si>
  <si>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</si>
  <si>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</si>
  <si>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</si>
  <si>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</si>
  <si>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</si>
  <si>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</si>
  <si>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</si>
  <si>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</si>
  <si>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</si>
  <si>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</si>
  <si>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</si>
  <si>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</si>
  <si>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</si>
  <si>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</si>
  <si>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</si>
  <si>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</si>
  <si>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</si>
  <si>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</si>
  <si>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</si>
  <si>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</si>
  <si>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</si>
  <si>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</si>
  <si>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</si>
  <si>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</si>
  <si>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</si>
  <si>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</si>
  <si>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Msunduzi(KZN225)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</si>
  <si>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</si>
  <si>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</si>
  <si>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</si>
  <si>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</si>
  <si>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</si>
  <si>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</si>
  <si>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</si>
  <si>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</si>
  <si>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</si>
  <si>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</si>
  <si>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</si>
  <si>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</si>
  <si>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</si>
  <si>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</si>
  <si>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</si>
  <si>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</si>
  <si>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</si>
  <si>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</si>
  <si>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</si>
  <si>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</si>
  <si>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</si>
  <si>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</si>
  <si>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</si>
  <si>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</si>
  <si>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</si>
  <si>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</si>
  <si>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</si>
  <si>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Msunduzi(KZN225)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</si>
  <si>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</si>
  <si>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</si>
  <si>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</si>
  <si>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</si>
  <si>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</si>
  <si>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</si>
  <si>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</si>
  <si>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</si>
  <si>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</si>
  <si>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</si>
  <si>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</si>
  <si>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</si>
  <si>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</si>
  <si>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</si>
  <si>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</si>
  <si>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</si>
  <si>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</si>
  <si>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</si>
  <si>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</si>
  <si>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</si>
  <si>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</si>
  <si>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</si>
  <si>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</si>
  <si>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</si>
  <si>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Msunduzi(KZN225)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</si>
  <si>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</si>
  <si>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</si>
  <si>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</si>
  <si>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</si>
  <si>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</si>
  <si>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</si>
  <si>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</si>
  <si>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</si>
  <si>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</si>
  <si>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</si>
  <si>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</si>
  <si>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</si>
  <si>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</si>
  <si>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</si>
  <si>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</si>
  <si>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</si>
  <si>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</si>
  <si>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</si>
  <si>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</si>
  <si>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</si>
  <si>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</si>
  <si>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</si>
  <si>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</si>
  <si>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</si>
  <si>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</si>
  <si>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</si>
  <si>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</si>
  <si>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</si>
  <si>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</si>
  <si>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</si>
  <si>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</si>
  <si>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</si>
  <si>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</si>
  <si>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</si>
  <si>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</si>
  <si>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Msunduzi(KZN225)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</si>
  <si>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</si>
  <si>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</si>
  <si>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Kwazulu-Natal: Msunduzi(KZN225)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</si>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</sst>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797305161</v>
      </c>
      <c r="C5" s="19">
        <v>0</v>
      </c>
      <c r="D5" s="59">
        <v>921278382</v>
      </c>
      <c r="E5" s="60">
        <v>895916201</v>
      </c>
      <c r="F5" s="60">
        <v>73053300</v>
      </c>
      <c r="G5" s="60">
        <v>78347674</v>
      </c>
      <c r="H5" s="60">
        <v>75602507</v>
      </c>
      <c r="I5" s="60">
        <v>227003481</v>
      </c>
      <c r="J5" s="60">
        <v>74289110</v>
      </c>
      <c r="K5" s="60">
        <v>75400980</v>
      </c>
      <c r="L5" s="60">
        <v>74150958</v>
      </c>
      <c r="M5" s="60">
        <v>223841048</v>
      </c>
      <c r="N5" s="60">
        <v>70975916</v>
      </c>
      <c r="O5" s="60">
        <v>83349615</v>
      </c>
      <c r="P5" s="60">
        <v>75950667</v>
      </c>
      <c r="Q5" s="60">
        <v>230276198</v>
      </c>
      <c r="R5" s="60">
        <v>0</v>
      </c>
      <c r="S5" s="60">
        <v>0</v>
      </c>
      <c r="T5" s="60">
        <v>0</v>
      </c>
      <c r="U5" s="60">
        <v>0</v>
      </c>
      <c r="V5" s="60">
        <v>681120727</v>
      </c>
      <c r="W5" s="60">
        <v>634988466</v>
      </c>
      <c r="X5" s="60">
        <v>46132261</v>
      </c>
      <c r="Y5" s="61">
        <v>7.27</v>
      </c>
      <c r="Z5" s="62">
        <v>895916201</v>
      </c>
    </row>
    <row r="6" spans="1:26" ht="12.75">
      <c r="A6" s="58" t="s">
        <v>32</v>
      </c>
      <c r="B6" s="19">
        <v>2538549193</v>
      </c>
      <c r="C6" s="19">
        <v>0</v>
      </c>
      <c r="D6" s="59">
        <v>3018339488</v>
      </c>
      <c r="E6" s="60">
        <v>2880852980</v>
      </c>
      <c r="F6" s="60">
        <v>215568205</v>
      </c>
      <c r="G6" s="60">
        <v>283602396</v>
      </c>
      <c r="H6" s="60">
        <v>227040324</v>
      </c>
      <c r="I6" s="60">
        <v>726210925</v>
      </c>
      <c r="J6" s="60">
        <v>223831275</v>
      </c>
      <c r="K6" s="60">
        <v>249389710</v>
      </c>
      <c r="L6" s="60">
        <v>207168010</v>
      </c>
      <c r="M6" s="60">
        <v>680388995</v>
      </c>
      <c r="N6" s="60">
        <v>208984557</v>
      </c>
      <c r="O6" s="60">
        <v>255530056</v>
      </c>
      <c r="P6" s="60">
        <v>200798967</v>
      </c>
      <c r="Q6" s="60">
        <v>665313580</v>
      </c>
      <c r="R6" s="60">
        <v>0</v>
      </c>
      <c r="S6" s="60">
        <v>0</v>
      </c>
      <c r="T6" s="60">
        <v>0</v>
      </c>
      <c r="U6" s="60">
        <v>0</v>
      </c>
      <c r="V6" s="60">
        <v>2071913500</v>
      </c>
      <c r="W6" s="60">
        <v>2263012434</v>
      </c>
      <c r="X6" s="60">
        <v>-191098934</v>
      </c>
      <c r="Y6" s="61">
        <v>-8.44</v>
      </c>
      <c r="Z6" s="62">
        <v>2880852980</v>
      </c>
    </row>
    <row r="7" spans="1:26" ht="12.75">
      <c r="A7" s="58" t="s">
        <v>33</v>
      </c>
      <c r="B7" s="19">
        <v>54663821</v>
      </c>
      <c r="C7" s="19">
        <v>0</v>
      </c>
      <c r="D7" s="59">
        <v>52488619</v>
      </c>
      <c r="E7" s="60">
        <v>38033000</v>
      </c>
      <c r="F7" s="60">
        <v>7182703</v>
      </c>
      <c r="G7" s="60">
        <v>-1746362</v>
      </c>
      <c r="H7" s="60">
        <v>3341963</v>
      </c>
      <c r="I7" s="60">
        <v>8778304</v>
      </c>
      <c r="J7" s="60">
        <v>2932545</v>
      </c>
      <c r="K7" s="60">
        <v>1609431</v>
      </c>
      <c r="L7" s="60">
        <v>4547769</v>
      </c>
      <c r="M7" s="60">
        <v>9089745</v>
      </c>
      <c r="N7" s="60">
        <v>4008173</v>
      </c>
      <c r="O7" s="60">
        <v>2938887</v>
      </c>
      <c r="P7" s="60">
        <v>3887122</v>
      </c>
      <c r="Q7" s="60">
        <v>10834182</v>
      </c>
      <c r="R7" s="60">
        <v>0</v>
      </c>
      <c r="S7" s="60">
        <v>0</v>
      </c>
      <c r="T7" s="60">
        <v>0</v>
      </c>
      <c r="U7" s="60">
        <v>0</v>
      </c>
      <c r="V7" s="60">
        <v>28702231</v>
      </c>
      <c r="W7" s="60">
        <v>39169908</v>
      </c>
      <c r="X7" s="60">
        <v>-10467677</v>
      </c>
      <c r="Y7" s="61">
        <v>-26.72</v>
      </c>
      <c r="Z7" s="62">
        <v>38033000</v>
      </c>
    </row>
    <row r="8" spans="1:26" ht="12.75">
      <c r="A8" s="58" t="s">
        <v>34</v>
      </c>
      <c r="B8" s="19">
        <v>497277041</v>
      </c>
      <c r="C8" s="19">
        <v>0</v>
      </c>
      <c r="D8" s="59">
        <v>589271449</v>
      </c>
      <c r="E8" s="60">
        <v>618442009</v>
      </c>
      <c r="F8" s="60">
        <v>2777</v>
      </c>
      <c r="G8" s="60">
        <v>192768052</v>
      </c>
      <c r="H8" s="60">
        <v>6950963</v>
      </c>
      <c r="I8" s="60">
        <v>199721792</v>
      </c>
      <c r="J8" s="60">
        <v>2674659</v>
      </c>
      <c r="K8" s="60">
        <v>3894849</v>
      </c>
      <c r="L8" s="60">
        <v>137209466</v>
      </c>
      <c r="M8" s="60">
        <v>143778974</v>
      </c>
      <c r="N8" s="60">
        <v>30767288</v>
      </c>
      <c r="O8" s="60">
        <v>7610338</v>
      </c>
      <c r="P8" s="60">
        <v>121043502</v>
      </c>
      <c r="Q8" s="60">
        <v>159421128</v>
      </c>
      <c r="R8" s="60">
        <v>0</v>
      </c>
      <c r="S8" s="60">
        <v>0</v>
      </c>
      <c r="T8" s="60">
        <v>0</v>
      </c>
      <c r="U8" s="60">
        <v>0</v>
      </c>
      <c r="V8" s="60">
        <v>502921894</v>
      </c>
      <c r="W8" s="60">
        <v>406807965</v>
      </c>
      <c r="X8" s="60">
        <v>96113929</v>
      </c>
      <c r="Y8" s="61">
        <v>23.63</v>
      </c>
      <c r="Z8" s="62">
        <v>618442009</v>
      </c>
    </row>
    <row r="9" spans="1:26" ht="12.75">
      <c r="A9" s="58" t="s">
        <v>35</v>
      </c>
      <c r="B9" s="19">
        <v>453993397</v>
      </c>
      <c r="C9" s="19">
        <v>0</v>
      </c>
      <c r="D9" s="59">
        <v>356504409</v>
      </c>
      <c r="E9" s="60">
        <v>363020093</v>
      </c>
      <c r="F9" s="60">
        <v>12114458</v>
      </c>
      <c r="G9" s="60">
        <v>19049542</v>
      </c>
      <c r="H9" s="60">
        <v>13461702</v>
      </c>
      <c r="I9" s="60">
        <v>44625702</v>
      </c>
      <c r="J9" s="60">
        <v>13556049</v>
      </c>
      <c r="K9" s="60">
        <v>29462934</v>
      </c>
      <c r="L9" s="60">
        <v>16414894</v>
      </c>
      <c r="M9" s="60">
        <v>59433877</v>
      </c>
      <c r="N9" s="60">
        <v>6199014</v>
      </c>
      <c r="O9" s="60">
        <v>27252383</v>
      </c>
      <c r="P9" s="60">
        <v>33452801</v>
      </c>
      <c r="Q9" s="60">
        <v>66904198</v>
      </c>
      <c r="R9" s="60">
        <v>0</v>
      </c>
      <c r="S9" s="60">
        <v>0</v>
      </c>
      <c r="T9" s="60">
        <v>0</v>
      </c>
      <c r="U9" s="60">
        <v>0</v>
      </c>
      <c r="V9" s="60">
        <v>170963777</v>
      </c>
      <c r="W9" s="60">
        <v>319746276</v>
      </c>
      <c r="X9" s="60">
        <v>-148782499</v>
      </c>
      <c r="Y9" s="61">
        <v>-46.53</v>
      </c>
      <c r="Z9" s="62">
        <v>363020093</v>
      </c>
    </row>
    <row r="10" spans="1:26" ht="22.5">
      <c r="A10" s="63" t="s">
        <v>278</v>
      </c>
      <c r="B10" s="64">
        <f>SUM(B5:B9)</f>
        <v>4341788613</v>
      </c>
      <c r="C10" s="64">
        <f>SUM(C5:C9)</f>
        <v>0</v>
      </c>
      <c r="D10" s="65">
        <f aca="true" t="shared" si="0" ref="D10:Z10">SUM(D5:D9)</f>
        <v>4937882347</v>
      </c>
      <c r="E10" s="66">
        <f t="shared" si="0"/>
        <v>4796264283</v>
      </c>
      <c r="F10" s="66">
        <f t="shared" si="0"/>
        <v>307921443</v>
      </c>
      <c r="G10" s="66">
        <f t="shared" si="0"/>
        <v>572021302</v>
      </c>
      <c r="H10" s="66">
        <f t="shared" si="0"/>
        <v>326397459</v>
      </c>
      <c r="I10" s="66">
        <f t="shared" si="0"/>
        <v>1206340204</v>
      </c>
      <c r="J10" s="66">
        <f t="shared" si="0"/>
        <v>317283638</v>
      </c>
      <c r="K10" s="66">
        <f t="shared" si="0"/>
        <v>359757904</v>
      </c>
      <c r="L10" s="66">
        <f t="shared" si="0"/>
        <v>439491097</v>
      </c>
      <c r="M10" s="66">
        <f t="shared" si="0"/>
        <v>1116532639</v>
      </c>
      <c r="N10" s="66">
        <f t="shared" si="0"/>
        <v>320934948</v>
      </c>
      <c r="O10" s="66">
        <f t="shared" si="0"/>
        <v>376681279</v>
      </c>
      <c r="P10" s="66">
        <f t="shared" si="0"/>
        <v>435133059</v>
      </c>
      <c r="Q10" s="66">
        <f t="shared" si="0"/>
        <v>1132749286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3455622129</v>
      </c>
      <c r="W10" s="66">
        <f t="shared" si="0"/>
        <v>3663725049</v>
      </c>
      <c r="X10" s="66">
        <f t="shared" si="0"/>
        <v>-208102920</v>
      </c>
      <c r="Y10" s="67">
        <f>+IF(W10&lt;&gt;0,(X10/W10)*100,0)</f>
        <v>-5.680091088079902</v>
      </c>
      <c r="Z10" s="68">
        <f t="shared" si="0"/>
        <v>4796264283</v>
      </c>
    </row>
    <row r="11" spans="1:26" ht="12.75">
      <c r="A11" s="58" t="s">
        <v>37</v>
      </c>
      <c r="B11" s="19">
        <v>995636993</v>
      </c>
      <c r="C11" s="19">
        <v>0</v>
      </c>
      <c r="D11" s="59">
        <v>1152204419</v>
      </c>
      <c r="E11" s="60">
        <v>1165306410</v>
      </c>
      <c r="F11" s="60">
        <v>70395634</v>
      </c>
      <c r="G11" s="60">
        <v>94658127</v>
      </c>
      <c r="H11" s="60">
        <v>88188403</v>
      </c>
      <c r="I11" s="60">
        <v>253242164</v>
      </c>
      <c r="J11" s="60">
        <v>48170309</v>
      </c>
      <c r="K11" s="60">
        <v>83932170</v>
      </c>
      <c r="L11" s="60">
        <v>84601850</v>
      </c>
      <c r="M11" s="60">
        <v>216704329</v>
      </c>
      <c r="N11" s="60">
        <v>102354680</v>
      </c>
      <c r="O11" s="60">
        <v>89885702</v>
      </c>
      <c r="P11" s="60">
        <v>89816897</v>
      </c>
      <c r="Q11" s="60">
        <v>282057279</v>
      </c>
      <c r="R11" s="60">
        <v>0</v>
      </c>
      <c r="S11" s="60">
        <v>0</v>
      </c>
      <c r="T11" s="60">
        <v>0</v>
      </c>
      <c r="U11" s="60">
        <v>0</v>
      </c>
      <c r="V11" s="60">
        <v>752003772</v>
      </c>
      <c r="W11" s="60">
        <v>855494424</v>
      </c>
      <c r="X11" s="60">
        <v>-103490652</v>
      </c>
      <c r="Y11" s="61">
        <v>-12.1</v>
      </c>
      <c r="Z11" s="62">
        <v>1165306410</v>
      </c>
    </row>
    <row r="12" spans="1:26" ht="12.75">
      <c r="A12" s="58" t="s">
        <v>38</v>
      </c>
      <c r="B12" s="19">
        <v>43574297</v>
      </c>
      <c r="C12" s="19">
        <v>0</v>
      </c>
      <c r="D12" s="59">
        <v>45184647</v>
      </c>
      <c r="E12" s="60">
        <v>45184649</v>
      </c>
      <c r="F12" s="60">
        <v>3839165</v>
      </c>
      <c r="G12" s="60">
        <v>3749543</v>
      </c>
      <c r="H12" s="60">
        <v>3719138</v>
      </c>
      <c r="I12" s="60">
        <v>11307846</v>
      </c>
      <c r="J12" s="60">
        <v>3718375</v>
      </c>
      <c r="K12" s="60">
        <v>3719138</v>
      </c>
      <c r="L12" s="60">
        <v>3719138</v>
      </c>
      <c r="M12" s="60">
        <v>11156651</v>
      </c>
      <c r="N12" s="60">
        <v>3954823</v>
      </c>
      <c r="O12" s="60">
        <v>3722625</v>
      </c>
      <c r="P12" s="60">
        <v>3718891</v>
      </c>
      <c r="Q12" s="60">
        <v>11396339</v>
      </c>
      <c r="R12" s="60">
        <v>0</v>
      </c>
      <c r="S12" s="60">
        <v>0</v>
      </c>
      <c r="T12" s="60">
        <v>0</v>
      </c>
      <c r="U12" s="60">
        <v>0</v>
      </c>
      <c r="V12" s="60">
        <v>33860836</v>
      </c>
      <c r="W12" s="60">
        <v>33888483</v>
      </c>
      <c r="X12" s="60">
        <v>-27647</v>
      </c>
      <c r="Y12" s="61">
        <v>-0.08</v>
      </c>
      <c r="Z12" s="62">
        <v>45184649</v>
      </c>
    </row>
    <row r="13" spans="1:26" ht="12.75">
      <c r="A13" s="58" t="s">
        <v>279</v>
      </c>
      <c r="B13" s="19">
        <v>606368516</v>
      </c>
      <c r="C13" s="19">
        <v>0</v>
      </c>
      <c r="D13" s="59">
        <v>537297616</v>
      </c>
      <c r="E13" s="60">
        <v>446157072</v>
      </c>
      <c r="F13" s="60">
        <v>36681828</v>
      </c>
      <c r="G13" s="60">
        <v>36700508</v>
      </c>
      <c r="H13" s="60">
        <v>35529567</v>
      </c>
      <c r="I13" s="60">
        <v>108911903</v>
      </c>
      <c r="J13" s="60">
        <v>36780895</v>
      </c>
      <c r="K13" s="60">
        <v>35609422</v>
      </c>
      <c r="L13" s="60">
        <v>36813324</v>
      </c>
      <c r="M13" s="60">
        <v>109203641</v>
      </c>
      <c r="N13" s="60">
        <v>37906190</v>
      </c>
      <c r="O13" s="60">
        <v>33158661</v>
      </c>
      <c r="P13" s="60">
        <v>36504019</v>
      </c>
      <c r="Q13" s="60">
        <v>107568870</v>
      </c>
      <c r="R13" s="60">
        <v>0</v>
      </c>
      <c r="S13" s="60">
        <v>0</v>
      </c>
      <c r="T13" s="60">
        <v>0</v>
      </c>
      <c r="U13" s="60">
        <v>0</v>
      </c>
      <c r="V13" s="60">
        <v>325684414</v>
      </c>
      <c r="W13" s="60">
        <v>402352209</v>
      </c>
      <c r="X13" s="60">
        <v>-76667795</v>
      </c>
      <c r="Y13" s="61">
        <v>-19.05</v>
      </c>
      <c r="Z13" s="62">
        <v>446157072</v>
      </c>
    </row>
    <row r="14" spans="1:26" ht="12.75">
      <c r="A14" s="58" t="s">
        <v>40</v>
      </c>
      <c r="B14" s="19">
        <v>68463042</v>
      </c>
      <c r="C14" s="19">
        <v>0</v>
      </c>
      <c r="D14" s="59">
        <v>62143256</v>
      </c>
      <c r="E14" s="60">
        <v>56246142</v>
      </c>
      <c r="F14" s="60">
        <v>-2966048</v>
      </c>
      <c r="G14" s="60">
        <v>731</v>
      </c>
      <c r="H14" s="60">
        <v>15299353</v>
      </c>
      <c r="I14" s="60">
        <v>12334036</v>
      </c>
      <c r="J14" s="60">
        <v>494</v>
      </c>
      <c r="K14" s="60">
        <v>454</v>
      </c>
      <c r="L14" s="60">
        <v>17070725</v>
      </c>
      <c r="M14" s="60">
        <v>17071673</v>
      </c>
      <c r="N14" s="60">
        <v>42586</v>
      </c>
      <c r="O14" s="60">
        <v>0</v>
      </c>
      <c r="P14" s="60">
        <v>13821590</v>
      </c>
      <c r="Q14" s="60">
        <v>13864176</v>
      </c>
      <c r="R14" s="60">
        <v>0</v>
      </c>
      <c r="S14" s="60">
        <v>0</v>
      </c>
      <c r="T14" s="60">
        <v>0</v>
      </c>
      <c r="U14" s="60">
        <v>0</v>
      </c>
      <c r="V14" s="60">
        <v>43269885</v>
      </c>
      <c r="W14" s="60">
        <v>46596942</v>
      </c>
      <c r="X14" s="60">
        <v>-3327057</v>
      </c>
      <c r="Y14" s="61">
        <v>-7.14</v>
      </c>
      <c r="Z14" s="62">
        <v>56246142</v>
      </c>
    </row>
    <row r="15" spans="1:26" ht="12.75">
      <c r="A15" s="58" t="s">
        <v>41</v>
      </c>
      <c r="B15" s="19">
        <v>1912347638</v>
      </c>
      <c r="C15" s="19">
        <v>0</v>
      </c>
      <c r="D15" s="59">
        <v>2137201962</v>
      </c>
      <c r="E15" s="60">
        <v>2086182328</v>
      </c>
      <c r="F15" s="60">
        <v>213413188</v>
      </c>
      <c r="G15" s="60">
        <v>215143787</v>
      </c>
      <c r="H15" s="60">
        <v>159325293</v>
      </c>
      <c r="I15" s="60">
        <v>587882268</v>
      </c>
      <c r="J15" s="60">
        <v>143606092</v>
      </c>
      <c r="K15" s="60">
        <v>157893351</v>
      </c>
      <c r="L15" s="60">
        <v>154241229</v>
      </c>
      <c r="M15" s="60">
        <v>455740672</v>
      </c>
      <c r="N15" s="60">
        <v>130589885</v>
      </c>
      <c r="O15" s="60">
        <v>161886561</v>
      </c>
      <c r="P15" s="60">
        <v>148541180</v>
      </c>
      <c r="Q15" s="60">
        <v>441017626</v>
      </c>
      <c r="R15" s="60">
        <v>0</v>
      </c>
      <c r="S15" s="60">
        <v>0</v>
      </c>
      <c r="T15" s="60">
        <v>0</v>
      </c>
      <c r="U15" s="60">
        <v>0</v>
      </c>
      <c r="V15" s="60">
        <v>1484640566</v>
      </c>
      <c r="W15" s="60">
        <v>1606958964</v>
      </c>
      <c r="X15" s="60">
        <v>-122318398</v>
      </c>
      <c r="Y15" s="61">
        <v>-7.61</v>
      </c>
      <c r="Z15" s="62">
        <v>2086182328</v>
      </c>
    </row>
    <row r="16" spans="1:26" ht="12.75">
      <c r="A16" s="69" t="s">
        <v>42</v>
      </c>
      <c r="B16" s="19">
        <v>29605862</v>
      </c>
      <c r="C16" s="19">
        <v>0</v>
      </c>
      <c r="D16" s="59">
        <v>0</v>
      </c>
      <c r="E16" s="60">
        <v>-1</v>
      </c>
      <c r="F16" s="60">
        <v>5659428</v>
      </c>
      <c r="G16" s="60">
        <v>4366246</v>
      </c>
      <c r="H16" s="60">
        <v>2298863</v>
      </c>
      <c r="I16" s="60">
        <v>12324537</v>
      </c>
      <c r="J16" s="60">
        <v>4042621</v>
      </c>
      <c r="K16" s="60">
        <v>4122950</v>
      </c>
      <c r="L16" s="60">
        <v>12800980</v>
      </c>
      <c r="M16" s="60">
        <v>20966551</v>
      </c>
      <c r="N16" s="60">
        <v>2512286</v>
      </c>
      <c r="O16" s="60">
        <v>1951989</v>
      </c>
      <c r="P16" s="60">
        <v>2426943</v>
      </c>
      <c r="Q16" s="60">
        <v>6891218</v>
      </c>
      <c r="R16" s="60">
        <v>0</v>
      </c>
      <c r="S16" s="60">
        <v>0</v>
      </c>
      <c r="T16" s="60">
        <v>0</v>
      </c>
      <c r="U16" s="60">
        <v>0</v>
      </c>
      <c r="V16" s="60">
        <v>40182306</v>
      </c>
      <c r="W16" s="60">
        <v>6675804</v>
      </c>
      <c r="X16" s="60">
        <v>33506502</v>
      </c>
      <c r="Y16" s="61">
        <v>501.91</v>
      </c>
      <c r="Z16" s="62">
        <v>-1</v>
      </c>
    </row>
    <row r="17" spans="1:26" ht="12.75">
      <c r="A17" s="58" t="s">
        <v>43</v>
      </c>
      <c r="B17" s="19">
        <v>1364542132</v>
      </c>
      <c r="C17" s="19">
        <v>0</v>
      </c>
      <c r="D17" s="59">
        <v>970797321</v>
      </c>
      <c r="E17" s="60">
        <v>955732656</v>
      </c>
      <c r="F17" s="60">
        <v>-9378291</v>
      </c>
      <c r="G17" s="60">
        <v>55513001</v>
      </c>
      <c r="H17" s="60">
        <v>56477652</v>
      </c>
      <c r="I17" s="60">
        <v>102612362</v>
      </c>
      <c r="J17" s="60">
        <v>52533891</v>
      </c>
      <c r="K17" s="60">
        <v>47312698</v>
      </c>
      <c r="L17" s="60">
        <v>84911330</v>
      </c>
      <c r="M17" s="60">
        <v>184757919</v>
      </c>
      <c r="N17" s="60">
        <v>64688322</v>
      </c>
      <c r="O17" s="60">
        <v>50295416</v>
      </c>
      <c r="P17" s="60">
        <v>58235667</v>
      </c>
      <c r="Q17" s="60">
        <v>173219405</v>
      </c>
      <c r="R17" s="60">
        <v>0</v>
      </c>
      <c r="S17" s="60">
        <v>0</v>
      </c>
      <c r="T17" s="60">
        <v>0</v>
      </c>
      <c r="U17" s="60">
        <v>0</v>
      </c>
      <c r="V17" s="60">
        <v>460589686</v>
      </c>
      <c r="W17" s="60">
        <v>608236677</v>
      </c>
      <c r="X17" s="60">
        <v>-147646991</v>
      </c>
      <c r="Y17" s="61">
        <v>-24.27</v>
      </c>
      <c r="Z17" s="62">
        <v>955732656</v>
      </c>
    </row>
    <row r="18" spans="1:26" ht="12.75">
      <c r="A18" s="70" t="s">
        <v>44</v>
      </c>
      <c r="B18" s="71">
        <f>SUM(B11:B17)</f>
        <v>5020538480</v>
      </c>
      <c r="C18" s="71">
        <f>SUM(C11:C17)</f>
        <v>0</v>
      </c>
      <c r="D18" s="72">
        <f aca="true" t="shared" si="1" ref="D18:Z18">SUM(D11:D17)</f>
        <v>4904829221</v>
      </c>
      <c r="E18" s="73">
        <f t="shared" si="1"/>
        <v>4754809256</v>
      </c>
      <c r="F18" s="73">
        <f t="shared" si="1"/>
        <v>317644904</v>
      </c>
      <c r="G18" s="73">
        <f t="shared" si="1"/>
        <v>410131943</v>
      </c>
      <c r="H18" s="73">
        <f t="shared" si="1"/>
        <v>360838269</v>
      </c>
      <c r="I18" s="73">
        <f t="shared" si="1"/>
        <v>1088615116</v>
      </c>
      <c r="J18" s="73">
        <f t="shared" si="1"/>
        <v>288852677</v>
      </c>
      <c r="K18" s="73">
        <f t="shared" si="1"/>
        <v>332590183</v>
      </c>
      <c r="L18" s="73">
        <f t="shared" si="1"/>
        <v>394158576</v>
      </c>
      <c r="M18" s="73">
        <f t="shared" si="1"/>
        <v>1015601436</v>
      </c>
      <c r="N18" s="73">
        <f t="shared" si="1"/>
        <v>342048772</v>
      </c>
      <c r="O18" s="73">
        <f t="shared" si="1"/>
        <v>340900954</v>
      </c>
      <c r="P18" s="73">
        <f t="shared" si="1"/>
        <v>353065187</v>
      </c>
      <c r="Q18" s="73">
        <f t="shared" si="1"/>
        <v>1036014913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3140231465</v>
      </c>
      <c r="W18" s="73">
        <f t="shared" si="1"/>
        <v>3560203503</v>
      </c>
      <c r="X18" s="73">
        <f t="shared" si="1"/>
        <v>-419972038</v>
      </c>
      <c r="Y18" s="67">
        <f>+IF(W18&lt;&gt;0,(X18/W18)*100,0)</f>
        <v>-11.796293039038673</v>
      </c>
      <c r="Z18" s="74">
        <f t="shared" si="1"/>
        <v>4754809256</v>
      </c>
    </row>
    <row r="19" spans="1:26" ht="12.75">
      <c r="A19" s="70" t="s">
        <v>45</v>
      </c>
      <c r="B19" s="75">
        <f>+B10-B18</f>
        <v>-678749867</v>
      </c>
      <c r="C19" s="75">
        <f>+C10-C18</f>
        <v>0</v>
      </c>
      <c r="D19" s="76">
        <f aca="true" t="shared" si="2" ref="D19:Z19">+D10-D18</f>
        <v>33053126</v>
      </c>
      <c r="E19" s="77">
        <f t="shared" si="2"/>
        <v>41455027</v>
      </c>
      <c r="F19" s="77">
        <f t="shared" si="2"/>
        <v>-9723461</v>
      </c>
      <c r="G19" s="77">
        <f t="shared" si="2"/>
        <v>161889359</v>
      </c>
      <c r="H19" s="77">
        <f t="shared" si="2"/>
        <v>-34440810</v>
      </c>
      <c r="I19" s="77">
        <f t="shared" si="2"/>
        <v>117725088</v>
      </c>
      <c r="J19" s="77">
        <f t="shared" si="2"/>
        <v>28430961</v>
      </c>
      <c r="K19" s="77">
        <f t="shared" si="2"/>
        <v>27167721</v>
      </c>
      <c r="L19" s="77">
        <f t="shared" si="2"/>
        <v>45332521</v>
      </c>
      <c r="M19" s="77">
        <f t="shared" si="2"/>
        <v>100931203</v>
      </c>
      <c r="N19" s="77">
        <f t="shared" si="2"/>
        <v>-21113824</v>
      </c>
      <c r="O19" s="77">
        <f t="shared" si="2"/>
        <v>35780325</v>
      </c>
      <c r="P19" s="77">
        <f t="shared" si="2"/>
        <v>82067872</v>
      </c>
      <c r="Q19" s="77">
        <f t="shared" si="2"/>
        <v>96734373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315390664</v>
      </c>
      <c r="W19" s="77">
        <f>IF(E10=E18,0,W10-W18)</f>
        <v>103521546</v>
      </c>
      <c r="X19" s="77">
        <f t="shared" si="2"/>
        <v>211869118</v>
      </c>
      <c r="Y19" s="78">
        <f>+IF(W19&lt;&gt;0,(X19/W19)*100,0)</f>
        <v>204.66185657621457</v>
      </c>
      <c r="Z19" s="79">
        <f t="shared" si="2"/>
        <v>41455027</v>
      </c>
    </row>
    <row r="20" spans="1:26" ht="12.75">
      <c r="A20" s="58" t="s">
        <v>46</v>
      </c>
      <c r="B20" s="19">
        <v>441231023</v>
      </c>
      <c r="C20" s="19">
        <v>0</v>
      </c>
      <c r="D20" s="59">
        <v>460257380</v>
      </c>
      <c r="E20" s="60">
        <v>412491606</v>
      </c>
      <c r="F20" s="60">
        <v>0</v>
      </c>
      <c r="G20" s="60">
        <v>59591</v>
      </c>
      <c r="H20" s="60">
        <v>14998687</v>
      </c>
      <c r="I20" s="60">
        <v>15058278</v>
      </c>
      <c r="J20" s="60">
        <v>22898712</v>
      </c>
      <c r="K20" s="60">
        <v>37619529</v>
      </c>
      <c r="L20" s="60">
        <v>38539714</v>
      </c>
      <c r="M20" s="60">
        <v>99057955</v>
      </c>
      <c r="N20" s="60">
        <v>29342700</v>
      </c>
      <c r="O20" s="60">
        <v>26192762</v>
      </c>
      <c r="P20" s="60">
        <v>25115636</v>
      </c>
      <c r="Q20" s="60">
        <v>80651098</v>
      </c>
      <c r="R20" s="60">
        <v>0</v>
      </c>
      <c r="S20" s="60">
        <v>0</v>
      </c>
      <c r="T20" s="60">
        <v>0</v>
      </c>
      <c r="U20" s="60">
        <v>0</v>
      </c>
      <c r="V20" s="60">
        <v>194767331</v>
      </c>
      <c r="W20" s="60">
        <v>342459288</v>
      </c>
      <c r="X20" s="60">
        <v>-147691957</v>
      </c>
      <c r="Y20" s="61">
        <v>-43.13</v>
      </c>
      <c r="Z20" s="62">
        <v>412491606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-237518844</v>
      </c>
      <c r="C22" s="86">
        <f>SUM(C19:C21)</f>
        <v>0</v>
      </c>
      <c r="D22" s="87">
        <f aca="true" t="shared" si="3" ref="D22:Z22">SUM(D19:D21)</f>
        <v>493310506</v>
      </c>
      <c r="E22" s="88">
        <f t="shared" si="3"/>
        <v>453946633</v>
      </c>
      <c r="F22" s="88">
        <f t="shared" si="3"/>
        <v>-9723461</v>
      </c>
      <c r="G22" s="88">
        <f t="shared" si="3"/>
        <v>161948950</v>
      </c>
      <c r="H22" s="88">
        <f t="shared" si="3"/>
        <v>-19442123</v>
      </c>
      <c r="I22" s="88">
        <f t="shared" si="3"/>
        <v>132783366</v>
      </c>
      <c r="J22" s="88">
        <f t="shared" si="3"/>
        <v>51329673</v>
      </c>
      <c r="K22" s="88">
        <f t="shared" si="3"/>
        <v>64787250</v>
      </c>
      <c r="L22" s="88">
        <f t="shared" si="3"/>
        <v>83872235</v>
      </c>
      <c r="M22" s="88">
        <f t="shared" si="3"/>
        <v>199989158</v>
      </c>
      <c r="N22" s="88">
        <f t="shared" si="3"/>
        <v>8228876</v>
      </c>
      <c r="O22" s="88">
        <f t="shared" si="3"/>
        <v>61973087</v>
      </c>
      <c r="P22" s="88">
        <f t="shared" si="3"/>
        <v>107183508</v>
      </c>
      <c r="Q22" s="88">
        <f t="shared" si="3"/>
        <v>177385471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510157995</v>
      </c>
      <c r="W22" s="88">
        <f t="shared" si="3"/>
        <v>445980834</v>
      </c>
      <c r="X22" s="88">
        <f t="shared" si="3"/>
        <v>64177161</v>
      </c>
      <c r="Y22" s="89">
        <f>+IF(W22&lt;&gt;0,(X22/W22)*100,0)</f>
        <v>14.390116369888666</v>
      </c>
      <c r="Z22" s="90">
        <f t="shared" si="3"/>
        <v>453946633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-237518844</v>
      </c>
      <c r="C24" s="75">
        <f>SUM(C22:C23)</f>
        <v>0</v>
      </c>
      <c r="D24" s="76">
        <f aca="true" t="shared" si="4" ref="D24:Z24">SUM(D22:D23)</f>
        <v>493310506</v>
      </c>
      <c r="E24" s="77">
        <f t="shared" si="4"/>
        <v>453946633</v>
      </c>
      <c r="F24" s="77">
        <f t="shared" si="4"/>
        <v>-9723461</v>
      </c>
      <c r="G24" s="77">
        <f t="shared" si="4"/>
        <v>161948950</v>
      </c>
      <c r="H24" s="77">
        <f t="shared" si="4"/>
        <v>-19442123</v>
      </c>
      <c r="I24" s="77">
        <f t="shared" si="4"/>
        <v>132783366</v>
      </c>
      <c r="J24" s="77">
        <f t="shared" si="4"/>
        <v>51329673</v>
      </c>
      <c r="K24" s="77">
        <f t="shared" si="4"/>
        <v>64787250</v>
      </c>
      <c r="L24" s="77">
        <f t="shared" si="4"/>
        <v>83872235</v>
      </c>
      <c r="M24" s="77">
        <f t="shared" si="4"/>
        <v>199989158</v>
      </c>
      <c r="N24" s="77">
        <f t="shared" si="4"/>
        <v>8228876</v>
      </c>
      <c r="O24" s="77">
        <f t="shared" si="4"/>
        <v>61973087</v>
      </c>
      <c r="P24" s="77">
        <f t="shared" si="4"/>
        <v>107183508</v>
      </c>
      <c r="Q24" s="77">
        <f t="shared" si="4"/>
        <v>177385471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510157995</v>
      </c>
      <c r="W24" s="77">
        <f t="shared" si="4"/>
        <v>445980834</v>
      </c>
      <c r="X24" s="77">
        <f t="shared" si="4"/>
        <v>64177161</v>
      </c>
      <c r="Y24" s="78">
        <f>+IF(W24&lt;&gt;0,(X24/W24)*100,0)</f>
        <v>14.390116369888666</v>
      </c>
      <c r="Z24" s="79">
        <f t="shared" si="4"/>
        <v>453946633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648113768</v>
      </c>
      <c r="C27" s="22">
        <v>0</v>
      </c>
      <c r="D27" s="99">
        <v>698424000</v>
      </c>
      <c r="E27" s="100">
        <v>762591022</v>
      </c>
      <c r="F27" s="100">
        <v>8444132</v>
      </c>
      <c r="G27" s="100">
        <v>15091329</v>
      </c>
      <c r="H27" s="100">
        <v>32660040</v>
      </c>
      <c r="I27" s="100">
        <v>56195501</v>
      </c>
      <c r="J27" s="100">
        <v>34165839</v>
      </c>
      <c r="K27" s="100">
        <v>64251732</v>
      </c>
      <c r="L27" s="100">
        <v>60574055</v>
      </c>
      <c r="M27" s="100">
        <v>158991626</v>
      </c>
      <c r="N27" s="100">
        <v>18469082</v>
      </c>
      <c r="O27" s="100">
        <v>22414706</v>
      </c>
      <c r="P27" s="100">
        <v>41390312</v>
      </c>
      <c r="Q27" s="100">
        <v>82274100</v>
      </c>
      <c r="R27" s="100">
        <v>0</v>
      </c>
      <c r="S27" s="100">
        <v>0</v>
      </c>
      <c r="T27" s="100">
        <v>0</v>
      </c>
      <c r="U27" s="100">
        <v>0</v>
      </c>
      <c r="V27" s="100">
        <v>297461227</v>
      </c>
      <c r="W27" s="100">
        <v>571943267</v>
      </c>
      <c r="X27" s="100">
        <v>-274482040</v>
      </c>
      <c r="Y27" s="101">
        <v>-47.99</v>
      </c>
      <c r="Z27" s="102">
        <v>762591022</v>
      </c>
    </row>
    <row r="28" spans="1:26" ht="12.75">
      <c r="A28" s="103" t="s">
        <v>46</v>
      </c>
      <c r="B28" s="19">
        <v>401255417</v>
      </c>
      <c r="C28" s="19">
        <v>0</v>
      </c>
      <c r="D28" s="59">
        <v>460257380</v>
      </c>
      <c r="E28" s="60">
        <v>463022789</v>
      </c>
      <c r="F28" s="60">
        <v>-615344</v>
      </c>
      <c r="G28" s="60">
        <v>11288089</v>
      </c>
      <c r="H28" s="60">
        <v>23718695</v>
      </c>
      <c r="I28" s="60">
        <v>34391440</v>
      </c>
      <c r="J28" s="60">
        <v>15189267</v>
      </c>
      <c r="K28" s="60">
        <v>41836426</v>
      </c>
      <c r="L28" s="60">
        <v>43178658</v>
      </c>
      <c r="M28" s="60">
        <v>100204351</v>
      </c>
      <c r="N28" s="60">
        <v>16605429</v>
      </c>
      <c r="O28" s="60">
        <v>7038789</v>
      </c>
      <c r="P28" s="60">
        <v>29937599</v>
      </c>
      <c r="Q28" s="60">
        <v>53581817</v>
      </c>
      <c r="R28" s="60">
        <v>0</v>
      </c>
      <c r="S28" s="60">
        <v>0</v>
      </c>
      <c r="T28" s="60">
        <v>0</v>
      </c>
      <c r="U28" s="60">
        <v>0</v>
      </c>
      <c r="V28" s="60">
        <v>188177608</v>
      </c>
      <c r="W28" s="60">
        <v>347267092</v>
      </c>
      <c r="X28" s="60">
        <v>-159089484</v>
      </c>
      <c r="Y28" s="61">
        <v>-45.81</v>
      </c>
      <c r="Z28" s="62">
        <v>463022789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40245431</v>
      </c>
      <c r="C30" s="19">
        <v>0</v>
      </c>
      <c r="D30" s="59">
        <v>38800000</v>
      </c>
      <c r="E30" s="60">
        <v>43800000</v>
      </c>
      <c r="F30" s="60">
        <v>9467396</v>
      </c>
      <c r="G30" s="60">
        <v>-73337</v>
      </c>
      <c r="H30" s="60">
        <v>4514533</v>
      </c>
      <c r="I30" s="60">
        <v>13908592</v>
      </c>
      <c r="J30" s="60">
        <v>10708070</v>
      </c>
      <c r="K30" s="60">
        <v>3316463</v>
      </c>
      <c r="L30" s="60">
        <v>2552234</v>
      </c>
      <c r="M30" s="60">
        <v>16576767</v>
      </c>
      <c r="N30" s="60">
        <v>253201</v>
      </c>
      <c r="O30" s="60">
        <v>2219169</v>
      </c>
      <c r="P30" s="60">
        <v>5423777</v>
      </c>
      <c r="Q30" s="60">
        <v>7896147</v>
      </c>
      <c r="R30" s="60">
        <v>0</v>
      </c>
      <c r="S30" s="60">
        <v>0</v>
      </c>
      <c r="T30" s="60">
        <v>0</v>
      </c>
      <c r="U30" s="60">
        <v>0</v>
      </c>
      <c r="V30" s="60">
        <v>38381506</v>
      </c>
      <c r="W30" s="60">
        <v>32850000</v>
      </c>
      <c r="X30" s="60">
        <v>5531506</v>
      </c>
      <c r="Y30" s="61">
        <v>16.84</v>
      </c>
      <c r="Z30" s="62">
        <v>43800000</v>
      </c>
    </row>
    <row r="31" spans="1:26" ht="12.75">
      <c r="A31" s="58" t="s">
        <v>53</v>
      </c>
      <c r="B31" s="19">
        <v>206612920</v>
      </c>
      <c r="C31" s="19">
        <v>0</v>
      </c>
      <c r="D31" s="59">
        <v>199366620</v>
      </c>
      <c r="E31" s="60">
        <v>255768233</v>
      </c>
      <c r="F31" s="60">
        <v>-407920</v>
      </c>
      <c r="G31" s="60">
        <v>3876577</v>
      </c>
      <c r="H31" s="60">
        <v>4426813</v>
      </c>
      <c r="I31" s="60">
        <v>7895470</v>
      </c>
      <c r="J31" s="60">
        <v>8268502</v>
      </c>
      <c r="K31" s="60">
        <v>19098843</v>
      </c>
      <c r="L31" s="60">
        <v>14843163</v>
      </c>
      <c r="M31" s="60">
        <v>42210508</v>
      </c>
      <c r="N31" s="60">
        <v>1610452</v>
      </c>
      <c r="O31" s="60">
        <v>13156748</v>
      </c>
      <c r="P31" s="60">
        <v>6028936</v>
      </c>
      <c r="Q31" s="60">
        <v>20796136</v>
      </c>
      <c r="R31" s="60">
        <v>0</v>
      </c>
      <c r="S31" s="60">
        <v>0</v>
      </c>
      <c r="T31" s="60">
        <v>0</v>
      </c>
      <c r="U31" s="60">
        <v>0</v>
      </c>
      <c r="V31" s="60">
        <v>70902114</v>
      </c>
      <c r="W31" s="60">
        <v>191826175</v>
      </c>
      <c r="X31" s="60">
        <v>-120924061</v>
      </c>
      <c r="Y31" s="61">
        <v>-63.04</v>
      </c>
      <c r="Z31" s="62">
        <v>255768233</v>
      </c>
    </row>
    <row r="32" spans="1:26" ht="12.75">
      <c r="A32" s="70" t="s">
        <v>54</v>
      </c>
      <c r="B32" s="22">
        <f>SUM(B28:B31)</f>
        <v>648113768</v>
      </c>
      <c r="C32" s="22">
        <f>SUM(C28:C31)</f>
        <v>0</v>
      </c>
      <c r="D32" s="99">
        <f aca="true" t="shared" si="5" ref="D32:Z32">SUM(D28:D31)</f>
        <v>698424000</v>
      </c>
      <c r="E32" s="100">
        <f t="shared" si="5"/>
        <v>762591022</v>
      </c>
      <c r="F32" s="100">
        <f t="shared" si="5"/>
        <v>8444132</v>
      </c>
      <c r="G32" s="100">
        <f t="shared" si="5"/>
        <v>15091329</v>
      </c>
      <c r="H32" s="100">
        <f t="shared" si="5"/>
        <v>32660041</v>
      </c>
      <c r="I32" s="100">
        <f t="shared" si="5"/>
        <v>56195502</v>
      </c>
      <c r="J32" s="100">
        <f t="shared" si="5"/>
        <v>34165839</v>
      </c>
      <c r="K32" s="100">
        <f t="shared" si="5"/>
        <v>64251732</v>
      </c>
      <c r="L32" s="100">
        <f t="shared" si="5"/>
        <v>60574055</v>
      </c>
      <c r="M32" s="100">
        <f t="shared" si="5"/>
        <v>158991626</v>
      </c>
      <c r="N32" s="100">
        <f t="shared" si="5"/>
        <v>18469082</v>
      </c>
      <c r="O32" s="100">
        <f t="shared" si="5"/>
        <v>22414706</v>
      </c>
      <c r="P32" s="100">
        <f t="shared" si="5"/>
        <v>41390312</v>
      </c>
      <c r="Q32" s="100">
        <f t="shared" si="5"/>
        <v>82274100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297461228</v>
      </c>
      <c r="W32" s="100">
        <f t="shared" si="5"/>
        <v>571943267</v>
      </c>
      <c r="X32" s="100">
        <f t="shared" si="5"/>
        <v>-274482039</v>
      </c>
      <c r="Y32" s="101">
        <f>+IF(W32&lt;&gt;0,(X32/W32)*100,0)</f>
        <v>-47.99113038601432</v>
      </c>
      <c r="Z32" s="102">
        <f t="shared" si="5"/>
        <v>762591022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1860482279</v>
      </c>
      <c r="C35" s="19">
        <v>0</v>
      </c>
      <c r="D35" s="59">
        <v>3357362707</v>
      </c>
      <c r="E35" s="60">
        <v>2898585707</v>
      </c>
      <c r="F35" s="60">
        <v>1584558843</v>
      </c>
      <c r="G35" s="60">
        <v>1920205733</v>
      </c>
      <c r="H35" s="60">
        <v>1893090973</v>
      </c>
      <c r="I35" s="60">
        <v>1893090973</v>
      </c>
      <c r="J35" s="60">
        <v>2045507756</v>
      </c>
      <c r="K35" s="60">
        <v>2111014130</v>
      </c>
      <c r="L35" s="60">
        <v>2164968637</v>
      </c>
      <c r="M35" s="60">
        <v>2164968637</v>
      </c>
      <c r="N35" s="60">
        <v>2441638558</v>
      </c>
      <c r="O35" s="60">
        <v>2703730275</v>
      </c>
      <c r="P35" s="60">
        <v>2266099817</v>
      </c>
      <c r="Q35" s="60">
        <v>2266099817</v>
      </c>
      <c r="R35" s="60">
        <v>0</v>
      </c>
      <c r="S35" s="60">
        <v>0</v>
      </c>
      <c r="T35" s="60">
        <v>0</v>
      </c>
      <c r="U35" s="60">
        <v>0</v>
      </c>
      <c r="V35" s="60">
        <v>2266099817</v>
      </c>
      <c r="W35" s="60">
        <v>2173939280</v>
      </c>
      <c r="X35" s="60">
        <v>92160537</v>
      </c>
      <c r="Y35" s="61">
        <v>4.24</v>
      </c>
      <c r="Z35" s="62">
        <v>2898585707</v>
      </c>
    </row>
    <row r="36" spans="1:26" ht="12.75">
      <c r="A36" s="58" t="s">
        <v>57</v>
      </c>
      <c r="B36" s="19">
        <v>7937125688</v>
      </c>
      <c r="C36" s="19">
        <v>0</v>
      </c>
      <c r="D36" s="59">
        <v>7800202200</v>
      </c>
      <c r="E36" s="60">
        <v>7996569373</v>
      </c>
      <c r="F36" s="60">
        <v>7663516879</v>
      </c>
      <c r="G36" s="60">
        <v>7642050031</v>
      </c>
      <c r="H36" s="60">
        <v>7639440339</v>
      </c>
      <c r="I36" s="60">
        <v>7639440339</v>
      </c>
      <c r="J36" s="60">
        <v>7635838477</v>
      </c>
      <c r="K36" s="60">
        <v>7905138972</v>
      </c>
      <c r="L36" s="60">
        <v>7929716095</v>
      </c>
      <c r="M36" s="60">
        <v>7929716095</v>
      </c>
      <c r="N36" s="60">
        <v>7911518596</v>
      </c>
      <c r="O36" s="60">
        <v>7900842113</v>
      </c>
      <c r="P36" s="60">
        <v>7906578581</v>
      </c>
      <c r="Q36" s="60">
        <v>7906578581</v>
      </c>
      <c r="R36" s="60">
        <v>0</v>
      </c>
      <c r="S36" s="60">
        <v>0</v>
      </c>
      <c r="T36" s="60">
        <v>0</v>
      </c>
      <c r="U36" s="60">
        <v>0</v>
      </c>
      <c r="V36" s="60">
        <v>7906578581</v>
      </c>
      <c r="W36" s="60">
        <v>5997427030</v>
      </c>
      <c r="X36" s="60">
        <v>1909151551</v>
      </c>
      <c r="Y36" s="61">
        <v>31.83</v>
      </c>
      <c r="Z36" s="62">
        <v>7996569373</v>
      </c>
    </row>
    <row r="37" spans="1:26" ht="12.75">
      <c r="A37" s="58" t="s">
        <v>58</v>
      </c>
      <c r="B37" s="19">
        <v>1051572905</v>
      </c>
      <c r="C37" s="19">
        <v>0</v>
      </c>
      <c r="D37" s="59">
        <v>1131124923</v>
      </c>
      <c r="E37" s="60">
        <v>257826638</v>
      </c>
      <c r="F37" s="60">
        <v>688949876</v>
      </c>
      <c r="G37" s="60">
        <v>841180976</v>
      </c>
      <c r="H37" s="60">
        <v>852761667</v>
      </c>
      <c r="I37" s="60">
        <v>852761667</v>
      </c>
      <c r="J37" s="60">
        <v>948640857</v>
      </c>
      <c r="K37" s="60">
        <v>952914752</v>
      </c>
      <c r="L37" s="60">
        <v>964558503</v>
      </c>
      <c r="M37" s="60">
        <v>964558503</v>
      </c>
      <c r="N37" s="60">
        <v>1215148630</v>
      </c>
      <c r="O37" s="60">
        <v>1404598721</v>
      </c>
      <c r="P37" s="60">
        <v>888405540</v>
      </c>
      <c r="Q37" s="60">
        <v>888405540</v>
      </c>
      <c r="R37" s="60">
        <v>0</v>
      </c>
      <c r="S37" s="60">
        <v>0</v>
      </c>
      <c r="T37" s="60">
        <v>0</v>
      </c>
      <c r="U37" s="60">
        <v>0</v>
      </c>
      <c r="V37" s="60">
        <v>888405540</v>
      </c>
      <c r="W37" s="60">
        <v>193369979</v>
      </c>
      <c r="X37" s="60">
        <v>695035561</v>
      </c>
      <c r="Y37" s="61">
        <v>359.43</v>
      </c>
      <c r="Z37" s="62">
        <v>257826638</v>
      </c>
    </row>
    <row r="38" spans="1:26" ht="12.75">
      <c r="A38" s="58" t="s">
        <v>59</v>
      </c>
      <c r="B38" s="19">
        <v>1200325710</v>
      </c>
      <c r="C38" s="19">
        <v>0</v>
      </c>
      <c r="D38" s="59">
        <v>1216839000</v>
      </c>
      <c r="E38" s="60">
        <v>1216839000</v>
      </c>
      <c r="F38" s="60">
        <v>1302732734</v>
      </c>
      <c r="G38" s="60">
        <v>1302732734</v>
      </c>
      <c r="H38" s="60">
        <v>1280878343</v>
      </c>
      <c r="I38" s="60">
        <v>1280878343</v>
      </c>
      <c r="J38" s="60">
        <v>1280878343</v>
      </c>
      <c r="K38" s="60">
        <v>1280878343</v>
      </c>
      <c r="L38" s="60">
        <v>1263919214</v>
      </c>
      <c r="M38" s="60">
        <v>1263919214</v>
      </c>
      <c r="N38" s="60">
        <v>1263572632</v>
      </c>
      <c r="O38" s="60">
        <v>1263572632</v>
      </c>
      <c r="P38" s="60">
        <v>1240704180</v>
      </c>
      <c r="Q38" s="60">
        <v>1240704180</v>
      </c>
      <c r="R38" s="60">
        <v>0</v>
      </c>
      <c r="S38" s="60">
        <v>0</v>
      </c>
      <c r="T38" s="60">
        <v>0</v>
      </c>
      <c r="U38" s="60">
        <v>0</v>
      </c>
      <c r="V38" s="60">
        <v>1240704180</v>
      </c>
      <c r="W38" s="60">
        <v>912629250</v>
      </c>
      <c r="X38" s="60">
        <v>328074930</v>
      </c>
      <c r="Y38" s="61">
        <v>35.95</v>
      </c>
      <c r="Z38" s="62">
        <v>1216839000</v>
      </c>
    </row>
    <row r="39" spans="1:26" ht="12.75">
      <c r="A39" s="58" t="s">
        <v>60</v>
      </c>
      <c r="B39" s="19">
        <v>7545709352</v>
      </c>
      <c r="C39" s="19">
        <v>0</v>
      </c>
      <c r="D39" s="59">
        <v>8809600984</v>
      </c>
      <c r="E39" s="60">
        <v>9420489442</v>
      </c>
      <c r="F39" s="60">
        <v>7256393112</v>
      </c>
      <c r="G39" s="60">
        <v>7418342054</v>
      </c>
      <c r="H39" s="60">
        <v>7398891302</v>
      </c>
      <c r="I39" s="60">
        <v>7398891302</v>
      </c>
      <c r="J39" s="60">
        <v>7451827033</v>
      </c>
      <c r="K39" s="60">
        <v>7782360007</v>
      </c>
      <c r="L39" s="60">
        <v>7866207015</v>
      </c>
      <c r="M39" s="60">
        <v>7866207015</v>
      </c>
      <c r="N39" s="60">
        <v>7874435892</v>
      </c>
      <c r="O39" s="60">
        <v>7936401035</v>
      </c>
      <c r="P39" s="60">
        <v>8043568678</v>
      </c>
      <c r="Q39" s="60">
        <v>8043568678</v>
      </c>
      <c r="R39" s="60">
        <v>0</v>
      </c>
      <c r="S39" s="60">
        <v>0</v>
      </c>
      <c r="T39" s="60">
        <v>0</v>
      </c>
      <c r="U39" s="60">
        <v>0</v>
      </c>
      <c r="V39" s="60">
        <v>8043568678</v>
      </c>
      <c r="W39" s="60">
        <v>7065367082</v>
      </c>
      <c r="X39" s="60">
        <v>978201596</v>
      </c>
      <c r="Y39" s="61">
        <v>13.85</v>
      </c>
      <c r="Z39" s="62">
        <v>9420489442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375682076</v>
      </c>
      <c r="C42" s="19">
        <v>0</v>
      </c>
      <c r="D42" s="59">
        <v>809131323</v>
      </c>
      <c r="E42" s="60">
        <v>706582594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0</v>
      </c>
      <c r="W42" s="60">
        <v>995614233</v>
      </c>
      <c r="X42" s="60">
        <v>-995614233</v>
      </c>
      <c r="Y42" s="61">
        <v>-100</v>
      </c>
      <c r="Z42" s="62">
        <v>706582594</v>
      </c>
    </row>
    <row r="43" spans="1:26" ht="12.75">
      <c r="A43" s="58" t="s">
        <v>63</v>
      </c>
      <c r="B43" s="19">
        <v>-651571174</v>
      </c>
      <c r="C43" s="19">
        <v>0</v>
      </c>
      <c r="D43" s="59">
        <v>-698424033</v>
      </c>
      <c r="E43" s="60">
        <v>-762591216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-381295608</v>
      </c>
      <c r="X43" s="60">
        <v>381295608</v>
      </c>
      <c r="Y43" s="61">
        <v>-100</v>
      </c>
      <c r="Z43" s="62">
        <v>-762591216</v>
      </c>
    </row>
    <row r="44" spans="1:26" ht="12.75">
      <c r="A44" s="58" t="s">
        <v>64</v>
      </c>
      <c r="B44" s="19">
        <v>-15995362</v>
      </c>
      <c r="C44" s="19">
        <v>0</v>
      </c>
      <c r="D44" s="59">
        <v>-79368072</v>
      </c>
      <c r="E44" s="60">
        <v>-79368078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-39684039</v>
      </c>
      <c r="X44" s="60">
        <v>39684039</v>
      </c>
      <c r="Y44" s="61">
        <v>-100</v>
      </c>
      <c r="Z44" s="62">
        <v>-79368078</v>
      </c>
    </row>
    <row r="45" spans="1:26" ht="12.75">
      <c r="A45" s="70" t="s">
        <v>65</v>
      </c>
      <c r="B45" s="22">
        <v>679176103</v>
      </c>
      <c r="C45" s="22">
        <v>0</v>
      </c>
      <c r="D45" s="99">
        <v>1009281354</v>
      </c>
      <c r="E45" s="100">
        <v>542570769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1252582055</v>
      </c>
      <c r="X45" s="100">
        <v>-1252582055</v>
      </c>
      <c r="Y45" s="101">
        <v>-100</v>
      </c>
      <c r="Z45" s="102">
        <v>542570769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316075262</v>
      </c>
      <c r="C49" s="52">
        <v>0</v>
      </c>
      <c r="D49" s="129">
        <v>242357822</v>
      </c>
      <c r="E49" s="54">
        <v>110448965</v>
      </c>
      <c r="F49" s="54">
        <v>0</v>
      </c>
      <c r="G49" s="54">
        <v>0</v>
      </c>
      <c r="H49" s="54">
        <v>0</v>
      </c>
      <c r="I49" s="54">
        <v>-4408458</v>
      </c>
      <c r="J49" s="54">
        <v>0</v>
      </c>
      <c r="K49" s="54">
        <v>0</v>
      </c>
      <c r="L49" s="54">
        <v>0</v>
      </c>
      <c r="M49" s="54">
        <v>77222627</v>
      </c>
      <c r="N49" s="54">
        <v>0</v>
      </c>
      <c r="O49" s="54">
        <v>0</v>
      </c>
      <c r="P49" s="54">
        <v>0</v>
      </c>
      <c r="Q49" s="54">
        <v>54941499</v>
      </c>
      <c r="R49" s="54">
        <v>0</v>
      </c>
      <c r="S49" s="54">
        <v>0</v>
      </c>
      <c r="T49" s="54">
        <v>0</v>
      </c>
      <c r="U49" s="54">
        <v>0</v>
      </c>
      <c r="V49" s="54">
        <v>44650097</v>
      </c>
      <c r="W49" s="54">
        <v>1592588992</v>
      </c>
      <c r="X49" s="54">
        <v>2433876806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520873978</v>
      </c>
      <c r="C51" s="52">
        <v>0</v>
      </c>
      <c r="D51" s="129">
        <v>15390998</v>
      </c>
      <c r="E51" s="54">
        <v>2992627</v>
      </c>
      <c r="F51" s="54">
        <v>0</v>
      </c>
      <c r="G51" s="54">
        <v>0</v>
      </c>
      <c r="H51" s="54">
        <v>0</v>
      </c>
      <c r="I51" s="54">
        <v>779952</v>
      </c>
      <c r="J51" s="54">
        <v>0</v>
      </c>
      <c r="K51" s="54">
        <v>0</v>
      </c>
      <c r="L51" s="54">
        <v>0</v>
      </c>
      <c r="M51" s="54">
        <v>14837694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554875249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86.6236276651435</v>
      </c>
      <c r="C58" s="5">
        <f>IF(C67=0,0,+(C76/C67)*100)</f>
        <v>0</v>
      </c>
      <c r="D58" s="6">
        <f aca="true" t="shared" si="6" ref="D58:Z58">IF(D67=0,0,+(D76/D67)*100)</f>
        <v>90.00002376955561</v>
      </c>
      <c r="E58" s="7">
        <f t="shared" si="6"/>
        <v>90.00000010411546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91.98787428949677</v>
      </c>
      <c r="X58" s="7">
        <f t="shared" si="6"/>
        <v>0</v>
      </c>
      <c r="Y58" s="7">
        <f t="shared" si="6"/>
        <v>0</v>
      </c>
      <c r="Z58" s="8">
        <f t="shared" si="6"/>
        <v>90.00000010411546</v>
      </c>
    </row>
    <row r="59" spans="1:26" ht="12.75">
      <c r="A59" s="37" t="s">
        <v>31</v>
      </c>
      <c r="B59" s="9">
        <f aca="true" t="shared" si="7" ref="B59:Z66">IF(B68=0,0,+(B77/B68)*100)</f>
        <v>95.50655134916404</v>
      </c>
      <c r="C59" s="9">
        <f t="shared" si="7"/>
        <v>0</v>
      </c>
      <c r="D59" s="2">
        <f t="shared" si="7"/>
        <v>90.00000035300505</v>
      </c>
      <c r="E59" s="10">
        <f t="shared" si="7"/>
        <v>89.99999977643014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93.55943860561398</v>
      </c>
      <c r="X59" s="10">
        <f t="shared" si="7"/>
        <v>0</v>
      </c>
      <c r="Y59" s="10">
        <f t="shared" si="7"/>
        <v>0</v>
      </c>
      <c r="Z59" s="11">
        <f t="shared" si="7"/>
        <v>89.99999977643014</v>
      </c>
    </row>
    <row r="60" spans="1:26" ht="12.75">
      <c r="A60" s="38" t="s">
        <v>32</v>
      </c>
      <c r="B60" s="12">
        <f t="shared" si="7"/>
        <v>84.41584196631324</v>
      </c>
      <c r="C60" s="12">
        <f t="shared" si="7"/>
        <v>0</v>
      </c>
      <c r="D60" s="3">
        <f t="shared" si="7"/>
        <v>90.00003097067125</v>
      </c>
      <c r="E60" s="13">
        <f t="shared" si="7"/>
        <v>90.0000001735597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90.61906307669895</v>
      </c>
      <c r="X60" s="13">
        <f t="shared" si="7"/>
        <v>0</v>
      </c>
      <c r="Y60" s="13">
        <f t="shared" si="7"/>
        <v>0</v>
      </c>
      <c r="Z60" s="14">
        <f t="shared" si="7"/>
        <v>90.0000001735597</v>
      </c>
    </row>
    <row r="61" spans="1:26" ht="12.75">
      <c r="A61" s="39" t="s">
        <v>103</v>
      </c>
      <c r="B61" s="12">
        <f t="shared" si="7"/>
        <v>90.44137351851197</v>
      </c>
      <c r="C61" s="12">
        <f t="shared" si="7"/>
        <v>0</v>
      </c>
      <c r="D61" s="3">
        <f t="shared" si="7"/>
        <v>90.00004603022354</v>
      </c>
      <c r="E61" s="13">
        <f t="shared" si="7"/>
        <v>90.0000001128312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93.33329032011804</v>
      </c>
      <c r="X61" s="13">
        <f t="shared" si="7"/>
        <v>0</v>
      </c>
      <c r="Y61" s="13">
        <f t="shared" si="7"/>
        <v>0</v>
      </c>
      <c r="Z61" s="14">
        <f t="shared" si="7"/>
        <v>90.0000001128312</v>
      </c>
    </row>
    <row r="62" spans="1:26" ht="12.75">
      <c r="A62" s="39" t="s">
        <v>104</v>
      </c>
      <c r="B62" s="12">
        <f t="shared" si="7"/>
        <v>55.32834333358304</v>
      </c>
      <c r="C62" s="12">
        <f t="shared" si="7"/>
        <v>0</v>
      </c>
      <c r="D62" s="3">
        <f t="shared" si="7"/>
        <v>89.99999937209266</v>
      </c>
      <c r="E62" s="13">
        <f t="shared" si="7"/>
        <v>89.99999946151999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84.64057308104496</v>
      </c>
      <c r="X62" s="13">
        <f t="shared" si="7"/>
        <v>0</v>
      </c>
      <c r="Y62" s="13">
        <f t="shared" si="7"/>
        <v>0</v>
      </c>
      <c r="Z62" s="14">
        <f t="shared" si="7"/>
        <v>89.99999946151999</v>
      </c>
    </row>
    <row r="63" spans="1:26" ht="12.75">
      <c r="A63" s="39" t="s">
        <v>105</v>
      </c>
      <c r="B63" s="12">
        <f t="shared" si="7"/>
        <v>94.59061320955972</v>
      </c>
      <c r="C63" s="12">
        <f t="shared" si="7"/>
        <v>0</v>
      </c>
      <c r="D63" s="3">
        <f t="shared" si="7"/>
        <v>89.99999885569684</v>
      </c>
      <c r="E63" s="13">
        <f t="shared" si="7"/>
        <v>90.00000324792823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82.84396580120608</v>
      </c>
      <c r="X63" s="13">
        <f t="shared" si="7"/>
        <v>0</v>
      </c>
      <c r="Y63" s="13">
        <f t="shared" si="7"/>
        <v>0</v>
      </c>
      <c r="Z63" s="14">
        <f t="shared" si="7"/>
        <v>90.00000324792823</v>
      </c>
    </row>
    <row r="64" spans="1:26" ht="12.75">
      <c r="A64" s="39" t="s">
        <v>106</v>
      </c>
      <c r="B64" s="12">
        <f t="shared" si="7"/>
        <v>95.86363585709844</v>
      </c>
      <c r="C64" s="12">
        <f t="shared" si="7"/>
        <v>0</v>
      </c>
      <c r="D64" s="3">
        <f t="shared" si="7"/>
        <v>90.00000264328023</v>
      </c>
      <c r="E64" s="13">
        <f t="shared" si="7"/>
        <v>90.00000179532537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90.33683449261618</v>
      </c>
      <c r="X64" s="13">
        <f t="shared" si="7"/>
        <v>0</v>
      </c>
      <c r="Y64" s="13">
        <f t="shared" si="7"/>
        <v>0</v>
      </c>
      <c r="Z64" s="14">
        <f t="shared" si="7"/>
        <v>90.00000179532537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71.28507749140853</v>
      </c>
      <c r="C66" s="15">
        <f t="shared" si="7"/>
        <v>0</v>
      </c>
      <c r="D66" s="4">
        <f t="shared" si="7"/>
        <v>89.99999607600027</v>
      </c>
      <c r="E66" s="16">
        <f t="shared" si="7"/>
        <v>90.00000080942634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134.39997450076677</v>
      </c>
      <c r="X66" s="16">
        <f t="shared" si="7"/>
        <v>0</v>
      </c>
      <c r="Y66" s="16">
        <f t="shared" si="7"/>
        <v>0</v>
      </c>
      <c r="Z66" s="17">
        <f t="shared" si="7"/>
        <v>90.00000080942634</v>
      </c>
    </row>
    <row r="67" spans="1:26" ht="12.75" hidden="1">
      <c r="A67" s="41" t="s">
        <v>286</v>
      </c>
      <c r="B67" s="24">
        <v>3432201680</v>
      </c>
      <c r="C67" s="24"/>
      <c r="D67" s="25">
        <v>3934444612</v>
      </c>
      <c r="E67" s="26">
        <v>3841889040</v>
      </c>
      <c r="F67" s="26">
        <v>290531176</v>
      </c>
      <c r="G67" s="26">
        <v>371555240</v>
      </c>
      <c r="H67" s="26">
        <v>307881374</v>
      </c>
      <c r="I67" s="26">
        <v>969967790</v>
      </c>
      <c r="J67" s="26">
        <v>303157654</v>
      </c>
      <c r="K67" s="26">
        <v>330570819</v>
      </c>
      <c r="L67" s="26">
        <v>287034924</v>
      </c>
      <c r="M67" s="26">
        <v>920763397</v>
      </c>
      <c r="N67" s="26">
        <v>279724406</v>
      </c>
      <c r="O67" s="26">
        <v>351107494</v>
      </c>
      <c r="P67" s="26">
        <v>284825153</v>
      </c>
      <c r="Q67" s="26">
        <v>915657053</v>
      </c>
      <c r="R67" s="26"/>
      <c r="S67" s="26"/>
      <c r="T67" s="26"/>
      <c r="U67" s="26"/>
      <c r="V67" s="26">
        <v>2806388240</v>
      </c>
      <c r="W67" s="26">
        <v>2947508271</v>
      </c>
      <c r="X67" s="26"/>
      <c r="Y67" s="25"/>
      <c r="Z67" s="27">
        <v>3841889040</v>
      </c>
    </row>
    <row r="68" spans="1:26" ht="12.75" hidden="1">
      <c r="A68" s="37" t="s">
        <v>31</v>
      </c>
      <c r="B68" s="19">
        <v>797305161</v>
      </c>
      <c r="C68" s="19"/>
      <c r="D68" s="20">
        <v>849846200</v>
      </c>
      <c r="E68" s="21">
        <v>849846201</v>
      </c>
      <c r="F68" s="21">
        <v>71652168</v>
      </c>
      <c r="G68" s="21">
        <v>71741443</v>
      </c>
      <c r="H68" s="21">
        <v>72032460</v>
      </c>
      <c r="I68" s="21">
        <v>215426071</v>
      </c>
      <c r="J68" s="21">
        <v>70974180</v>
      </c>
      <c r="K68" s="21">
        <v>71489772</v>
      </c>
      <c r="L68" s="21">
        <v>70413908</v>
      </c>
      <c r="M68" s="21">
        <v>212877860</v>
      </c>
      <c r="N68" s="21">
        <v>70980259</v>
      </c>
      <c r="O68" s="21">
        <v>76262709</v>
      </c>
      <c r="P68" s="21">
        <v>71008601</v>
      </c>
      <c r="Q68" s="21">
        <v>218251569</v>
      </c>
      <c r="R68" s="21"/>
      <c r="S68" s="21"/>
      <c r="T68" s="21"/>
      <c r="U68" s="21"/>
      <c r="V68" s="21">
        <v>646555500</v>
      </c>
      <c r="W68" s="21">
        <v>634988466</v>
      </c>
      <c r="X68" s="21"/>
      <c r="Y68" s="20"/>
      <c r="Z68" s="23">
        <v>849846201</v>
      </c>
    </row>
    <row r="69" spans="1:26" ht="12.75" hidden="1">
      <c r="A69" s="38" t="s">
        <v>32</v>
      </c>
      <c r="B69" s="19">
        <v>2538549193</v>
      </c>
      <c r="C69" s="19"/>
      <c r="D69" s="20">
        <v>3018339488</v>
      </c>
      <c r="E69" s="21">
        <v>2880852980</v>
      </c>
      <c r="F69" s="21">
        <v>215568205</v>
      </c>
      <c r="G69" s="21">
        <v>283602396</v>
      </c>
      <c r="H69" s="21">
        <v>227040324</v>
      </c>
      <c r="I69" s="21">
        <v>726210925</v>
      </c>
      <c r="J69" s="21">
        <v>223831275</v>
      </c>
      <c r="K69" s="21">
        <v>249389710</v>
      </c>
      <c r="L69" s="21">
        <v>207168010</v>
      </c>
      <c r="M69" s="21">
        <v>680388995</v>
      </c>
      <c r="N69" s="21">
        <v>208984557</v>
      </c>
      <c r="O69" s="21">
        <v>255530056</v>
      </c>
      <c r="P69" s="21">
        <v>200798967</v>
      </c>
      <c r="Q69" s="21">
        <v>665313580</v>
      </c>
      <c r="R69" s="21"/>
      <c r="S69" s="21"/>
      <c r="T69" s="21"/>
      <c r="U69" s="21"/>
      <c r="V69" s="21">
        <v>2071913500</v>
      </c>
      <c r="W69" s="21">
        <v>2263012434</v>
      </c>
      <c r="X69" s="21"/>
      <c r="Y69" s="20"/>
      <c r="Z69" s="23">
        <v>2880852980</v>
      </c>
    </row>
    <row r="70" spans="1:26" ht="12.75" hidden="1">
      <c r="A70" s="39" t="s">
        <v>103</v>
      </c>
      <c r="B70" s="19">
        <v>1863763537</v>
      </c>
      <c r="C70" s="19"/>
      <c r="D70" s="20">
        <v>2038443283</v>
      </c>
      <c r="E70" s="21">
        <v>2038443283</v>
      </c>
      <c r="F70" s="21">
        <v>149572575</v>
      </c>
      <c r="G70" s="21">
        <v>221658359</v>
      </c>
      <c r="H70" s="21">
        <v>150016248</v>
      </c>
      <c r="I70" s="21">
        <v>521247182</v>
      </c>
      <c r="J70" s="21">
        <v>155396548</v>
      </c>
      <c r="K70" s="21">
        <v>174451425</v>
      </c>
      <c r="L70" s="21">
        <v>146475690</v>
      </c>
      <c r="M70" s="21">
        <v>476323663</v>
      </c>
      <c r="N70" s="21">
        <v>144670037</v>
      </c>
      <c r="O70" s="21">
        <v>178506483</v>
      </c>
      <c r="P70" s="21">
        <v>140843370</v>
      </c>
      <c r="Q70" s="21">
        <v>464019890</v>
      </c>
      <c r="R70" s="21"/>
      <c r="S70" s="21"/>
      <c r="T70" s="21"/>
      <c r="U70" s="21"/>
      <c r="V70" s="21">
        <v>1461590735</v>
      </c>
      <c r="W70" s="21">
        <v>1528832466</v>
      </c>
      <c r="X70" s="21"/>
      <c r="Y70" s="20"/>
      <c r="Z70" s="23">
        <v>2038443283</v>
      </c>
    </row>
    <row r="71" spans="1:26" ht="12.75" hidden="1">
      <c r="A71" s="39" t="s">
        <v>104</v>
      </c>
      <c r="B71" s="19">
        <v>464242241</v>
      </c>
      <c r="C71" s="19"/>
      <c r="D71" s="20">
        <v>716666245</v>
      </c>
      <c r="E71" s="21">
        <v>612836117</v>
      </c>
      <c r="F71" s="21">
        <v>45626493</v>
      </c>
      <c r="G71" s="21">
        <v>41905196</v>
      </c>
      <c r="H71" s="21">
        <v>57587509</v>
      </c>
      <c r="I71" s="21">
        <v>145119198</v>
      </c>
      <c r="J71" s="21">
        <v>47080842</v>
      </c>
      <c r="K71" s="21">
        <v>54739251</v>
      </c>
      <c r="L71" s="21">
        <v>42239858</v>
      </c>
      <c r="M71" s="21">
        <v>144059951</v>
      </c>
      <c r="N71" s="21">
        <v>45795400</v>
      </c>
      <c r="O71" s="21">
        <v>56784060</v>
      </c>
      <c r="P71" s="21">
        <v>41948716</v>
      </c>
      <c r="Q71" s="21">
        <v>144528176</v>
      </c>
      <c r="R71" s="21"/>
      <c r="S71" s="21"/>
      <c r="T71" s="21"/>
      <c r="U71" s="21"/>
      <c r="V71" s="21">
        <v>433707325</v>
      </c>
      <c r="W71" s="21">
        <v>537499683</v>
      </c>
      <c r="X71" s="21"/>
      <c r="Y71" s="20"/>
      <c r="Z71" s="23">
        <v>612836117</v>
      </c>
    </row>
    <row r="72" spans="1:26" ht="12.75" hidden="1">
      <c r="A72" s="39" t="s">
        <v>105</v>
      </c>
      <c r="B72" s="19">
        <v>121806043</v>
      </c>
      <c r="C72" s="19"/>
      <c r="D72" s="20">
        <v>157300972</v>
      </c>
      <c r="E72" s="21">
        <v>129313202</v>
      </c>
      <c r="F72" s="21">
        <v>12446392</v>
      </c>
      <c r="G72" s="21">
        <v>12261163</v>
      </c>
      <c r="H72" s="21">
        <v>11499352</v>
      </c>
      <c r="I72" s="21">
        <v>36206907</v>
      </c>
      <c r="J72" s="21">
        <v>13781685</v>
      </c>
      <c r="K72" s="21">
        <v>12112489</v>
      </c>
      <c r="L72" s="21">
        <v>11392746</v>
      </c>
      <c r="M72" s="21">
        <v>37286920</v>
      </c>
      <c r="N72" s="21">
        <v>11495976</v>
      </c>
      <c r="O72" s="21">
        <v>12077626</v>
      </c>
      <c r="P72" s="21">
        <v>10662571</v>
      </c>
      <c r="Q72" s="21">
        <v>34236173</v>
      </c>
      <c r="R72" s="21"/>
      <c r="S72" s="21"/>
      <c r="T72" s="21"/>
      <c r="U72" s="21"/>
      <c r="V72" s="21">
        <v>107730000</v>
      </c>
      <c r="W72" s="21">
        <v>117532215</v>
      </c>
      <c r="X72" s="21"/>
      <c r="Y72" s="20"/>
      <c r="Z72" s="23">
        <v>129313202</v>
      </c>
    </row>
    <row r="73" spans="1:26" ht="12.75" hidden="1">
      <c r="A73" s="39" t="s">
        <v>106</v>
      </c>
      <c r="B73" s="19">
        <v>88928099</v>
      </c>
      <c r="C73" s="19"/>
      <c r="D73" s="20">
        <v>105928988</v>
      </c>
      <c r="E73" s="21">
        <v>100260378</v>
      </c>
      <c r="F73" s="21"/>
      <c r="G73" s="21"/>
      <c r="H73" s="21"/>
      <c r="I73" s="21"/>
      <c r="J73" s="21"/>
      <c r="K73" s="21"/>
      <c r="L73" s="21"/>
      <c r="M73" s="21"/>
      <c r="N73" s="21">
        <v>7023144</v>
      </c>
      <c r="O73" s="21">
        <v>8161887</v>
      </c>
      <c r="P73" s="21">
        <v>7344310</v>
      </c>
      <c r="Q73" s="21">
        <v>22529341</v>
      </c>
      <c r="R73" s="21"/>
      <c r="S73" s="21"/>
      <c r="T73" s="21"/>
      <c r="U73" s="21"/>
      <c r="V73" s="21">
        <v>22529341</v>
      </c>
      <c r="W73" s="21">
        <v>79148070</v>
      </c>
      <c r="X73" s="21"/>
      <c r="Y73" s="20"/>
      <c r="Z73" s="23">
        <v>100260378</v>
      </c>
    </row>
    <row r="74" spans="1:26" ht="12.75" hidden="1">
      <c r="A74" s="39" t="s">
        <v>107</v>
      </c>
      <c r="B74" s="19">
        <v>-190727</v>
      </c>
      <c r="C74" s="19"/>
      <c r="D74" s="20"/>
      <c r="E74" s="21"/>
      <c r="F74" s="21">
        <v>7922745</v>
      </c>
      <c r="G74" s="21">
        <v>7777678</v>
      </c>
      <c r="H74" s="21">
        <v>7937215</v>
      </c>
      <c r="I74" s="21">
        <v>23637638</v>
      </c>
      <c r="J74" s="21">
        <v>7572200</v>
      </c>
      <c r="K74" s="21">
        <v>8086545</v>
      </c>
      <c r="L74" s="21">
        <v>7059716</v>
      </c>
      <c r="M74" s="21">
        <v>22718461</v>
      </c>
      <c r="N74" s="21"/>
      <c r="O74" s="21"/>
      <c r="P74" s="21"/>
      <c r="Q74" s="21"/>
      <c r="R74" s="21"/>
      <c r="S74" s="21"/>
      <c r="T74" s="21"/>
      <c r="U74" s="21"/>
      <c r="V74" s="21">
        <v>46356099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96347326</v>
      </c>
      <c r="C75" s="28"/>
      <c r="D75" s="29">
        <v>66258924</v>
      </c>
      <c r="E75" s="30">
        <v>111189859</v>
      </c>
      <c r="F75" s="30">
        <v>3310803</v>
      </c>
      <c r="G75" s="30">
        <v>16211401</v>
      </c>
      <c r="H75" s="30">
        <v>8808590</v>
      </c>
      <c r="I75" s="30">
        <v>28330794</v>
      </c>
      <c r="J75" s="30">
        <v>8352199</v>
      </c>
      <c r="K75" s="30">
        <v>9691337</v>
      </c>
      <c r="L75" s="30">
        <v>9453006</v>
      </c>
      <c r="M75" s="30">
        <v>27496542</v>
      </c>
      <c r="N75" s="30">
        <v>-240410</v>
      </c>
      <c r="O75" s="30">
        <v>19314729</v>
      </c>
      <c r="P75" s="30">
        <v>13017585</v>
      </c>
      <c r="Q75" s="30">
        <v>32091904</v>
      </c>
      <c r="R75" s="30"/>
      <c r="S75" s="30"/>
      <c r="T75" s="30"/>
      <c r="U75" s="30"/>
      <c r="V75" s="30">
        <v>87919240</v>
      </c>
      <c r="W75" s="30">
        <v>49507371</v>
      </c>
      <c r="X75" s="30"/>
      <c r="Y75" s="29"/>
      <c r="Z75" s="31">
        <v>111189859</v>
      </c>
    </row>
    <row r="76" spans="1:26" ht="12.75" hidden="1">
      <c r="A76" s="42" t="s">
        <v>287</v>
      </c>
      <c r="B76" s="32">
        <v>2973097604</v>
      </c>
      <c r="C76" s="32"/>
      <c r="D76" s="33">
        <v>3541001086</v>
      </c>
      <c r="E76" s="34">
        <v>3457700140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2711350203</v>
      </c>
      <c r="X76" s="34"/>
      <c r="Y76" s="33"/>
      <c r="Z76" s="35">
        <v>3457700140</v>
      </c>
    </row>
    <row r="77" spans="1:26" ht="12.75" hidden="1">
      <c r="A77" s="37" t="s">
        <v>31</v>
      </c>
      <c r="B77" s="19">
        <v>761478663</v>
      </c>
      <c r="C77" s="19"/>
      <c r="D77" s="20">
        <v>764861583</v>
      </c>
      <c r="E77" s="21">
        <v>764861579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>
        <v>594091644</v>
      </c>
      <c r="X77" s="21"/>
      <c r="Y77" s="20"/>
      <c r="Z77" s="23">
        <v>764861579</v>
      </c>
    </row>
    <row r="78" spans="1:26" ht="12.75" hidden="1">
      <c r="A78" s="38" t="s">
        <v>32</v>
      </c>
      <c r="B78" s="19">
        <v>2142937675</v>
      </c>
      <c r="C78" s="19"/>
      <c r="D78" s="20">
        <v>2716506474</v>
      </c>
      <c r="E78" s="21">
        <v>2592767687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2050720665</v>
      </c>
      <c r="X78" s="21"/>
      <c r="Y78" s="20"/>
      <c r="Z78" s="23">
        <v>2592767687</v>
      </c>
    </row>
    <row r="79" spans="1:26" ht="12.75" hidden="1">
      <c r="A79" s="39" t="s">
        <v>103</v>
      </c>
      <c r="B79" s="19">
        <v>1685613342</v>
      </c>
      <c r="C79" s="19"/>
      <c r="D79" s="20">
        <v>1834599893</v>
      </c>
      <c r="E79" s="21">
        <v>1834598957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>
        <v>1426909644</v>
      </c>
      <c r="X79" s="21"/>
      <c r="Y79" s="20"/>
      <c r="Z79" s="23">
        <v>1834598957</v>
      </c>
    </row>
    <row r="80" spans="1:26" ht="12.75" hidden="1">
      <c r="A80" s="39" t="s">
        <v>104</v>
      </c>
      <c r="B80" s="19">
        <v>256857541</v>
      </c>
      <c r="C80" s="19"/>
      <c r="D80" s="20">
        <v>644999616</v>
      </c>
      <c r="E80" s="21">
        <v>551552502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>
        <v>454942812</v>
      </c>
      <c r="X80" s="21"/>
      <c r="Y80" s="20"/>
      <c r="Z80" s="23">
        <v>551552502</v>
      </c>
    </row>
    <row r="81" spans="1:26" ht="12.75" hidden="1">
      <c r="A81" s="39" t="s">
        <v>105</v>
      </c>
      <c r="B81" s="19">
        <v>115217083</v>
      </c>
      <c r="C81" s="19"/>
      <c r="D81" s="20">
        <v>141570873</v>
      </c>
      <c r="E81" s="21">
        <v>116381886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97368348</v>
      </c>
      <c r="X81" s="21"/>
      <c r="Y81" s="20"/>
      <c r="Z81" s="23">
        <v>116381886</v>
      </c>
    </row>
    <row r="82" spans="1:26" ht="12.75" hidden="1">
      <c r="A82" s="39" t="s">
        <v>106</v>
      </c>
      <c r="B82" s="19">
        <v>85249709</v>
      </c>
      <c r="C82" s="19"/>
      <c r="D82" s="20">
        <v>95336092</v>
      </c>
      <c r="E82" s="21">
        <v>90234342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71499861</v>
      </c>
      <c r="X82" s="21"/>
      <c r="Y82" s="20"/>
      <c r="Z82" s="23">
        <v>90234342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68681266</v>
      </c>
      <c r="C84" s="28"/>
      <c r="D84" s="29">
        <v>59633029</v>
      </c>
      <c r="E84" s="30">
        <v>100070874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66537894</v>
      </c>
      <c r="X84" s="30"/>
      <c r="Y84" s="29"/>
      <c r="Z84" s="31">
        <v>100070874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7920069</v>
      </c>
      <c r="D5" s="357">
        <f t="shared" si="0"/>
        <v>0</v>
      </c>
      <c r="E5" s="356">
        <f t="shared" si="0"/>
        <v>8686393</v>
      </c>
      <c r="F5" s="358">
        <f t="shared" si="0"/>
        <v>9821928</v>
      </c>
      <c r="G5" s="358">
        <f t="shared" si="0"/>
        <v>5425</v>
      </c>
      <c r="H5" s="356">
        <f t="shared" si="0"/>
        <v>3085</v>
      </c>
      <c r="I5" s="356">
        <f t="shared" si="0"/>
        <v>506409</v>
      </c>
      <c r="J5" s="358">
        <f t="shared" si="0"/>
        <v>514919</v>
      </c>
      <c r="K5" s="358">
        <f t="shared" si="0"/>
        <v>41143</v>
      </c>
      <c r="L5" s="356">
        <f t="shared" si="0"/>
        <v>-68008</v>
      </c>
      <c r="M5" s="356">
        <f t="shared" si="0"/>
        <v>25635</v>
      </c>
      <c r="N5" s="358">
        <f t="shared" si="0"/>
        <v>-1230</v>
      </c>
      <c r="O5" s="358">
        <f t="shared" si="0"/>
        <v>7877</v>
      </c>
      <c r="P5" s="356">
        <f t="shared" si="0"/>
        <v>20514</v>
      </c>
      <c r="Q5" s="356">
        <f t="shared" si="0"/>
        <v>71409</v>
      </c>
      <c r="R5" s="358">
        <f t="shared" si="0"/>
        <v>99800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613489</v>
      </c>
      <c r="X5" s="356">
        <f t="shared" si="0"/>
        <v>7366447</v>
      </c>
      <c r="Y5" s="358">
        <f t="shared" si="0"/>
        <v>-6752958</v>
      </c>
      <c r="Z5" s="359">
        <f>+IF(X5&lt;&gt;0,+(Y5/X5)*100,0)</f>
        <v>-91.67184668538306</v>
      </c>
      <c r="AA5" s="360">
        <f>+AA6+AA8+AA11+AA13+AA15</f>
        <v>9821928</v>
      </c>
    </row>
    <row r="6" spans="1:27" ht="12.75">
      <c r="A6" s="361" t="s">
        <v>205</v>
      </c>
      <c r="B6" s="142"/>
      <c r="C6" s="60">
        <f>+C7</f>
        <v>3995093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-87797</v>
      </c>
      <c r="M6" s="60">
        <f t="shared" si="1"/>
        <v>0</v>
      </c>
      <c r="N6" s="59">
        <f t="shared" si="1"/>
        <v>-87797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-87797</v>
      </c>
      <c r="X6" s="60">
        <f t="shared" si="1"/>
        <v>0</v>
      </c>
      <c r="Y6" s="59">
        <f t="shared" si="1"/>
        <v>-87797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3995093</v>
      </c>
      <c r="D7" s="340"/>
      <c r="E7" s="60"/>
      <c r="F7" s="59"/>
      <c r="G7" s="59"/>
      <c r="H7" s="60"/>
      <c r="I7" s="60"/>
      <c r="J7" s="59"/>
      <c r="K7" s="59"/>
      <c r="L7" s="60">
        <v>-87797</v>
      </c>
      <c r="M7" s="60"/>
      <c r="N7" s="59">
        <v>-87797</v>
      </c>
      <c r="O7" s="59"/>
      <c r="P7" s="60"/>
      <c r="Q7" s="60"/>
      <c r="R7" s="59"/>
      <c r="S7" s="59"/>
      <c r="T7" s="60"/>
      <c r="U7" s="60"/>
      <c r="V7" s="59"/>
      <c r="W7" s="59">
        <v>-87797</v>
      </c>
      <c r="X7" s="60"/>
      <c r="Y7" s="59">
        <v>-87797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4225</v>
      </c>
      <c r="D8" s="340">
        <f t="shared" si="2"/>
        <v>0</v>
      </c>
      <c r="E8" s="60">
        <f t="shared" si="2"/>
        <v>8625000</v>
      </c>
      <c r="F8" s="59">
        <f t="shared" si="2"/>
        <v>9759735</v>
      </c>
      <c r="G8" s="59">
        <f t="shared" si="2"/>
        <v>2840</v>
      </c>
      <c r="H8" s="60">
        <f t="shared" si="2"/>
        <v>2968</v>
      </c>
      <c r="I8" s="60">
        <f t="shared" si="2"/>
        <v>506409</v>
      </c>
      <c r="J8" s="59">
        <f t="shared" si="2"/>
        <v>512217</v>
      </c>
      <c r="K8" s="59">
        <f t="shared" si="2"/>
        <v>41143</v>
      </c>
      <c r="L8" s="60">
        <f t="shared" si="2"/>
        <v>19789</v>
      </c>
      <c r="M8" s="60">
        <f t="shared" si="2"/>
        <v>25635</v>
      </c>
      <c r="N8" s="59">
        <f t="shared" si="2"/>
        <v>86567</v>
      </c>
      <c r="O8" s="59">
        <f t="shared" si="2"/>
        <v>7144</v>
      </c>
      <c r="P8" s="60">
        <f t="shared" si="2"/>
        <v>20514</v>
      </c>
      <c r="Q8" s="60">
        <f t="shared" si="2"/>
        <v>71409</v>
      </c>
      <c r="R8" s="59">
        <f t="shared" si="2"/>
        <v>99067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697851</v>
      </c>
      <c r="X8" s="60">
        <f t="shared" si="2"/>
        <v>7319802</v>
      </c>
      <c r="Y8" s="59">
        <f t="shared" si="2"/>
        <v>-6621951</v>
      </c>
      <c r="Z8" s="61">
        <f>+IF(X8&lt;&gt;0,+(Y8/X8)*100,0)</f>
        <v>-90.46625851354996</v>
      </c>
      <c r="AA8" s="62">
        <f>SUM(AA9:AA10)</f>
        <v>9759735</v>
      </c>
    </row>
    <row r="9" spans="1:27" ht="12.75">
      <c r="A9" s="291" t="s">
        <v>230</v>
      </c>
      <c r="B9" s="142"/>
      <c r="C9" s="60">
        <v>4225</v>
      </c>
      <c r="D9" s="340"/>
      <c r="E9" s="60">
        <v>8625000</v>
      </c>
      <c r="F9" s="59">
        <v>9755038</v>
      </c>
      <c r="G9" s="59">
        <v>2840</v>
      </c>
      <c r="H9" s="60">
        <v>2968</v>
      </c>
      <c r="I9" s="60">
        <v>506409</v>
      </c>
      <c r="J9" s="59">
        <v>512217</v>
      </c>
      <c r="K9" s="59">
        <v>41143</v>
      </c>
      <c r="L9" s="60">
        <v>19789</v>
      </c>
      <c r="M9" s="60">
        <v>25635</v>
      </c>
      <c r="N9" s="59">
        <v>86567</v>
      </c>
      <c r="O9" s="59">
        <v>7144</v>
      </c>
      <c r="P9" s="60">
        <v>20514</v>
      </c>
      <c r="Q9" s="60">
        <v>71409</v>
      </c>
      <c r="R9" s="59">
        <v>99067</v>
      </c>
      <c r="S9" s="59"/>
      <c r="T9" s="60"/>
      <c r="U9" s="60"/>
      <c r="V9" s="59"/>
      <c r="W9" s="59">
        <v>697851</v>
      </c>
      <c r="X9" s="60">
        <v>7316279</v>
      </c>
      <c r="Y9" s="59">
        <v>-6618428</v>
      </c>
      <c r="Z9" s="61">
        <v>-90.46</v>
      </c>
      <c r="AA9" s="62">
        <v>9755038</v>
      </c>
    </row>
    <row r="10" spans="1:27" ht="12.75">
      <c r="A10" s="291" t="s">
        <v>231</v>
      </c>
      <c r="B10" s="142"/>
      <c r="C10" s="60"/>
      <c r="D10" s="340"/>
      <c r="E10" s="60"/>
      <c r="F10" s="59">
        <v>4697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3523</v>
      </c>
      <c r="Y10" s="59">
        <v>-3523</v>
      </c>
      <c r="Z10" s="61">
        <v>-100</v>
      </c>
      <c r="AA10" s="62">
        <v>4697</v>
      </c>
    </row>
    <row r="11" spans="1:27" ht="12.75">
      <c r="A11" s="361" t="s">
        <v>207</v>
      </c>
      <c r="B11" s="142"/>
      <c r="C11" s="362">
        <f>+C12</f>
        <v>2343917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18800</v>
      </c>
      <c r="G11" s="364">
        <f t="shared" si="3"/>
        <v>2585</v>
      </c>
      <c r="H11" s="362">
        <f t="shared" si="3"/>
        <v>117</v>
      </c>
      <c r="I11" s="362">
        <f t="shared" si="3"/>
        <v>0</v>
      </c>
      <c r="J11" s="364">
        <f t="shared" si="3"/>
        <v>2702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733</v>
      </c>
      <c r="P11" s="362">
        <f t="shared" si="3"/>
        <v>0</v>
      </c>
      <c r="Q11" s="362">
        <f t="shared" si="3"/>
        <v>0</v>
      </c>
      <c r="R11" s="364">
        <f t="shared" si="3"/>
        <v>733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3435</v>
      </c>
      <c r="X11" s="362">
        <f t="shared" si="3"/>
        <v>14100</v>
      </c>
      <c r="Y11" s="364">
        <f t="shared" si="3"/>
        <v>-10665</v>
      </c>
      <c r="Z11" s="365">
        <f>+IF(X11&lt;&gt;0,+(Y11/X11)*100,0)</f>
        <v>-75.63829787234042</v>
      </c>
      <c r="AA11" s="366">
        <f t="shared" si="3"/>
        <v>18800</v>
      </c>
    </row>
    <row r="12" spans="1:27" ht="12.75">
      <c r="A12" s="291" t="s">
        <v>232</v>
      </c>
      <c r="B12" s="136"/>
      <c r="C12" s="60">
        <v>2343917</v>
      </c>
      <c r="D12" s="340"/>
      <c r="E12" s="60"/>
      <c r="F12" s="59">
        <v>18800</v>
      </c>
      <c r="G12" s="59">
        <v>2585</v>
      </c>
      <c r="H12" s="60">
        <v>117</v>
      </c>
      <c r="I12" s="60"/>
      <c r="J12" s="59">
        <v>2702</v>
      </c>
      <c r="K12" s="59"/>
      <c r="L12" s="60"/>
      <c r="M12" s="60"/>
      <c r="N12" s="59"/>
      <c r="O12" s="59">
        <v>733</v>
      </c>
      <c r="P12" s="60"/>
      <c r="Q12" s="60"/>
      <c r="R12" s="59">
        <v>733</v>
      </c>
      <c r="S12" s="59"/>
      <c r="T12" s="60"/>
      <c r="U12" s="60"/>
      <c r="V12" s="59"/>
      <c r="W12" s="59">
        <v>3435</v>
      </c>
      <c r="X12" s="60">
        <v>14100</v>
      </c>
      <c r="Y12" s="59">
        <v>-10665</v>
      </c>
      <c r="Z12" s="61">
        <v>-75.64</v>
      </c>
      <c r="AA12" s="62">
        <v>18800</v>
      </c>
    </row>
    <row r="13" spans="1:27" ht="12.75">
      <c r="A13" s="361" t="s">
        <v>208</v>
      </c>
      <c r="B13" s="136"/>
      <c r="C13" s="275">
        <f>+C14</f>
        <v>1194364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1194364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382470</v>
      </c>
      <c r="D15" s="340">
        <f t="shared" si="5"/>
        <v>0</v>
      </c>
      <c r="E15" s="60">
        <f t="shared" si="5"/>
        <v>61393</v>
      </c>
      <c r="F15" s="59">
        <f t="shared" si="5"/>
        <v>43393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32545</v>
      </c>
      <c r="Y15" s="59">
        <f t="shared" si="5"/>
        <v>-32545</v>
      </c>
      <c r="Z15" s="61">
        <f>+IF(X15&lt;&gt;0,+(Y15/X15)*100,0)</f>
        <v>-100</v>
      </c>
      <c r="AA15" s="62">
        <f>SUM(AA16:AA20)</f>
        <v>43393</v>
      </c>
    </row>
    <row r="16" spans="1:27" ht="12.75">
      <c r="A16" s="291" t="s">
        <v>234</v>
      </c>
      <c r="B16" s="300"/>
      <c r="C16" s="60">
        <v>382470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61393</v>
      </c>
      <c r="F20" s="59">
        <v>43393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32545</v>
      </c>
      <c r="Y20" s="59">
        <v>-32545</v>
      </c>
      <c r="Z20" s="61">
        <v>-100</v>
      </c>
      <c r="AA20" s="62">
        <v>43393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524909</v>
      </c>
      <c r="D22" s="344">
        <f t="shared" si="6"/>
        <v>0</v>
      </c>
      <c r="E22" s="343">
        <f t="shared" si="6"/>
        <v>145317</v>
      </c>
      <c r="F22" s="345">
        <f t="shared" si="6"/>
        <v>145317</v>
      </c>
      <c r="G22" s="345">
        <f t="shared" si="6"/>
        <v>0</v>
      </c>
      <c r="H22" s="343">
        <f t="shared" si="6"/>
        <v>8000</v>
      </c>
      <c r="I22" s="343">
        <f t="shared" si="6"/>
        <v>0</v>
      </c>
      <c r="J22" s="345">
        <f t="shared" si="6"/>
        <v>8000</v>
      </c>
      <c r="K22" s="345">
        <f t="shared" si="6"/>
        <v>0</v>
      </c>
      <c r="L22" s="343">
        <f t="shared" si="6"/>
        <v>0</v>
      </c>
      <c r="M22" s="343">
        <f t="shared" si="6"/>
        <v>1815</v>
      </c>
      <c r="N22" s="345">
        <f t="shared" si="6"/>
        <v>1815</v>
      </c>
      <c r="O22" s="345">
        <f t="shared" si="6"/>
        <v>40900</v>
      </c>
      <c r="P22" s="343">
        <f t="shared" si="6"/>
        <v>566</v>
      </c>
      <c r="Q22" s="343">
        <f t="shared" si="6"/>
        <v>3300</v>
      </c>
      <c r="R22" s="345">
        <f t="shared" si="6"/>
        <v>44766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54581</v>
      </c>
      <c r="X22" s="343">
        <f t="shared" si="6"/>
        <v>108988</v>
      </c>
      <c r="Y22" s="345">
        <f t="shared" si="6"/>
        <v>-54407</v>
      </c>
      <c r="Z22" s="336">
        <f>+IF(X22&lt;&gt;0,+(Y22/X22)*100,0)</f>
        <v>-49.9201746981319</v>
      </c>
      <c r="AA22" s="350">
        <f>SUM(AA23:AA32)</f>
        <v>145317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180012</v>
      </c>
      <c r="D24" s="340"/>
      <c r="E24" s="60">
        <v>145317</v>
      </c>
      <c r="F24" s="59">
        <v>145317</v>
      </c>
      <c r="G24" s="59"/>
      <c r="H24" s="60">
        <v>8000</v>
      </c>
      <c r="I24" s="60"/>
      <c r="J24" s="59">
        <v>8000</v>
      </c>
      <c r="K24" s="59"/>
      <c r="L24" s="60"/>
      <c r="M24" s="60">
        <v>1815</v>
      </c>
      <c r="N24" s="59">
        <v>1815</v>
      </c>
      <c r="O24" s="59">
        <v>40900</v>
      </c>
      <c r="P24" s="60">
        <v>566</v>
      </c>
      <c r="Q24" s="60">
        <v>3300</v>
      </c>
      <c r="R24" s="59">
        <v>44766</v>
      </c>
      <c r="S24" s="59"/>
      <c r="T24" s="60"/>
      <c r="U24" s="60"/>
      <c r="V24" s="59"/>
      <c r="W24" s="59">
        <v>54581</v>
      </c>
      <c r="X24" s="60">
        <v>108988</v>
      </c>
      <c r="Y24" s="59">
        <v>-54407</v>
      </c>
      <c r="Z24" s="61">
        <v>-49.92</v>
      </c>
      <c r="AA24" s="62">
        <v>145317</v>
      </c>
    </row>
    <row r="25" spans="1:27" ht="12.75">
      <c r="A25" s="361" t="s">
        <v>239</v>
      </c>
      <c r="B25" s="142"/>
      <c r="C25" s="60">
        <v>116454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55778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172665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98320513</v>
      </c>
      <c r="D40" s="344">
        <f t="shared" si="9"/>
        <v>0</v>
      </c>
      <c r="E40" s="343">
        <f t="shared" si="9"/>
        <v>206261359</v>
      </c>
      <c r="F40" s="345">
        <f t="shared" si="9"/>
        <v>178996946</v>
      </c>
      <c r="G40" s="345">
        <f t="shared" si="9"/>
        <v>2612460</v>
      </c>
      <c r="H40" s="343">
        <f t="shared" si="9"/>
        <v>6521121</v>
      </c>
      <c r="I40" s="343">
        <f t="shared" si="9"/>
        <v>12372116</v>
      </c>
      <c r="J40" s="345">
        <f t="shared" si="9"/>
        <v>21505697</v>
      </c>
      <c r="K40" s="345">
        <f t="shared" si="9"/>
        <v>13513536</v>
      </c>
      <c r="L40" s="343">
        <f t="shared" si="9"/>
        <v>11363407</v>
      </c>
      <c r="M40" s="343">
        <f t="shared" si="9"/>
        <v>11149154</v>
      </c>
      <c r="N40" s="345">
        <f t="shared" si="9"/>
        <v>36026097</v>
      </c>
      <c r="O40" s="345">
        <f t="shared" si="9"/>
        <v>6984412</v>
      </c>
      <c r="P40" s="343">
        <f t="shared" si="9"/>
        <v>9889143</v>
      </c>
      <c r="Q40" s="343">
        <f t="shared" si="9"/>
        <v>13753114</v>
      </c>
      <c r="R40" s="345">
        <f t="shared" si="9"/>
        <v>30626669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88158463</v>
      </c>
      <c r="X40" s="343">
        <f t="shared" si="9"/>
        <v>134247711</v>
      </c>
      <c r="Y40" s="345">
        <f t="shared" si="9"/>
        <v>-46089248</v>
      </c>
      <c r="Z40" s="336">
        <f>+IF(X40&lt;&gt;0,+(Y40/X40)*100,0)</f>
        <v>-34.331496348567164</v>
      </c>
      <c r="AA40" s="350">
        <f>SUM(AA41:AA49)</f>
        <v>178996946</v>
      </c>
    </row>
    <row r="41" spans="1:27" ht="12.75">
      <c r="A41" s="361" t="s">
        <v>248</v>
      </c>
      <c r="B41" s="142"/>
      <c r="C41" s="362">
        <v>3636587</v>
      </c>
      <c r="D41" s="363"/>
      <c r="E41" s="362">
        <v>24931149</v>
      </c>
      <c r="F41" s="364">
        <v>19374746</v>
      </c>
      <c r="G41" s="364">
        <v>78120</v>
      </c>
      <c r="H41" s="362">
        <v>952722</v>
      </c>
      <c r="I41" s="362">
        <v>960255</v>
      </c>
      <c r="J41" s="364">
        <v>1991097</v>
      </c>
      <c r="K41" s="364">
        <v>1009005</v>
      </c>
      <c r="L41" s="362">
        <v>1247775</v>
      </c>
      <c r="M41" s="362">
        <v>745669</v>
      </c>
      <c r="N41" s="364">
        <v>3002449</v>
      </c>
      <c r="O41" s="364">
        <v>1284515</v>
      </c>
      <c r="P41" s="362">
        <v>1583483</v>
      </c>
      <c r="Q41" s="362">
        <v>1241026</v>
      </c>
      <c r="R41" s="364">
        <v>4109024</v>
      </c>
      <c r="S41" s="364"/>
      <c r="T41" s="362"/>
      <c r="U41" s="362"/>
      <c r="V41" s="364"/>
      <c r="W41" s="364">
        <v>9102570</v>
      </c>
      <c r="X41" s="362">
        <v>14531060</v>
      </c>
      <c r="Y41" s="364">
        <v>-5428490</v>
      </c>
      <c r="Z41" s="365">
        <v>-37.36</v>
      </c>
      <c r="AA41" s="366">
        <v>19374746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60398788</v>
      </c>
      <c r="D43" s="369"/>
      <c r="E43" s="305">
        <v>119455356</v>
      </c>
      <c r="F43" s="370">
        <v>93796408</v>
      </c>
      <c r="G43" s="370">
        <v>529287</v>
      </c>
      <c r="H43" s="305">
        <v>2278845</v>
      </c>
      <c r="I43" s="305">
        <v>6981606</v>
      </c>
      <c r="J43" s="370">
        <v>9789738</v>
      </c>
      <c r="K43" s="370">
        <v>5150969</v>
      </c>
      <c r="L43" s="305">
        <v>6027913</v>
      </c>
      <c r="M43" s="305">
        <v>5575084</v>
      </c>
      <c r="N43" s="370">
        <v>16753966</v>
      </c>
      <c r="O43" s="370">
        <v>3869599</v>
      </c>
      <c r="P43" s="305">
        <v>5347157</v>
      </c>
      <c r="Q43" s="305">
        <v>8035340</v>
      </c>
      <c r="R43" s="370">
        <v>17252096</v>
      </c>
      <c r="S43" s="370"/>
      <c r="T43" s="305"/>
      <c r="U43" s="305"/>
      <c r="V43" s="370"/>
      <c r="W43" s="370">
        <v>43795800</v>
      </c>
      <c r="X43" s="305">
        <v>70347306</v>
      </c>
      <c r="Y43" s="370">
        <v>-26551506</v>
      </c>
      <c r="Z43" s="371">
        <v>-37.74</v>
      </c>
      <c r="AA43" s="303">
        <v>93796408</v>
      </c>
    </row>
    <row r="44" spans="1:27" ht="12.75">
      <c r="A44" s="361" t="s">
        <v>251</v>
      </c>
      <c r="B44" s="136"/>
      <c r="C44" s="60">
        <v>1221921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17604603</v>
      </c>
      <c r="D48" s="368"/>
      <c r="E48" s="54">
        <v>28123468</v>
      </c>
      <c r="F48" s="53">
        <v>27990718</v>
      </c>
      <c r="G48" s="53">
        <v>1149059</v>
      </c>
      <c r="H48" s="54">
        <v>602219</v>
      </c>
      <c r="I48" s="54">
        <v>2239877</v>
      </c>
      <c r="J48" s="53">
        <v>3991155</v>
      </c>
      <c r="K48" s="53">
        <v>2979423</v>
      </c>
      <c r="L48" s="54">
        <v>1091302</v>
      </c>
      <c r="M48" s="54">
        <v>2230297</v>
      </c>
      <c r="N48" s="53">
        <v>6301022</v>
      </c>
      <c r="O48" s="53">
        <v>884818</v>
      </c>
      <c r="P48" s="54">
        <v>1103103</v>
      </c>
      <c r="Q48" s="54">
        <v>873348</v>
      </c>
      <c r="R48" s="53">
        <v>2861269</v>
      </c>
      <c r="S48" s="53"/>
      <c r="T48" s="54"/>
      <c r="U48" s="54"/>
      <c r="V48" s="53"/>
      <c r="W48" s="53">
        <v>13153446</v>
      </c>
      <c r="X48" s="54">
        <v>20993039</v>
      </c>
      <c r="Y48" s="53">
        <v>-7839593</v>
      </c>
      <c r="Z48" s="94">
        <v>-37.34</v>
      </c>
      <c r="AA48" s="95">
        <v>27990718</v>
      </c>
    </row>
    <row r="49" spans="1:27" ht="12.75">
      <c r="A49" s="361" t="s">
        <v>93</v>
      </c>
      <c r="B49" s="136"/>
      <c r="C49" s="54">
        <v>15458614</v>
      </c>
      <c r="D49" s="368"/>
      <c r="E49" s="54">
        <v>33751386</v>
      </c>
      <c r="F49" s="53">
        <v>37835074</v>
      </c>
      <c r="G49" s="53">
        <v>855994</v>
      </c>
      <c r="H49" s="54">
        <v>2687335</v>
      </c>
      <c r="I49" s="54">
        <v>2190378</v>
      </c>
      <c r="J49" s="53">
        <v>5733707</v>
      </c>
      <c r="K49" s="53">
        <v>4374139</v>
      </c>
      <c r="L49" s="54">
        <v>2996417</v>
      </c>
      <c r="M49" s="54">
        <v>2598104</v>
      </c>
      <c r="N49" s="53">
        <v>9968660</v>
      </c>
      <c r="O49" s="53">
        <v>945480</v>
      </c>
      <c r="P49" s="54">
        <v>1855400</v>
      </c>
      <c r="Q49" s="54">
        <v>3603400</v>
      </c>
      <c r="R49" s="53">
        <v>6404280</v>
      </c>
      <c r="S49" s="53"/>
      <c r="T49" s="54"/>
      <c r="U49" s="54"/>
      <c r="V49" s="53"/>
      <c r="W49" s="53">
        <v>22106647</v>
      </c>
      <c r="X49" s="54">
        <v>28376306</v>
      </c>
      <c r="Y49" s="53">
        <v>-6269659</v>
      </c>
      <c r="Z49" s="94">
        <v>-22.09</v>
      </c>
      <c r="AA49" s="95">
        <v>37835074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106765491</v>
      </c>
      <c r="D60" s="346">
        <f t="shared" si="14"/>
        <v>0</v>
      </c>
      <c r="E60" s="219">
        <f t="shared" si="14"/>
        <v>215093069</v>
      </c>
      <c r="F60" s="264">
        <f t="shared" si="14"/>
        <v>188964191</v>
      </c>
      <c r="G60" s="264">
        <f t="shared" si="14"/>
        <v>2617885</v>
      </c>
      <c r="H60" s="219">
        <f t="shared" si="14"/>
        <v>6532206</v>
      </c>
      <c r="I60" s="219">
        <f t="shared" si="14"/>
        <v>12878525</v>
      </c>
      <c r="J60" s="264">
        <f t="shared" si="14"/>
        <v>22028616</v>
      </c>
      <c r="K60" s="264">
        <f t="shared" si="14"/>
        <v>13554679</v>
      </c>
      <c r="L60" s="219">
        <f t="shared" si="14"/>
        <v>11295399</v>
      </c>
      <c r="M60" s="219">
        <f t="shared" si="14"/>
        <v>11176604</v>
      </c>
      <c r="N60" s="264">
        <f t="shared" si="14"/>
        <v>36026682</v>
      </c>
      <c r="O60" s="264">
        <f t="shared" si="14"/>
        <v>7033189</v>
      </c>
      <c r="P60" s="219">
        <f t="shared" si="14"/>
        <v>9910223</v>
      </c>
      <c r="Q60" s="219">
        <f t="shared" si="14"/>
        <v>13827823</v>
      </c>
      <c r="R60" s="264">
        <f t="shared" si="14"/>
        <v>30771235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88826533</v>
      </c>
      <c r="X60" s="219">
        <f t="shared" si="14"/>
        <v>141723146</v>
      </c>
      <c r="Y60" s="264">
        <f t="shared" si="14"/>
        <v>-52896613</v>
      </c>
      <c r="Z60" s="337">
        <f>+IF(X60&lt;&gt;0,+(Y60/X60)*100,0)</f>
        <v>-37.323905440258855</v>
      </c>
      <c r="AA60" s="232">
        <f>+AA57+AA54+AA51+AA40+AA37+AA34+AA22+AA5</f>
        <v>188964191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1177991926</v>
      </c>
      <c r="D5" s="153">
        <f>SUM(D6:D8)</f>
        <v>0</v>
      </c>
      <c r="E5" s="154">
        <f t="shared" si="0"/>
        <v>1761664410</v>
      </c>
      <c r="F5" s="100">
        <f t="shared" si="0"/>
        <v>1366553982</v>
      </c>
      <c r="G5" s="100">
        <f t="shared" si="0"/>
        <v>88997118</v>
      </c>
      <c r="H5" s="100">
        <f t="shared" si="0"/>
        <v>189246770</v>
      </c>
      <c r="I5" s="100">
        <f t="shared" si="0"/>
        <v>81740385</v>
      </c>
      <c r="J5" s="100">
        <f t="shared" si="0"/>
        <v>359984273</v>
      </c>
      <c r="K5" s="100">
        <f t="shared" si="0"/>
        <v>80049935</v>
      </c>
      <c r="L5" s="100">
        <f t="shared" si="0"/>
        <v>89893892</v>
      </c>
      <c r="M5" s="100">
        <f t="shared" si="0"/>
        <v>153270901</v>
      </c>
      <c r="N5" s="100">
        <f t="shared" si="0"/>
        <v>323214728</v>
      </c>
      <c r="O5" s="100">
        <f t="shared" si="0"/>
        <v>94017019</v>
      </c>
      <c r="P5" s="100">
        <f t="shared" si="0"/>
        <v>93746035</v>
      </c>
      <c r="Q5" s="100">
        <f t="shared" si="0"/>
        <v>146997646</v>
      </c>
      <c r="R5" s="100">
        <f t="shared" si="0"/>
        <v>334760700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1017959701</v>
      </c>
      <c r="X5" s="100">
        <f t="shared" si="0"/>
        <v>1321248681</v>
      </c>
      <c r="Y5" s="100">
        <f t="shared" si="0"/>
        <v>-303288980</v>
      </c>
      <c r="Z5" s="137">
        <f>+IF(X5&lt;&gt;0,+(Y5/X5)*100,0)</f>
        <v>-22.954723388669933</v>
      </c>
      <c r="AA5" s="153">
        <f>SUM(AA6:AA8)</f>
        <v>1366553982</v>
      </c>
    </row>
    <row r="6" spans="1:27" ht="12.75">
      <c r="A6" s="138" t="s">
        <v>75</v>
      </c>
      <c r="B6" s="136"/>
      <c r="C6" s="155">
        <v>3912513</v>
      </c>
      <c r="D6" s="155"/>
      <c r="E6" s="156"/>
      <c r="F6" s="60">
        <v>8330230</v>
      </c>
      <c r="G6" s="60"/>
      <c r="H6" s="60"/>
      <c r="I6" s="60"/>
      <c r="J6" s="60"/>
      <c r="K6" s="60"/>
      <c r="L6" s="60"/>
      <c r="M6" s="60"/>
      <c r="N6" s="60"/>
      <c r="O6" s="60"/>
      <c r="P6" s="60">
        <v>3529</v>
      </c>
      <c r="Q6" s="60">
        <v>6116</v>
      </c>
      <c r="R6" s="60">
        <v>9645</v>
      </c>
      <c r="S6" s="60"/>
      <c r="T6" s="60"/>
      <c r="U6" s="60"/>
      <c r="V6" s="60"/>
      <c r="W6" s="60">
        <v>9645</v>
      </c>
      <c r="X6" s="60">
        <v>369</v>
      </c>
      <c r="Y6" s="60">
        <v>9276</v>
      </c>
      <c r="Z6" s="140">
        <v>2513.82</v>
      </c>
      <c r="AA6" s="155">
        <v>8330230</v>
      </c>
    </row>
    <row r="7" spans="1:27" ht="12.75">
      <c r="A7" s="138" t="s">
        <v>76</v>
      </c>
      <c r="B7" s="136"/>
      <c r="C7" s="157">
        <v>1168970785</v>
      </c>
      <c r="D7" s="157"/>
      <c r="E7" s="158">
        <v>1761664410</v>
      </c>
      <c r="F7" s="159">
        <v>1336671834</v>
      </c>
      <c r="G7" s="159">
        <v>88959719</v>
      </c>
      <c r="H7" s="159">
        <v>189246770</v>
      </c>
      <c r="I7" s="159">
        <v>81740385</v>
      </c>
      <c r="J7" s="159">
        <v>359946874</v>
      </c>
      <c r="K7" s="159">
        <v>79572696</v>
      </c>
      <c r="L7" s="159">
        <v>89601870</v>
      </c>
      <c r="M7" s="159">
        <v>153270901</v>
      </c>
      <c r="N7" s="159">
        <v>322445467</v>
      </c>
      <c r="O7" s="159">
        <v>92720460</v>
      </c>
      <c r="P7" s="159">
        <v>93365776</v>
      </c>
      <c r="Q7" s="159">
        <v>146988838</v>
      </c>
      <c r="R7" s="159">
        <v>333075074</v>
      </c>
      <c r="S7" s="159"/>
      <c r="T7" s="159"/>
      <c r="U7" s="159"/>
      <c r="V7" s="159"/>
      <c r="W7" s="159">
        <v>1015467415</v>
      </c>
      <c r="X7" s="159">
        <v>1321248312</v>
      </c>
      <c r="Y7" s="159">
        <v>-305780897</v>
      </c>
      <c r="Z7" s="141">
        <v>-23.14</v>
      </c>
      <c r="AA7" s="157">
        <v>1336671834</v>
      </c>
    </row>
    <row r="8" spans="1:27" ht="12.75">
      <c r="A8" s="138" t="s">
        <v>77</v>
      </c>
      <c r="B8" s="136"/>
      <c r="C8" s="155">
        <v>5108628</v>
      </c>
      <c r="D8" s="155"/>
      <c r="E8" s="156"/>
      <c r="F8" s="60">
        <v>21551918</v>
      </c>
      <c r="G8" s="60">
        <v>37399</v>
      </c>
      <c r="H8" s="60"/>
      <c r="I8" s="60"/>
      <c r="J8" s="60">
        <v>37399</v>
      </c>
      <c r="K8" s="60">
        <v>477239</v>
      </c>
      <c r="L8" s="60">
        <v>292022</v>
      </c>
      <c r="M8" s="60"/>
      <c r="N8" s="60">
        <v>769261</v>
      </c>
      <c r="O8" s="60">
        <v>1296559</v>
      </c>
      <c r="P8" s="60">
        <v>376730</v>
      </c>
      <c r="Q8" s="60">
        <v>2692</v>
      </c>
      <c r="R8" s="60">
        <v>1675981</v>
      </c>
      <c r="S8" s="60"/>
      <c r="T8" s="60"/>
      <c r="U8" s="60"/>
      <c r="V8" s="60"/>
      <c r="W8" s="60">
        <v>2482641</v>
      </c>
      <c r="X8" s="60"/>
      <c r="Y8" s="60">
        <v>2482641</v>
      </c>
      <c r="Z8" s="140">
        <v>0</v>
      </c>
      <c r="AA8" s="155">
        <v>21551918</v>
      </c>
    </row>
    <row r="9" spans="1:27" ht="12.75">
      <c r="A9" s="135" t="s">
        <v>78</v>
      </c>
      <c r="B9" s="136"/>
      <c r="C9" s="153">
        <f aca="true" t="shared" si="1" ref="C9:Y9">SUM(C10:C14)</f>
        <v>321155108</v>
      </c>
      <c r="D9" s="153">
        <f>SUM(D10:D14)</f>
        <v>0</v>
      </c>
      <c r="E9" s="154">
        <f t="shared" si="1"/>
        <v>154540779</v>
      </c>
      <c r="F9" s="100">
        <f t="shared" si="1"/>
        <v>178773730</v>
      </c>
      <c r="G9" s="100">
        <f t="shared" si="1"/>
        <v>1514303</v>
      </c>
      <c r="H9" s="100">
        <f t="shared" si="1"/>
        <v>1450838</v>
      </c>
      <c r="I9" s="100">
        <f t="shared" si="1"/>
        <v>2821989</v>
      </c>
      <c r="J9" s="100">
        <f t="shared" si="1"/>
        <v>5787130</v>
      </c>
      <c r="K9" s="100">
        <f t="shared" si="1"/>
        <v>5163815</v>
      </c>
      <c r="L9" s="100">
        <f t="shared" si="1"/>
        <v>7137746</v>
      </c>
      <c r="M9" s="100">
        <f t="shared" si="1"/>
        <v>11737075</v>
      </c>
      <c r="N9" s="100">
        <f t="shared" si="1"/>
        <v>24038636</v>
      </c>
      <c r="O9" s="100">
        <f t="shared" si="1"/>
        <v>4575013</v>
      </c>
      <c r="P9" s="100">
        <f t="shared" si="1"/>
        <v>6975418</v>
      </c>
      <c r="Q9" s="100">
        <f t="shared" si="1"/>
        <v>5028489</v>
      </c>
      <c r="R9" s="100">
        <f t="shared" si="1"/>
        <v>16578920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46404686</v>
      </c>
      <c r="X9" s="100">
        <f t="shared" si="1"/>
        <v>60888708</v>
      </c>
      <c r="Y9" s="100">
        <f t="shared" si="1"/>
        <v>-14484022</v>
      </c>
      <c r="Z9" s="137">
        <f>+IF(X9&lt;&gt;0,+(Y9/X9)*100,0)</f>
        <v>-23.787698040825568</v>
      </c>
      <c r="AA9" s="153">
        <f>SUM(AA10:AA14)</f>
        <v>178773730</v>
      </c>
    </row>
    <row r="10" spans="1:27" ht="12.75">
      <c r="A10" s="138" t="s">
        <v>79</v>
      </c>
      <c r="B10" s="136"/>
      <c r="C10" s="155">
        <v>35741623</v>
      </c>
      <c r="D10" s="155"/>
      <c r="E10" s="156">
        <v>23169959</v>
      </c>
      <c r="F10" s="60">
        <v>35840289</v>
      </c>
      <c r="G10" s="60">
        <v>726641</v>
      </c>
      <c r="H10" s="60">
        <v>335448</v>
      </c>
      <c r="I10" s="60">
        <v>2002716</v>
      </c>
      <c r="J10" s="60">
        <v>3064805</v>
      </c>
      <c r="K10" s="60">
        <v>2017630</v>
      </c>
      <c r="L10" s="60">
        <v>3474538</v>
      </c>
      <c r="M10" s="60">
        <v>7807763</v>
      </c>
      <c r="N10" s="60">
        <v>13299931</v>
      </c>
      <c r="O10" s="60">
        <v>372939</v>
      </c>
      <c r="P10" s="60">
        <v>3757426</v>
      </c>
      <c r="Q10" s="60">
        <v>1989613</v>
      </c>
      <c r="R10" s="60">
        <v>6119978</v>
      </c>
      <c r="S10" s="60"/>
      <c r="T10" s="60"/>
      <c r="U10" s="60"/>
      <c r="V10" s="60"/>
      <c r="W10" s="60">
        <v>22484714</v>
      </c>
      <c r="X10" s="60">
        <v>17377470</v>
      </c>
      <c r="Y10" s="60">
        <v>5107244</v>
      </c>
      <c r="Z10" s="140">
        <v>29.39</v>
      </c>
      <c r="AA10" s="155">
        <v>35840289</v>
      </c>
    </row>
    <row r="11" spans="1:27" ht="12.75">
      <c r="A11" s="138" t="s">
        <v>80</v>
      </c>
      <c r="B11" s="136"/>
      <c r="C11" s="155">
        <v>15515680</v>
      </c>
      <c r="D11" s="155"/>
      <c r="E11" s="156">
        <v>959602</v>
      </c>
      <c r="F11" s="60">
        <v>9567753</v>
      </c>
      <c r="G11" s="60">
        <v>3537</v>
      </c>
      <c r="H11" s="60">
        <v>115146</v>
      </c>
      <c r="I11" s="60">
        <v>18884</v>
      </c>
      <c r="J11" s="60">
        <v>137567</v>
      </c>
      <c r="K11" s="60">
        <v>399289</v>
      </c>
      <c r="L11" s="60">
        <v>1351858</v>
      </c>
      <c r="M11" s="60">
        <v>183824</v>
      </c>
      <c r="N11" s="60">
        <v>1934971</v>
      </c>
      <c r="O11" s="60">
        <v>1095260</v>
      </c>
      <c r="P11" s="60">
        <v>872397</v>
      </c>
      <c r="Q11" s="60">
        <v>78823</v>
      </c>
      <c r="R11" s="60">
        <v>2046480</v>
      </c>
      <c r="S11" s="60"/>
      <c r="T11" s="60"/>
      <c r="U11" s="60"/>
      <c r="V11" s="60"/>
      <c r="W11" s="60">
        <v>4119018</v>
      </c>
      <c r="X11" s="60">
        <v>719703</v>
      </c>
      <c r="Y11" s="60">
        <v>3399315</v>
      </c>
      <c r="Z11" s="140">
        <v>472.32</v>
      </c>
      <c r="AA11" s="155">
        <v>9567753</v>
      </c>
    </row>
    <row r="12" spans="1:27" ht="12.75">
      <c r="A12" s="138" t="s">
        <v>81</v>
      </c>
      <c r="B12" s="136"/>
      <c r="C12" s="155">
        <v>38769741</v>
      </c>
      <c r="D12" s="155"/>
      <c r="E12" s="156">
        <v>710283</v>
      </c>
      <c r="F12" s="60">
        <v>23422195</v>
      </c>
      <c r="G12" s="60">
        <v>49650</v>
      </c>
      <c r="H12" s="60">
        <v>274279</v>
      </c>
      <c r="I12" s="60">
        <v>67015</v>
      </c>
      <c r="J12" s="60">
        <v>390944</v>
      </c>
      <c r="K12" s="60">
        <v>242375</v>
      </c>
      <c r="L12" s="60">
        <v>1330307</v>
      </c>
      <c r="M12" s="60">
        <v>18261</v>
      </c>
      <c r="N12" s="60">
        <v>1590943</v>
      </c>
      <c r="O12" s="60">
        <v>1660864</v>
      </c>
      <c r="P12" s="60">
        <v>446956</v>
      </c>
      <c r="Q12" s="60">
        <v>1246382</v>
      </c>
      <c r="R12" s="60">
        <v>3354202</v>
      </c>
      <c r="S12" s="60"/>
      <c r="T12" s="60"/>
      <c r="U12" s="60"/>
      <c r="V12" s="60"/>
      <c r="W12" s="60">
        <v>5336089</v>
      </c>
      <c r="X12" s="60">
        <v>532710</v>
      </c>
      <c r="Y12" s="60">
        <v>4803379</v>
      </c>
      <c r="Z12" s="140">
        <v>901.69</v>
      </c>
      <c r="AA12" s="155">
        <v>23422195</v>
      </c>
    </row>
    <row r="13" spans="1:27" ht="12.75">
      <c r="A13" s="138" t="s">
        <v>82</v>
      </c>
      <c r="B13" s="136"/>
      <c r="C13" s="155">
        <v>231128064</v>
      </c>
      <c r="D13" s="155"/>
      <c r="E13" s="156">
        <v>129700935</v>
      </c>
      <c r="F13" s="60">
        <v>109943493</v>
      </c>
      <c r="G13" s="60">
        <v>734475</v>
      </c>
      <c r="H13" s="60">
        <v>725965</v>
      </c>
      <c r="I13" s="60">
        <v>733374</v>
      </c>
      <c r="J13" s="60">
        <v>2193814</v>
      </c>
      <c r="K13" s="60">
        <v>2504521</v>
      </c>
      <c r="L13" s="60">
        <v>981043</v>
      </c>
      <c r="M13" s="60">
        <v>3727227</v>
      </c>
      <c r="N13" s="60">
        <v>7212791</v>
      </c>
      <c r="O13" s="60">
        <v>1445950</v>
      </c>
      <c r="P13" s="60">
        <v>1898639</v>
      </c>
      <c r="Q13" s="60">
        <v>1713671</v>
      </c>
      <c r="R13" s="60">
        <v>5058260</v>
      </c>
      <c r="S13" s="60"/>
      <c r="T13" s="60"/>
      <c r="U13" s="60"/>
      <c r="V13" s="60"/>
      <c r="W13" s="60">
        <v>14464865</v>
      </c>
      <c r="X13" s="60">
        <v>42258825</v>
      </c>
      <c r="Y13" s="60">
        <v>-27793960</v>
      </c>
      <c r="Z13" s="140">
        <v>-65.77</v>
      </c>
      <c r="AA13" s="155">
        <v>109943493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294380566</v>
      </c>
      <c r="D15" s="153">
        <f>SUM(D16:D18)</f>
        <v>0</v>
      </c>
      <c r="E15" s="154">
        <f t="shared" si="2"/>
        <v>505141435</v>
      </c>
      <c r="F15" s="100">
        <f t="shared" si="2"/>
        <v>267372319</v>
      </c>
      <c r="G15" s="100">
        <f t="shared" si="2"/>
        <v>8265934</v>
      </c>
      <c r="H15" s="100">
        <f t="shared" si="2"/>
        <v>6129252</v>
      </c>
      <c r="I15" s="100">
        <f t="shared" si="2"/>
        <v>21706656</v>
      </c>
      <c r="J15" s="100">
        <f t="shared" si="2"/>
        <v>36101842</v>
      </c>
      <c r="K15" s="100">
        <f t="shared" si="2"/>
        <v>21398807</v>
      </c>
      <c r="L15" s="100">
        <f t="shared" si="2"/>
        <v>35919874</v>
      </c>
      <c r="M15" s="100">
        <f t="shared" si="2"/>
        <v>27808511</v>
      </c>
      <c r="N15" s="100">
        <f t="shared" si="2"/>
        <v>85127192</v>
      </c>
      <c r="O15" s="100">
        <f t="shared" si="2"/>
        <v>14234475</v>
      </c>
      <c r="P15" s="100">
        <f t="shared" si="2"/>
        <v>24475068</v>
      </c>
      <c r="Q15" s="100">
        <f t="shared" si="2"/>
        <v>21716153</v>
      </c>
      <c r="R15" s="100">
        <f t="shared" si="2"/>
        <v>60425696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181654730</v>
      </c>
      <c r="X15" s="100">
        <f t="shared" si="2"/>
        <v>378807336</v>
      </c>
      <c r="Y15" s="100">
        <f t="shared" si="2"/>
        <v>-197152606</v>
      </c>
      <c r="Z15" s="137">
        <f>+IF(X15&lt;&gt;0,+(Y15/X15)*100,0)</f>
        <v>-52.04561455483534</v>
      </c>
      <c r="AA15" s="153">
        <f>SUM(AA16:AA18)</f>
        <v>267372319</v>
      </c>
    </row>
    <row r="16" spans="1:27" ht="12.75">
      <c r="A16" s="138" t="s">
        <v>85</v>
      </c>
      <c r="B16" s="136"/>
      <c r="C16" s="155">
        <v>16119271</v>
      </c>
      <c r="D16" s="155"/>
      <c r="E16" s="156">
        <v>50699528</v>
      </c>
      <c r="F16" s="60">
        <v>57310095</v>
      </c>
      <c r="G16" s="60">
        <v>122727</v>
      </c>
      <c r="H16" s="60">
        <v>-281214</v>
      </c>
      <c r="I16" s="60">
        <v>798189</v>
      </c>
      <c r="J16" s="60">
        <v>639702</v>
      </c>
      <c r="K16" s="60">
        <v>932305</v>
      </c>
      <c r="L16" s="60">
        <v>897805</v>
      </c>
      <c r="M16" s="60">
        <v>5541370</v>
      </c>
      <c r="N16" s="60">
        <v>7371480</v>
      </c>
      <c r="O16" s="60">
        <v>395624</v>
      </c>
      <c r="P16" s="60">
        <v>3464989</v>
      </c>
      <c r="Q16" s="60">
        <v>3598325</v>
      </c>
      <c r="R16" s="60">
        <v>7458938</v>
      </c>
      <c r="S16" s="60"/>
      <c r="T16" s="60"/>
      <c r="U16" s="60"/>
      <c r="V16" s="60"/>
      <c r="W16" s="60">
        <v>15470120</v>
      </c>
      <c r="X16" s="60">
        <v>38024649</v>
      </c>
      <c r="Y16" s="60">
        <v>-22554529</v>
      </c>
      <c r="Z16" s="140">
        <v>-59.32</v>
      </c>
      <c r="AA16" s="155">
        <v>57310095</v>
      </c>
    </row>
    <row r="17" spans="1:27" ht="12.75">
      <c r="A17" s="138" t="s">
        <v>86</v>
      </c>
      <c r="B17" s="136"/>
      <c r="C17" s="155">
        <v>278242068</v>
      </c>
      <c r="D17" s="155"/>
      <c r="E17" s="156">
        <v>418738395</v>
      </c>
      <c r="F17" s="60">
        <v>210028144</v>
      </c>
      <c r="G17" s="60"/>
      <c r="H17" s="60">
        <v>-2363128</v>
      </c>
      <c r="I17" s="60">
        <v>12424561</v>
      </c>
      <c r="J17" s="60">
        <v>10061433</v>
      </c>
      <c r="K17" s="60">
        <v>12378416</v>
      </c>
      <c r="L17" s="60">
        <v>26356298</v>
      </c>
      <c r="M17" s="60">
        <v>14649315</v>
      </c>
      <c r="N17" s="60">
        <v>53384029</v>
      </c>
      <c r="O17" s="60">
        <v>13818851</v>
      </c>
      <c r="P17" s="60">
        <v>21004579</v>
      </c>
      <c r="Q17" s="60">
        <v>18090878</v>
      </c>
      <c r="R17" s="60">
        <v>52914308</v>
      </c>
      <c r="S17" s="60"/>
      <c r="T17" s="60"/>
      <c r="U17" s="60"/>
      <c r="V17" s="60"/>
      <c r="W17" s="60">
        <v>116359770</v>
      </c>
      <c r="X17" s="60">
        <v>314005050</v>
      </c>
      <c r="Y17" s="60">
        <v>-197645280</v>
      </c>
      <c r="Z17" s="140">
        <v>-62.94</v>
      </c>
      <c r="AA17" s="155">
        <v>210028144</v>
      </c>
    </row>
    <row r="18" spans="1:27" ht="12.75">
      <c r="A18" s="138" t="s">
        <v>87</v>
      </c>
      <c r="B18" s="136"/>
      <c r="C18" s="155">
        <v>19227</v>
      </c>
      <c r="D18" s="155"/>
      <c r="E18" s="156">
        <v>35703512</v>
      </c>
      <c r="F18" s="60">
        <v>34080</v>
      </c>
      <c r="G18" s="60">
        <v>8143207</v>
      </c>
      <c r="H18" s="60">
        <v>8773594</v>
      </c>
      <c r="I18" s="60">
        <v>8483906</v>
      </c>
      <c r="J18" s="60">
        <v>25400707</v>
      </c>
      <c r="K18" s="60">
        <v>8088086</v>
      </c>
      <c r="L18" s="60">
        <v>8665771</v>
      </c>
      <c r="M18" s="60">
        <v>7617826</v>
      </c>
      <c r="N18" s="60">
        <v>24371683</v>
      </c>
      <c r="O18" s="60">
        <v>20000</v>
      </c>
      <c r="P18" s="60">
        <v>5500</v>
      </c>
      <c r="Q18" s="60">
        <v>26950</v>
      </c>
      <c r="R18" s="60">
        <v>52450</v>
      </c>
      <c r="S18" s="60"/>
      <c r="T18" s="60"/>
      <c r="U18" s="60"/>
      <c r="V18" s="60"/>
      <c r="W18" s="60">
        <v>49824840</v>
      </c>
      <c r="X18" s="60">
        <v>26777637</v>
      </c>
      <c r="Y18" s="60">
        <v>23047203</v>
      </c>
      <c r="Z18" s="140">
        <v>86.07</v>
      </c>
      <c r="AA18" s="155">
        <v>34080</v>
      </c>
    </row>
    <row r="19" spans="1:27" ht="12.75">
      <c r="A19" s="135" t="s">
        <v>88</v>
      </c>
      <c r="B19" s="142"/>
      <c r="C19" s="153">
        <f aca="true" t="shared" si="3" ref="C19:Y19">SUM(C20:C23)</f>
        <v>2942647710</v>
      </c>
      <c r="D19" s="153">
        <f>SUM(D20:D23)</f>
        <v>0</v>
      </c>
      <c r="E19" s="154">
        <f t="shared" si="3"/>
        <v>2927599288</v>
      </c>
      <c r="F19" s="100">
        <f t="shared" si="3"/>
        <v>3361252165</v>
      </c>
      <c r="G19" s="100">
        <f t="shared" si="3"/>
        <v>210670407</v>
      </c>
      <c r="H19" s="100">
        <f t="shared" si="3"/>
        <v>374961804</v>
      </c>
      <c r="I19" s="100">
        <f t="shared" si="3"/>
        <v>235095096</v>
      </c>
      <c r="J19" s="100">
        <f t="shared" si="3"/>
        <v>820727307</v>
      </c>
      <c r="K19" s="100">
        <f t="shared" si="3"/>
        <v>233488624</v>
      </c>
      <c r="L19" s="100">
        <f t="shared" si="3"/>
        <v>260055962</v>
      </c>
      <c r="M19" s="100">
        <f t="shared" si="3"/>
        <v>283135740</v>
      </c>
      <c r="N19" s="100">
        <f t="shared" si="3"/>
        <v>776680326</v>
      </c>
      <c r="O19" s="100">
        <f t="shared" si="3"/>
        <v>237365239</v>
      </c>
      <c r="P19" s="100">
        <f t="shared" si="3"/>
        <v>276777360</v>
      </c>
      <c r="Q19" s="100">
        <f t="shared" si="3"/>
        <v>271165659</v>
      </c>
      <c r="R19" s="100">
        <f t="shared" si="3"/>
        <v>785308258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2382715891</v>
      </c>
      <c r="X19" s="100">
        <f t="shared" si="3"/>
        <v>2191206762</v>
      </c>
      <c r="Y19" s="100">
        <f t="shared" si="3"/>
        <v>191509129</v>
      </c>
      <c r="Z19" s="137">
        <f>+IF(X19&lt;&gt;0,+(Y19/X19)*100,0)</f>
        <v>8.73989311831085</v>
      </c>
      <c r="AA19" s="153">
        <f>SUM(AA20:AA23)</f>
        <v>3361252165</v>
      </c>
    </row>
    <row r="20" spans="1:27" ht="12.75">
      <c r="A20" s="138" t="s">
        <v>89</v>
      </c>
      <c r="B20" s="136"/>
      <c r="C20" s="155">
        <v>1928074520</v>
      </c>
      <c r="D20" s="155"/>
      <c r="E20" s="156">
        <v>1521675016</v>
      </c>
      <c r="F20" s="60">
        <v>2108478562</v>
      </c>
      <c r="G20" s="60">
        <v>150066652</v>
      </c>
      <c r="H20" s="60">
        <v>230728013</v>
      </c>
      <c r="I20" s="60">
        <v>151289187</v>
      </c>
      <c r="J20" s="60">
        <v>532083852</v>
      </c>
      <c r="K20" s="60">
        <v>157680059</v>
      </c>
      <c r="L20" s="60">
        <v>177896130</v>
      </c>
      <c r="M20" s="60">
        <v>157169342</v>
      </c>
      <c r="N20" s="60">
        <v>492745531</v>
      </c>
      <c r="O20" s="60">
        <v>147839208</v>
      </c>
      <c r="P20" s="60">
        <v>181037372</v>
      </c>
      <c r="Q20" s="60">
        <v>149362038</v>
      </c>
      <c r="R20" s="60">
        <v>478238618</v>
      </c>
      <c r="S20" s="60"/>
      <c r="T20" s="60"/>
      <c r="U20" s="60"/>
      <c r="V20" s="60"/>
      <c r="W20" s="60">
        <v>1503068001</v>
      </c>
      <c r="X20" s="60">
        <v>1136763549</v>
      </c>
      <c r="Y20" s="60">
        <v>366304452</v>
      </c>
      <c r="Z20" s="140">
        <v>32.22</v>
      </c>
      <c r="AA20" s="155">
        <v>2108478562</v>
      </c>
    </row>
    <row r="21" spans="1:27" ht="12.75">
      <c r="A21" s="138" t="s">
        <v>90</v>
      </c>
      <c r="B21" s="136"/>
      <c r="C21" s="155">
        <v>711698173</v>
      </c>
      <c r="D21" s="155"/>
      <c r="E21" s="156">
        <v>1106643150</v>
      </c>
      <c r="F21" s="60">
        <v>906021385</v>
      </c>
      <c r="G21" s="60">
        <v>47754400</v>
      </c>
      <c r="H21" s="60">
        <v>115788795</v>
      </c>
      <c r="I21" s="60">
        <v>71268810</v>
      </c>
      <c r="J21" s="60">
        <v>234812005</v>
      </c>
      <c r="K21" s="60">
        <v>55437879</v>
      </c>
      <c r="L21" s="60">
        <v>66056071</v>
      </c>
      <c r="M21" s="60">
        <v>97578629</v>
      </c>
      <c r="N21" s="60">
        <v>219072579</v>
      </c>
      <c r="O21" s="60">
        <v>61268513</v>
      </c>
      <c r="P21" s="60">
        <v>70631308</v>
      </c>
      <c r="Q21" s="60">
        <v>91221252</v>
      </c>
      <c r="R21" s="60">
        <v>223121073</v>
      </c>
      <c r="S21" s="60"/>
      <c r="T21" s="60"/>
      <c r="U21" s="60"/>
      <c r="V21" s="60"/>
      <c r="W21" s="60">
        <v>677005657</v>
      </c>
      <c r="X21" s="60">
        <v>829982367</v>
      </c>
      <c r="Y21" s="60">
        <v>-152976710</v>
      </c>
      <c r="Z21" s="140">
        <v>-18.43</v>
      </c>
      <c r="AA21" s="155">
        <v>906021385</v>
      </c>
    </row>
    <row r="22" spans="1:27" ht="12.75">
      <c r="A22" s="138" t="s">
        <v>91</v>
      </c>
      <c r="B22" s="136"/>
      <c r="C22" s="157">
        <v>185039032</v>
      </c>
      <c r="D22" s="157"/>
      <c r="E22" s="158">
        <v>193750363</v>
      </c>
      <c r="F22" s="159">
        <v>199840343</v>
      </c>
      <c r="G22" s="159">
        <v>12849355</v>
      </c>
      <c r="H22" s="159">
        <v>21496588</v>
      </c>
      <c r="I22" s="159">
        <v>12537099</v>
      </c>
      <c r="J22" s="159">
        <v>46883042</v>
      </c>
      <c r="K22" s="159">
        <v>20370686</v>
      </c>
      <c r="L22" s="159">
        <v>16103761</v>
      </c>
      <c r="M22" s="159">
        <v>23766606</v>
      </c>
      <c r="N22" s="159">
        <v>60241053</v>
      </c>
      <c r="O22" s="159">
        <v>18172410</v>
      </c>
      <c r="P22" s="159">
        <v>15487567</v>
      </c>
      <c r="Q22" s="159">
        <v>18319517</v>
      </c>
      <c r="R22" s="159">
        <v>51979494</v>
      </c>
      <c r="S22" s="159"/>
      <c r="T22" s="159"/>
      <c r="U22" s="159"/>
      <c r="V22" s="159"/>
      <c r="W22" s="159">
        <v>159103589</v>
      </c>
      <c r="X22" s="159">
        <v>145312776</v>
      </c>
      <c r="Y22" s="159">
        <v>13790813</v>
      </c>
      <c r="Z22" s="141">
        <v>9.49</v>
      </c>
      <c r="AA22" s="157">
        <v>199840343</v>
      </c>
    </row>
    <row r="23" spans="1:27" ht="12.75">
      <c r="A23" s="138" t="s">
        <v>92</v>
      </c>
      <c r="B23" s="136"/>
      <c r="C23" s="155">
        <v>117835985</v>
      </c>
      <c r="D23" s="155"/>
      <c r="E23" s="156">
        <v>105530759</v>
      </c>
      <c r="F23" s="60">
        <v>146911875</v>
      </c>
      <c r="G23" s="60"/>
      <c r="H23" s="60">
        <v>6948408</v>
      </c>
      <c r="I23" s="60"/>
      <c r="J23" s="60">
        <v>6948408</v>
      </c>
      <c r="K23" s="60"/>
      <c r="L23" s="60"/>
      <c r="M23" s="60">
        <v>4621163</v>
      </c>
      <c r="N23" s="60">
        <v>4621163</v>
      </c>
      <c r="O23" s="60">
        <v>10085108</v>
      </c>
      <c r="P23" s="60">
        <v>9621113</v>
      </c>
      <c r="Q23" s="60">
        <v>12262852</v>
      </c>
      <c r="R23" s="60">
        <v>31969073</v>
      </c>
      <c r="S23" s="60"/>
      <c r="T23" s="60"/>
      <c r="U23" s="60"/>
      <c r="V23" s="60"/>
      <c r="W23" s="60">
        <v>43538644</v>
      </c>
      <c r="X23" s="60">
        <v>79148070</v>
      </c>
      <c r="Y23" s="60">
        <v>-35609426</v>
      </c>
      <c r="Z23" s="140">
        <v>-44.99</v>
      </c>
      <c r="AA23" s="155">
        <v>146911875</v>
      </c>
    </row>
    <row r="24" spans="1:27" ht="12.75">
      <c r="A24" s="135" t="s">
        <v>93</v>
      </c>
      <c r="B24" s="142" t="s">
        <v>94</v>
      </c>
      <c r="C24" s="153">
        <v>46844326</v>
      </c>
      <c r="D24" s="153"/>
      <c r="E24" s="154">
        <v>49193815</v>
      </c>
      <c r="F24" s="100">
        <v>34803693</v>
      </c>
      <c r="G24" s="100">
        <v>-1526319</v>
      </c>
      <c r="H24" s="100">
        <v>292229</v>
      </c>
      <c r="I24" s="100">
        <v>32020</v>
      </c>
      <c r="J24" s="100">
        <v>-1202070</v>
      </c>
      <c r="K24" s="100">
        <v>81169</v>
      </c>
      <c r="L24" s="100">
        <v>4369959</v>
      </c>
      <c r="M24" s="100">
        <v>2078584</v>
      </c>
      <c r="N24" s="100">
        <v>6529712</v>
      </c>
      <c r="O24" s="100">
        <v>85902</v>
      </c>
      <c r="P24" s="100">
        <v>900160</v>
      </c>
      <c r="Q24" s="100">
        <v>15340748</v>
      </c>
      <c r="R24" s="100">
        <v>16326810</v>
      </c>
      <c r="S24" s="100"/>
      <c r="T24" s="100"/>
      <c r="U24" s="100"/>
      <c r="V24" s="100"/>
      <c r="W24" s="100">
        <v>21654452</v>
      </c>
      <c r="X24" s="100">
        <v>36895365</v>
      </c>
      <c r="Y24" s="100">
        <v>-15240913</v>
      </c>
      <c r="Z24" s="137">
        <v>-41.31</v>
      </c>
      <c r="AA24" s="153">
        <v>34803693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4783019636</v>
      </c>
      <c r="D25" s="168">
        <f>+D5+D9+D15+D19+D24</f>
        <v>0</v>
      </c>
      <c r="E25" s="169">
        <f t="shared" si="4"/>
        <v>5398139727</v>
      </c>
      <c r="F25" s="73">
        <f t="shared" si="4"/>
        <v>5208755889</v>
      </c>
      <c r="G25" s="73">
        <f t="shared" si="4"/>
        <v>307921443</v>
      </c>
      <c r="H25" s="73">
        <f t="shared" si="4"/>
        <v>572080893</v>
      </c>
      <c r="I25" s="73">
        <f t="shared" si="4"/>
        <v>341396146</v>
      </c>
      <c r="J25" s="73">
        <f t="shared" si="4"/>
        <v>1221398482</v>
      </c>
      <c r="K25" s="73">
        <f t="shared" si="4"/>
        <v>340182350</v>
      </c>
      <c r="L25" s="73">
        <f t="shared" si="4"/>
        <v>397377433</v>
      </c>
      <c r="M25" s="73">
        <f t="shared" si="4"/>
        <v>478030811</v>
      </c>
      <c r="N25" s="73">
        <f t="shared" si="4"/>
        <v>1215590594</v>
      </c>
      <c r="O25" s="73">
        <f t="shared" si="4"/>
        <v>350277648</v>
      </c>
      <c r="P25" s="73">
        <f t="shared" si="4"/>
        <v>402874041</v>
      </c>
      <c r="Q25" s="73">
        <f t="shared" si="4"/>
        <v>460248695</v>
      </c>
      <c r="R25" s="73">
        <f t="shared" si="4"/>
        <v>1213400384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3650389460</v>
      </c>
      <c r="X25" s="73">
        <f t="shared" si="4"/>
        <v>3989046852</v>
      </c>
      <c r="Y25" s="73">
        <f t="shared" si="4"/>
        <v>-338657392</v>
      </c>
      <c r="Z25" s="170">
        <f>+IF(X25&lt;&gt;0,+(Y25/X25)*100,0)</f>
        <v>-8.489681985815894</v>
      </c>
      <c r="AA25" s="168">
        <f>+AA5+AA9+AA15+AA19+AA24</f>
        <v>5208755889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958976805</v>
      </c>
      <c r="D28" s="153">
        <f>SUM(D29:D31)</f>
        <v>0</v>
      </c>
      <c r="E28" s="154">
        <f t="shared" si="5"/>
        <v>954447909</v>
      </c>
      <c r="F28" s="100">
        <f t="shared" si="5"/>
        <v>1148906834</v>
      </c>
      <c r="G28" s="100">
        <f t="shared" si="5"/>
        <v>31763917</v>
      </c>
      <c r="H28" s="100">
        <f t="shared" si="5"/>
        <v>52216928</v>
      </c>
      <c r="I28" s="100">
        <f t="shared" si="5"/>
        <v>53450679</v>
      </c>
      <c r="J28" s="100">
        <f t="shared" si="5"/>
        <v>137431524</v>
      </c>
      <c r="K28" s="100">
        <f t="shared" si="5"/>
        <v>34373460</v>
      </c>
      <c r="L28" s="100">
        <f t="shared" si="5"/>
        <v>55430682</v>
      </c>
      <c r="M28" s="100">
        <f t="shared" si="5"/>
        <v>71743893</v>
      </c>
      <c r="N28" s="100">
        <f t="shared" si="5"/>
        <v>161548035</v>
      </c>
      <c r="O28" s="100">
        <f t="shared" si="5"/>
        <v>77974203</v>
      </c>
      <c r="P28" s="100">
        <f t="shared" si="5"/>
        <v>80132390</v>
      </c>
      <c r="Q28" s="100">
        <f t="shared" si="5"/>
        <v>69737507</v>
      </c>
      <c r="R28" s="100">
        <f t="shared" si="5"/>
        <v>227844100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526823659</v>
      </c>
      <c r="X28" s="100">
        <f t="shared" si="5"/>
        <v>669924720</v>
      </c>
      <c r="Y28" s="100">
        <f t="shared" si="5"/>
        <v>-143101061</v>
      </c>
      <c r="Z28" s="137">
        <f>+IF(X28&lt;&gt;0,+(Y28/X28)*100,0)</f>
        <v>-21.36076737099655</v>
      </c>
      <c r="AA28" s="153">
        <f>SUM(AA29:AA31)</f>
        <v>1148906834</v>
      </c>
    </row>
    <row r="29" spans="1:27" ht="12.75">
      <c r="A29" s="138" t="s">
        <v>75</v>
      </c>
      <c r="B29" s="136"/>
      <c r="C29" s="155">
        <v>173239739</v>
      </c>
      <c r="D29" s="155"/>
      <c r="E29" s="156">
        <v>147354761</v>
      </c>
      <c r="F29" s="60">
        <v>226099668</v>
      </c>
      <c r="G29" s="60">
        <v>2902696</v>
      </c>
      <c r="H29" s="60">
        <v>15621046</v>
      </c>
      <c r="I29" s="60">
        <v>14780596</v>
      </c>
      <c r="J29" s="60">
        <v>33304338</v>
      </c>
      <c r="K29" s="60">
        <v>10935126</v>
      </c>
      <c r="L29" s="60">
        <v>12720368</v>
      </c>
      <c r="M29" s="60">
        <v>26426675</v>
      </c>
      <c r="N29" s="60">
        <v>50082169</v>
      </c>
      <c r="O29" s="60">
        <v>11999452</v>
      </c>
      <c r="P29" s="60">
        <v>19487666</v>
      </c>
      <c r="Q29" s="60">
        <v>12305560</v>
      </c>
      <c r="R29" s="60">
        <v>43792678</v>
      </c>
      <c r="S29" s="60"/>
      <c r="T29" s="60"/>
      <c r="U29" s="60"/>
      <c r="V29" s="60"/>
      <c r="W29" s="60">
        <v>127179185</v>
      </c>
      <c r="X29" s="60">
        <v>115830333</v>
      </c>
      <c r="Y29" s="60">
        <v>11348852</v>
      </c>
      <c r="Z29" s="140">
        <v>9.8</v>
      </c>
      <c r="AA29" s="155">
        <v>226099668</v>
      </c>
    </row>
    <row r="30" spans="1:27" ht="12.75">
      <c r="A30" s="138" t="s">
        <v>76</v>
      </c>
      <c r="B30" s="136"/>
      <c r="C30" s="157">
        <v>596373083</v>
      </c>
      <c r="D30" s="157"/>
      <c r="E30" s="158">
        <v>787556114</v>
      </c>
      <c r="F30" s="159">
        <v>736031538</v>
      </c>
      <c r="G30" s="159">
        <v>17563577</v>
      </c>
      <c r="H30" s="159">
        <v>22503175</v>
      </c>
      <c r="I30" s="159">
        <v>26750838</v>
      </c>
      <c r="J30" s="159">
        <v>66817590</v>
      </c>
      <c r="K30" s="159">
        <v>19007447</v>
      </c>
      <c r="L30" s="159">
        <v>26266506</v>
      </c>
      <c r="M30" s="159">
        <v>32094742</v>
      </c>
      <c r="N30" s="159">
        <v>77368695</v>
      </c>
      <c r="O30" s="159">
        <v>43921528</v>
      </c>
      <c r="P30" s="159">
        <v>47700334</v>
      </c>
      <c r="Q30" s="159">
        <v>42228671</v>
      </c>
      <c r="R30" s="159">
        <v>133850533</v>
      </c>
      <c r="S30" s="159"/>
      <c r="T30" s="159"/>
      <c r="U30" s="159"/>
      <c r="V30" s="159"/>
      <c r="W30" s="159">
        <v>278036818</v>
      </c>
      <c r="X30" s="159">
        <v>539441613</v>
      </c>
      <c r="Y30" s="159">
        <v>-261404795</v>
      </c>
      <c r="Z30" s="141">
        <v>-48.46</v>
      </c>
      <c r="AA30" s="157">
        <v>736031538</v>
      </c>
    </row>
    <row r="31" spans="1:27" ht="12.75">
      <c r="A31" s="138" t="s">
        <v>77</v>
      </c>
      <c r="B31" s="136"/>
      <c r="C31" s="155">
        <v>189363983</v>
      </c>
      <c r="D31" s="155"/>
      <c r="E31" s="156">
        <v>19537034</v>
      </c>
      <c r="F31" s="60">
        <v>186775628</v>
      </c>
      <c r="G31" s="60">
        <v>11297644</v>
      </c>
      <c r="H31" s="60">
        <v>14092707</v>
      </c>
      <c r="I31" s="60">
        <v>11919245</v>
      </c>
      <c r="J31" s="60">
        <v>37309596</v>
      </c>
      <c r="K31" s="60">
        <v>4430887</v>
      </c>
      <c r="L31" s="60">
        <v>16443808</v>
      </c>
      <c r="M31" s="60">
        <v>13222476</v>
      </c>
      <c r="N31" s="60">
        <v>34097171</v>
      </c>
      <c r="O31" s="60">
        <v>22053223</v>
      </c>
      <c r="P31" s="60">
        <v>12944390</v>
      </c>
      <c r="Q31" s="60">
        <v>15203276</v>
      </c>
      <c r="R31" s="60">
        <v>50200889</v>
      </c>
      <c r="S31" s="60"/>
      <c r="T31" s="60"/>
      <c r="U31" s="60"/>
      <c r="V31" s="60"/>
      <c r="W31" s="60">
        <v>121607656</v>
      </c>
      <c r="X31" s="60">
        <v>14652774</v>
      </c>
      <c r="Y31" s="60">
        <v>106954882</v>
      </c>
      <c r="Z31" s="140">
        <v>729.93</v>
      </c>
      <c r="AA31" s="155">
        <v>186775628</v>
      </c>
    </row>
    <row r="32" spans="1:27" ht="12.75">
      <c r="A32" s="135" t="s">
        <v>78</v>
      </c>
      <c r="B32" s="136"/>
      <c r="C32" s="153">
        <f aca="true" t="shared" si="6" ref="C32:Y32">SUM(C33:C37)</f>
        <v>559303072</v>
      </c>
      <c r="D32" s="153">
        <f>SUM(D33:D37)</f>
        <v>0</v>
      </c>
      <c r="E32" s="154">
        <f t="shared" si="6"/>
        <v>480162428</v>
      </c>
      <c r="F32" s="100">
        <f t="shared" si="6"/>
        <v>488898701</v>
      </c>
      <c r="G32" s="100">
        <f t="shared" si="6"/>
        <v>31811121</v>
      </c>
      <c r="H32" s="100">
        <f t="shared" si="6"/>
        <v>55951082</v>
      </c>
      <c r="I32" s="100">
        <f t="shared" si="6"/>
        <v>51950627</v>
      </c>
      <c r="J32" s="100">
        <f t="shared" si="6"/>
        <v>139712830</v>
      </c>
      <c r="K32" s="100">
        <f t="shared" si="6"/>
        <v>45081889</v>
      </c>
      <c r="L32" s="100">
        <f t="shared" si="6"/>
        <v>50656727</v>
      </c>
      <c r="M32" s="100">
        <f t="shared" si="6"/>
        <v>61464694</v>
      </c>
      <c r="N32" s="100">
        <f t="shared" si="6"/>
        <v>157203310</v>
      </c>
      <c r="O32" s="100">
        <f t="shared" si="6"/>
        <v>46988239</v>
      </c>
      <c r="P32" s="100">
        <f t="shared" si="6"/>
        <v>34456305</v>
      </c>
      <c r="Q32" s="100">
        <f t="shared" si="6"/>
        <v>40304899</v>
      </c>
      <c r="R32" s="100">
        <f t="shared" si="6"/>
        <v>121749443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418665583</v>
      </c>
      <c r="X32" s="100">
        <f t="shared" si="6"/>
        <v>309798324</v>
      </c>
      <c r="Y32" s="100">
        <f t="shared" si="6"/>
        <v>108867259</v>
      </c>
      <c r="Z32" s="137">
        <f>+IF(X32&lt;&gt;0,+(Y32/X32)*100,0)</f>
        <v>35.141332462470004</v>
      </c>
      <c r="AA32" s="153">
        <f>SUM(AA33:AA37)</f>
        <v>488898701</v>
      </c>
    </row>
    <row r="33" spans="1:27" ht="12.75">
      <c r="A33" s="138" t="s">
        <v>79</v>
      </c>
      <c r="B33" s="136"/>
      <c r="C33" s="155">
        <v>130558784</v>
      </c>
      <c r="D33" s="155"/>
      <c r="E33" s="156">
        <v>114911370</v>
      </c>
      <c r="F33" s="60">
        <v>109052353</v>
      </c>
      <c r="G33" s="60">
        <v>9769550</v>
      </c>
      <c r="H33" s="60">
        <v>11864223</v>
      </c>
      <c r="I33" s="60">
        <v>11687255</v>
      </c>
      <c r="J33" s="60">
        <v>33321028</v>
      </c>
      <c r="K33" s="60">
        <v>11349539</v>
      </c>
      <c r="L33" s="60">
        <v>13699462</v>
      </c>
      <c r="M33" s="60">
        <v>18708940</v>
      </c>
      <c r="N33" s="60">
        <v>43757941</v>
      </c>
      <c r="O33" s="60">
        <v>12317719</v>
      </c>
      <c r="P33" s="60">
        <v>8164662</v>
      </c>
      <c r="Q33" s="60">
        <v>10836528</v>
      </c>
      <c r="R33" s="60">
        <v>31318909</v>
      </c>
      <c r="S33" s="60"/>
      <c r="T33" s="60"/>
      <c r="U33" s="60"/>
      <c r="V33" s="60"/>
      <c r="W33" s="60">
        <v>108397878</v>
      </c>
      <c r="X33" s="60">
        <v>86183532</v>
      </c>
      <c r="Y33" s="60">
        <v>22214346</v>
      </c>
      <c r="Z33" s="140">
        <v>25.78</v>
      </c>
      <c r="AA33" s="155">
        <v>109052353</v>
      </c>
    </row>
    <row r="34" spans="1:27" ht="12.75">
      <c r="A34" s="138" t="s">
        <v>80</v>
      </c>
      <c r="B34" s="136"/>
      <c r="C34" s="155">
        <v>167480562</v>
      </c>
      <c r="D34" s="155"/>
      <c r="E34" s="156">
        <v>148093326</v>
      </c>
      <c r="F34" s="60">
        <v>118080180</v>
      </c>
      <c r="G34" s="60">
        <v>9687186</v>
      </c>
      <c r="H34" s="60">
        <v>11272542</v>
      </c>
      <c r="I34" s="60">
        <v>10885612</v>
      </c>
      <c r="J34" s="60">
        <v>31845340</v>
      </c>
      <c r="K34" s="60">
        <v>11343918</v>
      </c>
      <c r="L34" s="60">
        <v>9055063</v>
      </c>
      <c r="M34" s="60">
        <v>4596562</v>
      </c>
      <c r="N34" s="60">
        <v>24995543</v>
      </c>
      <c r="O34" s="60">
        <v>16768296</v>
      </c>
      <c r="P34" s="60">
        <v>10343199</v>
      </c>
      <c r="Q34" s="60">
        <v>11354864</v>
      </c>
      <c r="R34" s="60">
        <v>38466359</v>
      </c>
      <c r="S34" s="60"/>
      <c r="T34" s="60"/>
      <c r="U34" s="60"/>
      <c r="V34" s="60"/>
      <c r="W34" s="60">
        <v>95307242</v>
      </c>
      <c r="X34" s="60">
        <v>107072361</v>
      </c>
      <c r="Y34" s="60">
        <v>-11765119</v>
      </c>
      <c r="Z34" s="140">
        <v>-10.99</v>
      </c>
      <c r="AA34" s="155">
        <v>118080180</v>
      </c>
    </row>
    <row r="35" spans="1:27" ht="12.75">
      <c r="A35" s="138" t="s">
        <v>81</v>
      </c>
      <c r="B35" s="136"/>
      <c r="C35" s="155">
        <v>162065909</v>
      </c>
      <c r="D35" s="155"/>
      <c r="E35" s="156">
        <v>89589451</v>
      </c>
      <c r="F35" s="60">
        <v>162312477</v>
      </c>
      <c r="G35" s="60">
        <v>10481652</v>
      </c>
      <c r="H35" s="60">
        <v>29308514</v>
      </c>
      <c r="I35" s="60">
        <v>24785177</v>
      </c>
      <c r="J35" s="60">
        <v>64575343</v>
      </c>
      <c r="K35" s="60">
        <v>19300662</v>
      </c>
      <c r="L35" s="60">
        <v>22787749</v>
      </c>
      <c r="M35" s="60">
        <v>31695742</v>
      </c>
      <c r="N35" s="60">
        <v>73784153</v>
      </c>
      <c r="O35" s="60">
        <v>11841420</v>
      </c>
      <c r="P35" s="60">
        <v>13151112</v>
      </c>
      <c r="Q35" s="60">
        <v>11541127</v>
      </c>
      <c r="R35" s="60">
        <v>36533659</v>
      </c>
      <c r="S35" s="60"/>
      <c r="T35" s="60"/>
      <c r="U35" s="60"/>
      <c r="V35" s="60"/>
      <c r="W35" s="60">
        <v>174893155</v>
      </c>
      <c r="X35" s="60">
        <v>61175592</v>
      </c>
      <c r="Y35" s="60">
        <v>113717563</v>
      </c>
      <c r="Z35" s="140">
        <v>185.89</v>
      </c>
      <c r="AA35" s="155">
        <v>162312477</v>
      </c>
    </row>
    <row r="36" spans="1:27" ht="12.75">
      <c r="A36" s="138" t="s">
        <v>82</v>
      </c>
      <c r="B36" s="136"/>
      <c r="C36" s="155">
        <v>94678209</v>
      </c>
      <c r="D36" s="155"/>
      <c r="E36" s="156">
        <v>123046658</v>
      </c>
      <c r="F36" s="60">
        <v>98886537</v>
      </c>
      <c r="G36" s="60">
        <v>1524605</v>
      </c>
      <c r="H36" s="60">
        <v>3090497</v>
      </c>
      <c r="I36" s="60">
        <v>4075540</v>
      </c>
      <c r="J36" s="60">
        <v>8690642</v>
      </c>
      <c r="K36" s="60">
        <v>2888437</v>
      </c>
      <c r="L36" s="60">
        <v>4738826</v>
      </c>
      <c r="M36" s="60">
        <v>6071550</v>
      </c>
      <c r="N36" s="60">
        <v>13698813</v>
      </c>
      <c r="O36" s="60">
        <v>5657318</v>
      </c>
      <c r="P36" s="60">
        <v>2368141</v>
      </c>
      <c r="Q36" s="60">
        <v>6126862</v>
      </c>
      <c r="R36" s="60">
        <v>14152321</v>
      </c>
      <c r="S36" s="60"/>
      <c r="T36" s="60"/>
      <c r="U36" s="60"/>
      <c r="V36" s="60"/>
      <c r="W36" s="60">
        <v>36541776</v>
      </c>
      <c r="X36" s="60">
        <v>51975621</v>
      </c>
      <c r="Y36" s="60">
        <v>-15433845</v>
      </c>
      <c r="Z36" s="140">
        <v>-29.69</v>
      </c>
      <c r="AA36" s="155">
        <v>98886537</v>
      </c>
    </row>
    <row r="37" spans="1:27" ht="12.75">
      <c r="A37" s="138" t="s">
        <v>83</v>
      </c>
      <c r="B37" s="136"/>
      <c r="C37" s="157">
        <v>4519608</v>
      </c>
      <c r="D37" s="157"/>
      <c r="E37" s="158">
        <v>4521623</v>
      </c>
      <c r="F37" s="159">
        <v>567154</v>
      </c>
      <c r="G37" s="159">
        <v>348128</v>
      </c>
      <c r="H37" s="159">
        <v>415306</v>
      </c>
      <c r="I37" s="159">
        <v>517043</v>
      </c>
      <c r="J37" s="159">
        <v>1280477</v>
      </c>
      <c r="K37" s="159">
        <v>199333</v>
      </c>
      <c r="L37" s="159">
        <v>375627</v>
      </c>
      <c r="M37" s="159">
        <v>391900</v>
      </c>
      <c r="N37" s="159">
        <v>966860</v>
      </c>
      <c r="O37" s="159">
        <v>403486</v>
      </c>
      <c r="P37" s="159">
        <v>429191</v>
      </c>
      <c r="Q37" s="159">
        <v>445518</v>
      </c>
      <c r="R37" s="159">
        <v>1278195</v>
      </c>
      <c r="S37" s="159"/>
      <c r="T37" s="159"/>
      <c r="U37" s="159"/>
      <c r="V37" s="159"/>
      <c r="W37" s="159">
        <v>3525532</v>
      </c>
      <c r="X37" s="159">
        <v>3391218</v>
      </c>
      <c r="Y37" s="159">
        <v>134314</v>
      </c>
      <c r="Z37" s="141">
        <v>3.96</v>
      </c>
      <c r="AA37" s="157">
        <v>567154</v>
      </c>
    </row>
    <row r="38" spans="1:27" ht="12.75">
      <c r="A38" s="135" t="s">
        <v>84</v>
      </c>
      <c r="B38" s="142"/>
      <c r="C38" s="153">
        <f aca="true" t="shared" si="7" ref="C38:Y38">SUM(C39:C41)</f>
        <v>343423078</v>
      </c>
      <c r="D38" s="153">
        <f>SUM(D39:D41)</f>
        <v>0</v>
      </c>
      <c r="E38" s="154">
        <f t="shared" si="7"/>
        <v>520814214</v>
      </c>
      <c r="F38" s="100">
        <f t="shared" si="7"/>
        <v>285175743</v>
      </c>
      <c r="G38" s="100">
        <f t="shared" si="7"/>
        <v>19885653</v>
      </c>
      <c r="H38" s="100">
        <f t="shared" si="7"/>
        <v>35132256</v>
      </c>
      <c r="I38" s="100">
        <f t="shared" si="7"/>
        <v>36013703</v>
      </c>
      <c r="J38" s="100">
        <f t="shared" si="7"/>
        <v>91031612</v>
      </c>
      <c r="K38" s="100">
        <f t="shared" si="7"/>
        <v>20021949</v>
      </c>
      <c r="L38" s="100">
        <f t="shared" si="7"/>
        <v>22930246</v>
      </c>
      <c r="M38" s="100">
        <f t="shared" si="7"/>
        <v>35842719</v>
      </c>
      <c r="N38" s="100">
        <f t="shared" si="7"/>
        <v>78794914</v>
      </c>
      <c r="O38" s="100">
        <f t="shared" si="7"/>
        <v>25646742</v>
      </c>
      <c r="P38" s="100">
        <f t="shared" si="7"/>
        <v>22819395</v>
      </c>
      <c r="Q38" s="100">
        <f t="shared" si="7"/>
        <v>30857170</v>
      </c>
      <c r="R38" s="100">
        <f t="shared" si="7"/>
        <v>79323307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249149833</v>
      </c>
      <c r="X38" s="100">
        <f t="shared" si="7"/>
        <v>362896839</v>
      </c>
      <c r="Y38" s="100">
        <f t="shared" si="7"/>
        <v>-113747006</v>
      </c>
      <c r="Z38" s="137">
        <f>+IF(X38&lt;&gt;0,+(Y38/X38)*100,0)</f>
        <v>-31.344171063446492</v>
      </c>
      <c r="AA38" s="153">
        <f>SUM(AA39:AA41)</f>
        <v>285175743</v>
      </c>
    </row>
    <row r="39" spans="1:27" ht="12.75">
      <c r="A39" s="138" t="s">
        <v>85</v>
      </c>
      <c r="B39" s="136"/>
      <c r="C39" s="155">
        <v>76497014</v>
      </c>
      <c r="D39" s="155"/>
      <c r="E39" s="156">
        <v>158284780</v>
      </c>
      <c r="F39" s="60">
        <v>93041974</v>
      </c>
      <c r="G39" s="60">
        <v>3580920</v>
      </c>
      <c r="H39" s="60">
        <v>6935895</v>
      </c>
      <c r="I39" s="60">
        <v>6461556</v>
      </c>
      <c r="J39" s="60">
        <v>16978371</v>
      </c>
      <c r="K39" s="60">
        <v>4070059</v>
      </c>
      <c r="L39" s="60">
        <v>5620074</v>
      </c>
      <c r="M39" s="60">
        <v>6039771</v>
      </c>
      <c r="N39" s="60">
        <v>15729904</v>
      </c>
      <c r="O39" s="60">
        <v>6063801</v>
      </c>
      <c r="P39" s="60">
        <v>4998212</v>
      </c>
      <c r="Q39" s="60">
        <v>5933596</v>
      </c>
      <c r="R39" s="60">
        <v>16995609</v>
      </c>
      <c r="S39" s="60"/>
      <c r="T39" s="60"/>
      <c r="U39" s="60"/>
      <c r="V39" s="60"/>
      <c r="W39" s="60">
        <v>49703884</v>
      </c>
      <c r="X39" s="60">
        <v>107932707</v>
      </c>
      <c r="Y39" s="60">
        <v>-58228823</v>
      </c>
      <c r="Z39" s="140">
        <v>-53.95</v>
      </c>
      <c r="AA39" s="155">
        <v>93041974</v>
      </c>
    </row>
    <row r="40" spans="1:27" ht="12.75">
      <c r="A40" s="138" t="s">
        <v>86</v>
      </c>
      <c r="B40" s="136"/>
      <c r="C40" s="155">
        <v>255231696</v>
      </c>
      <c r="D40" s="155"/>
      <c r="E40" s="156">
        <v>289523411</v>
      </c>
      <c r="F40" s="60">
        <v>173404416</v>
      </c>
      <c r="G40" s="60">
        <v>14068383</v>
      </c>
      <c r="H40" s="60">
        <v>23462816</v>
      </c>
      <c r="I40" s="60">
        <v>24983545</v>
      </c>
      <c r="J40" s="60">
        <v>62514744</v>
      </c>
      <c r="K40" s="60">
        <v>14092262</v>
      </c>
      <c r="L40" s="60">
        <v>14025577</v>
      </c>
      <c r="M40" s="60">
        <v>24557552</v>
      </c>
      <c r="N40" s="60">
        <v>52675391</v>
      </c>
      <c r="O40" s="60">
        <v>18676224</v>
      </c>
      <c r="P40" s="60">
        <v>16788355</v>
      </c>
      <c r="Q40" s="60">
        <v>24082336</v>
      </c>
      <c r="R40" s="60">
        <v>59546915</v>
      </c>
      <c r="S40" s="60"/>
      <c r="T40" s="60"/>
      <c r="U40" s="60"/>
      <c r="V40" s="60"/>
      <c r="W40" s="60">
        <v>174737050</v>
      </c>
      <c r="X40" s="60">
        <v>200209617</v>
      </c>
      <c r="Y40" s="60">
        <v>-25472567</v>
      </c>
      <c r="Z40" s="140">
        <v>-12.72</v>
      </c>
      <c r="AA40" s="155">
        <v>173404416</v>
      </c>
    </row>
    <row r="41" spans="1:27" ht="12.75">
      <c r="A41" s="138" t="s">
        <v>87</v>
      </c>
      <c r="B41" s="136"/>
      <c r="C41" s="155">
        <v>11694368</v>
      </c>
      <c r="D41" s="155"/>
      <c r="E41" s="156">
        <v>73006023</v>
      </c>
      <c r="F41" s="60">
        <v>18729353</v>
      </c>
      <c r="G41" s="60">
        <v>2236350</v>
      </c>
      <c r="H41" s="60">
        <v>4733545</v>
      </c>
      <c r="I41" s="60">
        <v>4568602</v>
      </c>
      <c r="J41" s="60">
        <v>11538497</v>
      </c>
      <c r="K41" s="60">
        <v>1859628</v>
      </c>
      <c r="L41" s="60">
        <v>3284595</v>
      </c>
      <c r="M41" s="60">
        <v>5245396</v>
      </c>
      <c r="N41" s="60">
        <v>10389619</v>
      </c>
      <c r="O41" s="60">
        <v>906717</v>
      </c>
      <c r="P41" s="60">
        <v>1032828</v>
      </c>
      <c r="Q41" s="60">
        <v>841238</v>
      </c>
      <c r="R41" s="60">
        <v>2780783</v>
      </c>
      <c r="S41" s="60"/>
      <c r="T41" s="60"/>
      <c r="U41" s="60"/>
      <c r="V41" s="60"/>
      <c r="W41" s="60">
        <v>24708899</v>
      </c>
      <c r="X41" s="60">
        <v>54754515</v>
      </c>
      <c r="Y41" s="60">
        <v>-30045616</v>
      </c>
      <c r="Z41" s="140">
        <v>-54.87</v>
      </c>
      <c r="AA41" s="155">
        <v>18729353</v>
      </c>
    </row>
    <row r="42" spans="1:27" ht="12.75">
      <c r="A42" s="135" t="s">
        <v>88</v>
      </c>
      <c r="B42" s="142"/>
      <c r="C42" s="153">
        <f aca="true" t="shared" si="8" ref="C42:Y42">SUM(C43:C46)</f>
        <v>3073241305</v>
      </c>
      <c r="D42" s="153">
        <f>SUM(D43:D46)</f>
        <v>0</v>
      </c>
      <c r="E42" s="154">
        <f t="shared" si="8"/>
        <v>2891789592</v>
      </c>
      <c r="F42" s="100">
        <f t="shared" si="8"/>
        <v>2766396125</v>
      </c>
      <c r="G42" s="100">
        <f t="shared" si="8"/>
        <v>233247978</v>
      </c>
      <c r="H42" s="100">
        <f t="shared" si="8"/>
        <v>261730960</v>
      </c>
      <c r="I42" s="100">
        <f t="shared" si="8"/>
        <v>216492787</v>
      </c>
      <c r="J42" s="100">
        <f t="shared" si="8"/>
        <v>711471725</v>
      </c>
      <c r="K42" s="100">
        <f t="shared" si="8"/>
        <v>186705333</v>
      </c>
      <c r="L42" s="100">
        <f t="shared" si="8"/>
        <v>198330015</v>
      </c>
      <c r="M42" s="100">
        <f t="shared" si="8"/>
        <v>218859158</v>
      </c>
      <c r="N42" s="100">
        <f t="shared" si="8"/>
        <v>603894506</v>
      </c>
      <c r="O42" s="100">
        <f t="shared" si="8"/>
        <v>183213350</v>
      </c>
      <c r="P42" s="100">
        <f t="shared" si="8"/>
        <v>200726828</v>
      </c>
      <c r="Q42" s="100">
        <f t="shared" si="8"/>
        <v>207451575</v>
      </c>
      <c r="R42" s="100">
        <f t="shared" si="8"/>
        <v>591391753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1906757984</v>
      </c>
      <c r="X42" s="100">
        <f t="shared" si="8"/>
        <v>2293134498</v>
      </c>
      <c r="Y42" s="100">
        <f t="shared" si="8"/>
        <v>-386376514</v>
      </c>
      <c r="Z42" s="137">
        <f>+IF(X42&lt;&gt;0,+(Y42/X42)*100,0)</f>
        <v>-16.84927396700828</v>
      </c>
      <c r="AA42" s="153">
        <f>SUM(AA43:AA46)</f>
        <v>2766396125</v>
      </c>
    </row>
    <row r="43" spans="1:27" ht="12.75">
      <c r="A43" s="138" t="s">
        <v>89</v>
      </c>
      <c r="B43" s="136"/>
      <c r="C43" s="155">
        <v>1885208486</v>
      </c>
      <c r="D43" s="155"/>
      <c r="E43" s="156">
        <v>1660150125</v>
      </c>
      <c r="F43" s="60">
        <v>1749129490</v>
      </c>
      <c r="G43" s="60">
        <v>187966688</v>
      </c>
      <c r="H43" s="60">
        <v>197510565</v>
      </c>
      <c r="I43" s="60">
        <v>137629747</v>
      </c>
      <c r="J43" s="60">
        <v>523107000</v>
      </c>
      <c r="K43" s="60">
        <v>122038365</v>
      </c>
      <c r="L43" s="60">
        <v>132240076</v>
      </c>
      <c r="M43" s="60">
        <v>135041944</v>
      </c>
      <c r="N43" s="60">
        <v>389320385</v>
      </c>
      <c r="O43" s="60">
        <v>108813386</v>
      </c>
      <c r="P43" s="60">
        <v>121899882</v>
      </c>
      <c r="Q43" s="60">
        <v>123985540</v>
      </c>
      <c r="R43" s="60">
        <v>354698808</v>
      </c>
      <c r="S43" s="60"/>
      <c r="T43" s="60"/>
      <c r="U43" s="60"/>
      <c r="V43" s="60"/>
      <c r="W43" s="60">
        <v>1267126193</v>
      </c>
      <c r="X43" s="60">
        <v>1369404891</v>
      </c>
      <c r="Y43" s="60">
        <v>-102278698</v>
      </c>
      <c r="Z43" s="140">
        <v>-7.47</v>
      </c>
      <c r="AA43" s="155">
        <v>1749129490</v>
      </c>
    </row>
    <row r="44" spans="1:27" ht="12.75">
      <c r="A44" s="138" t="s">
        <v>90</v>
      </c>
      <c r="B44" s="136"/>
      <c r="C44" s="155">
        <v>886437688</v>
      </c>
      <c r="D44" s="155"/>
      <c r="E44" s="156">
        <v>1006422419</v>
      </c>
      <c r="F44" s="60">
        <v>637000896</v>
      </c>
      <c r="G44" s="60">
        <v>28784263</v>
      </c>
      <c r="H44" s="60">
        <v>45256939</v>
      </c>
      <c r="I44" s="60">
        <v>55363518</v>
      </c>
      <c r="J44" s="60">
        <v>129404720</v>
      </c>
      <c r="K44" s="60">
        <v>47691031</v>
      </c>
      <c r="L44" s="60">
        <v>45664404</v>
      </c>
      <c r="M44" s="60">
        <v>59442466</v>
      </c>
      <c r="N44" s="60">
        <v>152797901</v>
      </c>
      <c r="O44" s="60">
        <v>45280457</v>
      </c>
      <c r="P44" s="60">
        <v>52260479</v>
      </c>
      <c r="Q44" s="60">
        <v>56193193</v>
      </c>
      <c r="R44" s="60">
        <v>153734129</v>
      </c>
      <c r="S44" s="60"/>
      <c r="T44" s="60"/>
      <c r="U44" s="60"/>
      <c r="V44" s="60"/>
      <c r="W44" s="60">
        <v>435936750</v>
      </c>
      <c r="X44" s="60">
        <v>754816815</v>
      </c>
      <c r="Y44" s="60">
        <v>-318880065</v>
      </c>
      <c r="Z44" s="140">
        <v>-42.25</v>
      </c>
      <c r="AA44" s="155">
        <v>637000896</v>
      </c>
    </row>
    <row r="45" spans="1:27" ht="12.75">
      <c r="A45" s="138" t="s">
        <v>91</v>
      </c>
      <c r="B45" s="136"/>
      <c r="C45" s="157">
        <v>195839687</v>
      </c>
      <c r="D45" s="157"/>
      <c r="E45" s="158">
        <v>146027096</v>
      </c>
      <c r="F45" s="159">
        <v>264439908</v>
      </c>
      <c r="G45" s="159">
        <v>14244424</v>
      </c>
      <c r="H45" s="159">
        <v>15606385</v>
      </c>
      <c r="I45" s="159">
        <v>19438397</v>
      </c>
      <c r="J45" s="159">
        <v>49289206</v>
      </c>
      <c r="K45" s="159">
        <v>15008935</v>
      </c>
      <c r="L45" s="159">
        <v>17616546</v>
      </c>
      <c r="M45" s="159">
        <v>20002277</v>
      </c>
      <c r="N45" s="159">
        <v>52627758</v>
      </c>
      <c r="O45" s="159">
        <v>18090671</v>
      </c>
      <c r="P45" s="159">
        <v>16939565</v>
      </c>
      <c r="Q45" s="159">
        <v>20076325</v>
      </c>
      <c r="R45" s="159">
        <v>55106561</v>
      </c>
      <c r="S45" s="159"/>
      <c r="T45" s="159"/>
      <c r="U45" s="159"/>
      <c r="V45" s="159"/>
      <c r="W45" s="159">
        <v>157023525</v>
      </c>
      <c r="X45" s="159">
        <v>109520325</v>
      </c>
      <c r="Y45" s="159">
        <v>47503200</v>
      </c>
      <c r="Z45" s="141">
        <v>43.37</v>
      </c>
      <c r="AA45" s="157">
        <v>264439908</v>
      </c>
    </row>
    <row r="46" spans="1:27" ht="12.75">
      <c r="A46" s="138" t="s">
        <v>92</v>
      </c>
      <c r="B46" s="136"/>
      <c r="C46" s="155">
        <v>105755444</v>
      </c>
      <c r="D46" s="155"/>
      <c r="E46" s="156">
        <v>79189952</v>
      </c>
      <c r="F46" s="60">
        <v>115825831</v>
      </c>
      <c r="G46" s="60">
        <v>2252603</v>
      </c>
      <c r="H46" s="60">
        <v>3357071</v>
      </c>
      <c r="I46" s="60">
        <v>4061125</v>
      </c>
      <c r="J46" s="60">
        <v>9670799</v>
      </c>
      <c r="K46" s="60">
        <v>1967002</v>
      </c>
      <c r="L46" s="60">
        <v>2808989</v>
      </c>
      <c r="M46" s="60">
        <v>4372471</v>
      </c>
      <c r="N46" s="60">
        <v>9148462</v>
      </c>
      <c r="O46" s="60">
        <v>11028836</v>
      </c>
      <c r="P46" s="60">
        <v>9626902</v>
      </c>
      <c r="Q46" s="60">
        <v>7196517</v>
      </c>
      <c r="R46" s="60">
        <v>27852255</v>
      </c>
      <c r="S46" s="60"/>
      <c r="T46" s="60"/>
      <c r="U46" s="60"/>
      <c r="V46" s="60"/>
      <c r="W46" s="60">
        <v>46671516</v>
      </c>
      <c r="X46" s="60">
        <v>59392467</v>
      </c>
      <c r="Y46" s="60">
        <v>-12720951</v>
      </c>
      <c r="Z46" s="140">
        <v>-21.42</v>
      </c>
      <c r="AA46" s="155">
        <v>115825831</v>
      </c>
    </row>
    <row r="47" spans="1:27" ht="12.75">
      <c r="A47" s="135" t="s">
        <v>93</v>
      </c>
      <c r="B47" s="142" t="s">
        <v>94</v>
      </c>
      <c r="C47" s="153">
        <v>85594220</v>
      </c>
      <c r="D47" s="153"/>
      <c r="E47" s="154">
        <v>57615078</v>
      </c>
      <c r="F47" s="100">
        <v>65431853</v>
      </c>
      <c r="G47" s="100">
        <v>936235</v>
      </c>
      <c r="H47" s="100">
        <v>5100717</v>
      </c>
      <c r="I47" s="100">
        <v>2930473</v>
      </c>
      <c r="J47" s="100">
        <v>8967425</v>
      </c>
      <c r="K47" s="100">
        <v>2670046</v>
      </c>
      <c r="L47" s="100">
        <v>5242513</v>
      </c>
      <c r="M47" s="100">
        <v>6248112</v>
      </c>
      <c r="N47" s="100">
        <v>14160671</v>
      </c>
      <c r="O47" s="100">
        <v>8226238</v>
      </c>
      <c r="P47" s="100">
        <v>2766036</v>
      </c>
      <c r="Q47" s="100">
        <v>4714036</v>
      </c>
      <c r="R47" s="100">
        <v>15706310</v>
      </c>
      <c r="S47" s="100"/>
      <c r="T47" s="100"/>
      <c r="U47" s="100"/>
      <c r="V47" s="100"/>
      <c r="W47" s="100">
        <v>38834406</v>
      </c>
      <c r="X47" s="100">
        <v>42958485</v>
      </c>
      <c r="Y47" s="100">
        <v>-4124079</v>
      </c>
      <c r="Z47" s="137">
        <v>-9.6</v>
      </c>
      <c r="AA47" s="153">
        <v>65431853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5020538480</v>
      </c>
      <c r="D48" s="168">
        <f>+D28+D32+D38+D42+D47</f>
        <v>0</v>
      </c>
      <c r="E48" s="169">
        <f t="shared" si="9"/>
        <v>4904829221</v>
      </c>
      <c r="F48" s="73">
        <f t="shared" si="9"/>
        <v>4754809256</v>
      </c>
      <c r="G48" s="73">
        <f t="shared" si="9"/>
        <v>317644904</v>
      </c>
      <c r="H48" s="73">
        <f t="shared" si="9"/>
        <v>410131943</v>
      </c>
      <c r="I48" s="73">
        <f t="shared" si="9"/>
        <v>360838269</v>
      </c>
      <c r="J48" s="73">
        <f t="shared" si="9"/>
        <v>1088615116</v>
      </c>
      <c r="K48" s="73">
        <f t="shared" si="9"/>
        <v>288852677</v>
      </c>
      <c r="L48" s="73">
        <f t="shared" si="9"/>
        <v>332590183</v>
      </c>
      <c r="M48" s="73">
        <f t="shared" si="9"/>
        <v>394158576</v>
      </c>
      <c r="N48" s="73">
        <f t="shared" si="9"/>
        <v>1015601436</v>
      </c>
      <c r="O48" s="73">
        <f t="shared" si="9"/>
        <v>342048772</v>
      </c>
      <c r="P48" s="73">
        <f t="shared" si="9"/>
        <v>340900954</v>
      </c>
      <c r="Q48" s="73">
        <f t="shared" si="9"/>
        <v>353065187</v>
      </c>
      <c r="R48" s="73">
        <f t="shared" si="9"/>
        <v>1036014913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3140231465</v>
      </c>
      <c r="X48" s="73">
        <f t="shared" si="9"/>
        <v>3678712866</v>
      </c>
      <c r="Y48" s="73">
        <f t="shared" si="9"/>
        <v>-538481401</v>
      </c>
      <c r="Z48" s="170">
        <f>+IF(X48&lt;&gt;0,+(Y48/X48)*100,0)</f>
        <v>-14.637766539945007</v>
      </c>
      <c r="AA48" s="168">
        <f>+AA28+AA32+AA38+AA42+AA47</f>
        <v>4754809256</v>
      </c>
    </row>
    <row r="49" spans="1:27" ht="12.75">
      <c r="A49" s="148" t="s">
        <v>49</v>
      </c>
      <c r="B49" s="149"/>
      <c r="C49" s="171">
        <f aca="true" t="shared" si="10" ref="C49:Y49">+C25-C48</f>
        <v>-237518844</v>
      </c>
      <c r="D49" s="171">
        <f>+D25-D48</f>
        <v>0</v>
      </c>
      <c r="E49" s="172">
        <f t="shared" si="10"/>
        <v>493310506</v>
      </c>
      <c r="F49" s="173">
        <f t="shared" si="10"/>
        <v>453946633</v>
      </c>
      <c r="G49" s="173">
        <f t="shared" si="10"/>
        <v>-9723461</v>
      </c>
      <c r="H49" s="173">
        <f t="shared" si="10"/>
        <v>161948950</v>
      </c>
      <c r="I49" s="173">
        <f t="shared" si="10"/>
        <v>-19442123</v>
      </c>
      <c r="J49" s="173">
        <f t="shared" si="10"/>
        <v>132783366</v>
      </c>
      <c r="K49" s="173">
        <f t="shared" si="10"/>
        <v>51329673</v>
      </c>
      <c r="L49" s="173">
        <f t="shared" si="10"/>
        <v>64787250</v>
      </c>
      <c r="M49" s="173">
        <f t="shared" si="10"/>
        <v>83872235</v>
      </c>
      <c r="N49" s="173">
        <f t="shared" si="10"/>
        <v>199989158</v>
      </c>
      <c r="O49" s="173">
        <f t="shared" si="10"/>
        <v>8228876</v>
      </c>
      <c r="P49" s="173">
        <f t="shared" si="10"/>
        <v>61973087</v>
      </c>
      <c r="Q49" s="173">
        <f t="shared" si="10"/>
        <v>107183508</v>
      </c>
      <c r="R49" s="173">
        <f t="shared" si="10"/>
        <v>177385471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510157995</v>
      </c>
      <c r="X49" s="173">
        <f>IF(F25=F48,0,X25-X48)</f>
        <v>310333986</v>
      </c>
      <c r="Y49" s="173">
        <f t="shared" si="10"/>
        <v>199824009</v>
      </c>
      <c r="Z49" s="174">
        <f>+IF(X49&lt;&gt;0,+(Y49/X49)*100,0)</f>
        <v>64.38998563309144</v>
      </c>
      <c r="AA49" s="171">
        <f>+AA25-AA48</f>
        <v>453946633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797305161</v>
      </c>
      <c r="D5" s="155">
        <v>0</v>
      </c>
      <c r="E5" s="156">
        <v>849846200</v>
      </c>
      <c r="F5" s="60">
        <v>849846201</v>
      </c>
      <c r="G5" s="60">
        <v>71652168</v>
      </c>
      <c r="H5" s="60">
        <v>71741443</v>
      </c>
      <c r="I5" s="60">
        <v>72032460</v>
      </c>
      <c r="J5" s="60">
        <v>215426071</v>
      </c>
      <c r="K5" s="60">
        <v>70974180</v>
      </c>
      <c r="L5" s="60">
        <v>71489772</v>
      </c>
      <c r="M5" s="60">
        <v>70413908</v>
      </c>
      <c r="N5" s="60">
        <v>212877860</v>
      </c>
      <c r="O5" s="60">
        <v>70980259</v>
      </c>
      <c r="P5" s="60">
        <v>76262709</v>
      </c>
      <c r="Q5" s="60">
        <v>71008601</v>
      </c>
      <c r="R5" s="60">
        <v>218251569</v>
      </c>
      <c r="S5" s="60">
        <v>0</v>
      </c>
      <c r="T5" s="60">
        <v>0</v>
      </c>
      <c r="U5" s="60">
        <v>0</v>
      </c>
      <c r="V5" s="60">
        <v>0</v>
      </c>
      <c r="W5" s="60">
        <v>646555500</v>
      </c>
      <c r="X5" s="60">
        <v>634988466</v>
      </c>
      <c r="Y5" s="60">
        <v>11567034</v>
      </c>
      <c r="Z5" s="140">
        <v>1.82</v>
      </c>
      <c r="AA5" s="155">
        <v>849846201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71432182</v>
      </c>
      <c r="F6" s="60">
        <v>46070000</v>
      </c>
      <c r="G6" s="60">
        <v>1401132</v>
      </c>
      <c r="H6" s="60">
        <v>6606231</v>
      </c>
      <c r="I6" s="60">
        <v>3570047</v>
      </c>
      <c r="J6" s="60">
        <v>11577410</v>
      </c>
      <c r="K6" s="60">
        <v>3314930</v>
      </c>
      <c r="L6" s="60">
        <v>3911208</v>
      </c>
      <c r="M6" s="60">
        <v>3737050</v>
      </c>
      <c r="N6" s="60">
        <v>10963188</v>
      </c>
      <c r="O6" s="60">
        <v>-4343</v>
      </c>
      <c r="P6" s="60">
        <v>7086906</v>
      </c>
      <c r="Q6" s="60">
        <v>4942066</v>
      </c>
      <c r="R6" s="60">
        <v>12024629</v>
      </c>
      <c r="S6" s="60">
        <v>0</v>
      </c>
      <c r="T6" s="60">
        <v>0</v>
      </c>
      <c r="U6" s="60">
        <v>0</v>
      </c>
      <c r="V6" s="60">
        <v>0</v>
      </c>
      <c r="W6" s="60">
        <v>34565227</v>
      </c>
      <c r="X6" s="60"/>
      <c r="Y6" s="60">
        <v>34565227</v>
      </c>
      <c r="Z6" s="140">
        <v>0</v>
      </c>
      <c r="AA6" s="155">
        <v>46070000</v>
      </c>
    </row>
    <row r="7" spans="1:27" ht="12.75">
      <c r="A7" s="183" t="s">
        <v>103</v>
      </c>
      <c r="B7" s="182"/>
      <c r="C7" s="155">
        <v>1863763537</v>
      </c>
      <c r="D7" s="155">
        <v>0</v>
      </c>
      <c r="E7" s="156">
        <v>2038443283</v>
      </c>
      <c r="F7" s="60">
        <v>2038443283</v>
      </c>
      <c r="G7" s="60">
        <v>149572575</v>
      </c>
      <c r="H7" s="60">
        <v>221658359</v>
      </c>
      <c r="I7" s="60">
        <v>150016248</v>
      </c>
      <c r="J7" s="60">
        <v>521247182</v>
      </c>
      <c r="K7" s="60">
        <v>155396548</v>
      </c>
      <c r="L7" s="60">
        <v>174451425</v>
      </c>
      <c r="M7" s="60">
        <v>146475690</v>
      </c>
      <c r="N7" s="60">
        <v>476323663</v>
      </c>
      <c r="O7" s="60">
        <v>144670037</v>
      </c>
      <c r="P7" s="60">
        <v>178506483</v>
      </c>
      <c r="Q7" s="60">
        <v>140843370</v>
      </c>
      <c r="R7" s="60">
        <v>464019890</v>
      </c>
      <c r="S7" s="60">
        <v>0</v>
      </c>
      <c r="T7" s="60">
        <v>0</v>
      </c>
      <c r="U7" s="60">
        <v>0</v>
      </c>
      <c r="V7" s="60">
        <v>0</v>
      </c>
      <c r="W7" s="60">
        <v>1461590735</v>
      </c>
      <c r="X7" s="60">
        <v>1528832466</v>
      </c>
      <c r="Y7" s="60">
        <v>-67241731</v>
      </c>
      <c r="Z7" s="140">
        <v>-4.4</v>
      </c>
      <c r="AA7" s="155">
        <v>2038443283</v>
      </c>
    </row>
    <row r="8" spans="1:27" ht="12.75">
      <c r="A8" s="183" t="s">
        <v>104</v>
      </c>
      <c r="B8" s="182"/>
      <c r="C8" s="155">
        <v>464242241</v>
      </c>
      <c r="D8" s="155">
        <v>0</v>
      </c>
      <c r="E8" s="156">
        <v>716666245</v>
      </c>
      <c r="F8" s="60">
        <v>612836117</v>
      </c>
      <c r="G8" s="60">
        <v>45626493</v>
      </c>
      <c r="H8" s="60">
        <v>41905196</v>
      </c>
      <c r="I8" s="60">
        <v>57587509</v>
      </c>
      <c r="J8" s="60">
        <v>145119198</v>
      </c>
      <c r="K8" s="60">
        <v>47080842</v>
      </c>
      <c r="L8" s="60">
        <v>54739251</v>
      </c>
      <c r="M8" s="60">
        <v>42239858</v>
      </c>
      <c r="N8" s="60">
        <v>144059951</v>
      </c>
      <c r="O8" s="60">
        <v>45795400</v>
      </c>
      <c r="P8" s="60">
        <v>56784060</v>
      </c>
      <c r="Q8" s="60">
        <v>41948716</v>
      </c>
      <c r="R8" s="60">
        <v>144528176</v>
      </c>
      <c r="S8" s="60">
        <v>0</v>
      </c>
      <c r="T8" s="60">
        <v>0</v>
      </c>
      <c r="U8" s="60">
        <v>0</v>
      </c>
      <c r="V8" s="60">
        <v>0</v>
      </c>
      <c r="W8" s="60">
        <v>433707325</v>
      </c>
      <c r="X8" s="60">
        <v>537499683</v>
      </c>
      <c r="Y8" s="60">
        <v>-103792358</v>
      </c>
      <c r="Z8" s="140">
        <v>-19.31</v>
      </c>
      <c r="AA8" s="155">
        <v>612836117</v>
      </c>
    </row>
    <row r="9" spans="1:27" ht="12.75">
      <c r="A9" s="183" t="s">
        <v>105</v>
      </c>
      <c r="B9" s="182"/>
      <c r="C9" s="155">
        <v>121806043</v>
      </c>
      <c r="D9" s="155">
        <v>0</v>
      </c>
      <c r="E9" s="156">
        <v>157300972</v>
      </c>
      <c r="F9" s="60">
        <v>129313202</v>
      </c>
      <c r="G9" s="60">
        <v>12446392</v>
      </c>
      <c r="H9" s="60">
        <v>12261163</v>
      </c>
      <c r="I9" s="60">
        <v>11499352</v>
      </c>
      <c r="J9" s="60">
        <v>36206907</v>
      </c>
      <c r="K9" s="60">
        <v>13781685</v>
      </c>
      <c r="L9" s="60">
        <v>12112489</v>
      </c>
      <c r="M9" s="60">
        <v>11392746</v>
      </c>
      <c r="N9" s="60">
        <v>37286920</v>
      </c>
      <c r="O9" s="60">
        <v>11495976</v>
      </c>
      <c r="P9" s="60">
        <v>12077626</v>
      </c>
      <c r="Q9" s="60">
        <v>10662571</v>
      </c>
      <c r="R9" s="60">
        <v>34236173</v>
      </c>
      <c r="S9" s="60">
        <v>0</v>
      </c>
      <c r="T9" s="60">
        <v>0</v>
      </c>
      <c r="U9" s="60">
        <v>0</v>
      </c>
      <c r="V9" s="60">
        <v>0</v>
      </c>
      <c r="W9" s="60">
        <v>107730000</v>
      </c>
      <c r="X9" s="60">
        <v>117532215</v>
      </c>
      <c r="Y9" s="60">
        <v>-9802215</v>
      </c>
      <c r="Z9" s="140">
        <v>-8.34</v>
      </c>
      <c r="AA9" s="155">
        <v>129313202</v>
      </c>
    </row>
    <row r="10" spans="1:27" ht="12.75">
      <c r="A10" s="183" t="s">
        <v>106</v>
      </c>
      <c r="B10" s="182"/>
      <c r="C10" s="155">
        <v>88928099</v>
      </c>
      <c r="D10" s="155">
        <v>0</v>
      </c>
      <c r="E10" s="156">
        <v>105928988</v>
      </c>
      <c r="F10" s="54">
        <v>100260378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7023144</v>
      </c>
      <c r="P10" s="54">
        <v>8161887</v>
      </c>
      <c r="Q10" s="54">
        <v>7344310</v>
      </c>
      <c r="R10" s="54">
        <v>22529341</v>
      </c>
      <c r="S10" s="54">
        <v>0</v>
      </c>
      <c r="T10" s="54">
        <v>0</v>
      </c>
      <c r="U10" s="54">
        <v>0</v>
      </c>
      <c r="V10" s="54">
        <v>0</v>
      </c>
      <c r="W10" s="54">
        <v>22529341</v>
      </c>
      <c r="X10" s="54">
        <v>79148070</v>
      </c>
      <c r="Y10" s="54">
        <v>-56618729</v>
      </c>
      <c r="Z10" s="184">
        <v>-71.54</v>
      </c>
      <c r="AA10" s="130">
        <v>100260378</v>
      </c>
    </row>
    <row r="11" spans="1:27" ht="12.75">
      <c r="A11" s="183" t="s">
        <v>107</v>
      </c>
      <c r="B11" s="185"/>
      <c r="C11" s="155">
        <v>-190727</v>
      </c>
      <c r="D11" s="155">
        <v>0</v>
      </c>
      <c r="E11" s="156">
        <v>0</v>
      </c>
      <c r="F11" s="60">
        <v>0</v>
      </c>
      <c r="G11" s="60">
        <v>7922745</v>
      </c>
      <c r="H11" s="60">
        <v>7777678</v>
      </c>
      <c r="I11" s="60">
        <v>7937215</v>
      </c>
      <c r="J11" s="60">
        <v>23637638</v>
      </c>
      <c r="K11" s="60">
        <v>7572200</v>
      </c>
      <c r="L11" s="60">
        <v>8086545</v>
      </c>
      <c r="M11" s="60">
        <v>7059716</v>
      </c>
      <c r="N11" s="60">
        <v>22718461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46356099</v>
      </c>
      <c r="X11" s="60"/>
      <c r="Y11" s="60">
        <v>46356099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26144056</v>
      </c>
      <c r="D12" s="155">
        <v>0</v>
      </c>
      <c r="E12" s="156">
        <v>22085261</v>
      </c>
      <c r="F12" s="60">
        <v>24382004</v>
      </c>
      <c r="G12" s="60">
        <v>1740982</v>
      </c>
      <c r="H12" s="60">
        <v>1840679</v>
      </c>
      <c r="I12" s="60">
        <v>2129042</v>
      </c>
      <c r="J12" s="60">
        <v>5710703</v>
      </c>
      <c r="K12" s="60">
        <v>1886711</v>
      </c>
      <c r="L12" s="60">
        <v>2583075</v>
      </c>
      <c r="M12" s="60">
        <v>2103040</v>
      </c>
      <c r="N12" s="60">
        <v>6572826</v>
      </c>
      <c r="O12" s="60">
        <v>1885377</v>
      </c>
      <c r="P12" s="60">
        <v>1763415</v>
      </c>
      <c r="Q12" s="60">
        <v>4249289</v>
      </c>
      <c r="R12" s="60">
        <v>7898081</v>
      </c>
      <c r="S12" s="60">
        <v>0</v>
      </c>
      <c r="T12" s="60">
        <v>0</v>
      </c>
      <c r="U12" s="60">
        <v>0</v>
      </c>
      <c r="V12" s="60">
        <v>0</v>
      </c>
      <c r="W12" s="60">
        <v>20181610</v>
      </c>
      <c r="X12" s="60">
        <v>16501680</v>
      </c>
      <c r="Y12" s="60">
        <v>3679930</v>
      </c>
      <c r="Z12" s="140">
        <v>22.3</v>
      </c>
      <c r="AA12" s="155">
        <v>24382004</v>
      </c>
    </row>
    <row r="13" spans="1:27" ht="12.75">
      <c r="A13" s="181" t="s">
        <v>109</v>
      </c>
      <c r="B13" s="185"/>
      <c r="C13" s="155">
        <v>54663821</v>
      </c>
      <c r="D13" s="155">
        <v>0</v>
      </c>
      <c r="E13" s="156">
        <v>52488619</v>
      </c>
      <c r="F13" s="60">
        <v>38033000</v>
      </c>
      <c r="G13" s="60">
        <v>7182703</v>
      </c>
      <c r="H13" s="60">
        <v>-1746362</v>
      </c>
      <c r="I13" s="60">
        <v>3341963</v>
      </c>
      <c r="J13" s="60">
        <v>8778304</v>
      </c>
      <c r="K13" s="60">
        <v>2932545</v>
      </c>
      <c r="L13" s="60">
        <v>1609431</v>
      </c>
      <c r="M13" s="60">
        <v>4547769</v>
      </c>
      <c r="N13" s="60">
        <v>9089745</v>
      </c>
      <c r="O13" s="60">
        <v>4008173</v>
      </c>
      <c r="P13" s="60">
        <v>2938887</v>
      </c>
      <c r="Q13" s="60">
        <v>3887122</v>
      </c>
      <c r="R13" s="60">
        <v>10834182</v>
      </c>
      <c r="S13" s="60">
        <v>0</v>
      </c>
      <c r="T13" s="60">
        <v>0</v>
      </c>
      <c r="U13" s="60">
        <v>0</v>
      </c>
      <c r="V13" s="60">
        <v>0</v>
      </c>
      <c r="W13" s="60">
        <v>28702231</v>
      </c>
      <c r="X13" s="60">
        <v>39169908</v>
      </c>
      <c r="Y13" s="60">
        <v>-10467677</v>
      </c>
      <c r="Z13" s="140">
        <v>-26.72</v>
      </c>
      <c r="AA13" s="155">
        <v>38033000</v>
      </c>
    </row>
    <row r="14" spans="1:27" ht="12.75">
      <c r="A14" s="181" t="s">
        <v>110</v>
      </c>
      <c r="B14" s="185"/>
      <c r="C14" s="155">
        <v>96347326</v>
      </c>
      <c r="D14" s="155">
        <v>0</v>
      </c>
      <c r="E14" s="156">
        <v>66258924</v>
      </c>
      <c r="F14" s="60">
        <v>111189859</v>
      </c>
      <c r="G14" s="60">
        <v>3310803</v>
      </c>
      <c r="H14" s="60">
        <v>16211401</v>
      </c>
      <c r="I14" s="60">
        <v>8808590</v>
      </c>
      <c r="J14" s="60">
        <v>28330794</v>
      </c>
      <c r="K14" s="60">
        <v>8352199</v>
      </c>
      <c r="L14" s="60">
        <v>9691337</v>
      </c>
      <c r="M14" s="60">
        <v>9453006</v>
      </c>
      <c r="N14" s="60">
        <v>27496542</v>
      </c>
      <c r="O14" s="60">
        <v>-240410</v>
      </c>
      <c r="P14" s="60">
        <v>19314729</v>
      </c>
      <c r="Q14" s="60">
        <v>13017585</v>
      </c>
      <c r="R14" s="60">
        <v>32091904</v>
      </c>
      <c r="S14" s="60">
        <v>0</v>
      </c>
      <c r="T14" s="60">
        <v>0</v>
      </c>
      <c r="U14" s="60">
        <v>0</v>
      </c>
      <c r="V14" s="60">
        <v>0</v>
      </c>
      <c r="W14" s="60">
        <v>87919240</v>
      </c>
      <c r="X14" s="60">
        <v>49507371</v>
      </c>
      <c r="Y14" s="60">
        <v>38411869</v>
      </c>
      <c r="Z14" s="140">
        <v>77.59</v>
      </c>
      <c r="AA14" s="155">
        <v>111189859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18045817</v>
      </c>
      <c r="D16" s="155">
        <v>0</v>
      </c>
      <c r="E16" s="156">
        <v>96921</v>
      </c>
      <c r="F16" s="60">
        <v>24797128</v>
      </c>
      <c r="G16" s="60">
        <v>32893</v>
      </c>
      <c r="H16" s="60">
        <v>91175</v>
      </c>
      <c r="I16" s="60">
        <v>3428</v>
      </c>
      <c r="J16" s="60">
        <v>127496</v>
      </c>
      <c r="K16" s="60">
        <v>15977</v>
      </c>
      <c r="L16" s="60">
        <v>33024</v>
      </c>
      <c r="M16" s="60">
        <v>7751</v>
      </c>
      <c r="N16" s="60">
        <v>56752</v>
      </c>
      <c r="O16" s="60">
        <v>1148110</v>
      </c>
      <c r="P16" s="60">
        <v>64805</v>
      </c>
      <c r="Q16" s="60">
        <v>867086</v>
      </c>
      <c r="R16" s="60">
        <v>2080001</v>
      </c>
      <c r="S16" s="60">
        <v>0</v>
      </c>
      <c r="T16" s="60">
        <v>0</v>
      </c>
      <c r="U16" s="60">
        <v>0</v>
      </c>
      <c r="V16" s="60">
        <v>0</v>
      </c>
      <c r="W16" s="60">
        <v>2264249</v>
      </c>
      <c r="X16" s="60">
        <v>34872921</v>
      </c>
      <c r="Y16" s="60">
        <v>-32608672</v>
      </c>
      <c r="Z16" s="140">
        <v>-93.51</v>
      </c>
      <c r="AA16" s="155">
        <v>24797128</v>
      </c>
    </row>
    <row r="17" spans="1:27" ht="12.75">
      <c r="A17" s="181" t="s">
        <v>113</v>
      </c>
      <c r="B17" s="185"/>
      <c r="C17" s="155">
        <v>340707</v>
      </c>
      <c r="D17" s="155">
        <v>0</v>
      </c>
      <c r="E17" s="156">
        <v>0</v>
      </c>
      <c r="F17" s="60">
        <v>5765575</v>
      </c>
      <c r="G17" s="60">
        <v>31657</v>
      </c>
      <c r="H17" s="60">
        <v>6311</v>
      </c>
      <c r="I17" s="60">
        <v>42315</v>
      </c>
      <c r="J17" s="60">
        <v>80283</v>
      </c>
      <c r="K17" s="60">
        <v>146711</v>
      </c>
      <c r="L17" s="60">
        <v>32413</v>
      </c>
      <c r="M17" s="60">
        <v>6623</v>
      </c>
      <c r="N17" s="60">
        <v>185747</v>
      </c>
      <c r="O17" s="60">
        <v>45825</v>
      </c>
      <c r="P17" s="60">
        <v>104567</v>
      </c>
      <c r="Q17" s="60">
        <v>12498</v>
      </c>
      <c r="R17" s="60">
        <v>162890</v>
      </c>
      <c r="S17" s="60">
        <v>0</v>
      </c>
      <c r="T17" s="60">
        <v>0</v>
      </c>
      <c r="U17" s="60">
        <v>0</v>
      </c>
      <c r="V17" s="60">
        <v>0</v>
      </c>
      <c r="W17" s="60">
        <v>428920</v>
      </c>
      <c r="X17" s="60"/>
      <c r="Y17" s="60">
        <v>428920</v>
      </c>
      <c r="Z17" s="140">
        <v>0</v>
      </c>
      <c r="AA17" s="155">
        <v>5765575</v>
      </c>
    </row>
    <row r="18" spans="1:27" ht="12.75">
      <c r="A18" s="183" t="s">
        <v>114</v>
      </c>
      <c r="B18" s="182"/>
      <c r="C18" s="155">
        <v>16050865</v>
      </c>
      <c r="D18" s="155">
        <v>0</v>
      </c>
      <c r="E18" s="156">
        <v>712963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497277041</v>
      </c>
      <c r="D19" s="155">
        <v>0</v>
      </c>
      <c r="E19" s="156">
        <v>589271449</v>
      </c>
      <c r="F19" s="60">
        <v>618442009</v>
      </c>
      <c r="G19" s="60">
        <v>2777</v>
      </c>
      <c r="H19" s="60">
        <v>192768052</v>
      </c>
      <c r="I19" s="60">
        <v>6950963</v>
      </c>
      <c r="J19" s="60">
        <v>199721792</v>
      </c>
      <c r="K19" s="60">
        <v>2674659</v>
      </c>
      <c r="L19" s="60">
        <v>3894849</v>
      </c>
      <c r="M19" s="60">
        <v>137209466</v>
      </c>
      <c r="N19" s="60">
        <v>143778974</v>
      </c>
      <c r="O19" s="60">
        <v>30767288</v>
      </c>
      <c r="P19" s="60">
        <v>7610338</v>
      </c>
      <c r="Q19" s="60">
        <v>121043502</v>
      </c>
      <c r="R19" s="60">
        <v>159421128</v>
      </c>
      <c r="S19" s="60">
        <v>0</v>
      </c>
      <c r="T19" s="60">
        <v>0</v>
      </c>
      <c r="U19" s="60">
        <v>0</v>
      </c>
      <c r="V19" s="60">
        <v>0</v>
      </c>
      <c r="W19" s="60">
        <v>502921894</v>
      </c>
      <c r="X19" s="60">
        <v>406807965</v>
      </c>
      <c r="Y19" s="60">
        <v>96113929</v>
      </c>
      <c r="Z19" s="140">
        <v>23.63</v>
      </c>
      <c r="AA19" s="155">
        <v>618442009</v>
      </c>
    </row>
    <row r="20" spans="1:27" ht="12.75">
      <c r="A20" s="181" t="s">
        <v>35</v>
      </c>
      <c r="B20" s="185"/>
      <c r="C20" s="155">
        <v>83984470</v>
      </c>
      <c r="D20" s="155">
        <v>0</v>
      </c>
      <c r="E20" s="156">
        <v>267350340</v>
      </c>
      <c r="F20" s="54">
        <v>196885527</v>
      </c>
      <c r="G20" s="54">
        <v>4211655</v>
      </c>
      <c r="H20" s="54">
        <v>580545</v>
      </c>
      <c r="I20" s="54">
        <v>2414178</v>
      </c>
      <c r="J20" s="54">
        <v>7206378</v>
      </c>
      <c r="K20" s="54">
        <v>3154451</v>
      </c>
      <c r="L20" s="54">
        <v>17123085</v>
      </c>
      <c r="M20" s="54">
        <v>3327142</v>
      </c>
      <c r="N20" s="54">
        <v>23604678</v>
      </c>
      <c r="O20" s="54">
        <v>2135673</v>
      </c>
      <c r="P20" s="54">
        <v>4273399</v>
      </c>
      <c r="Q20" s="54">
        <v>13498107</v>
      </c>
      <c r="R20" s="54">
        <v>19907179</v>
      </c>
      <c r="S20" s="54">
        <v>0</v>
      </c>
      <c r="T20" s="54">
        <v>0</v>
      </c>
      <c r="U20" s="54">
        <v>0</v>
      </c>
      <c r="V20" s="54">
        <v>0</v>
      </c>
      <c r="W20" s="54">
        <v>50718235</v>
      </c>
      <c r="X20" s="54">
        <v>218864304</v>
      </c>
      <c r="Y20" s="54">
        <v>-168146069</v>
      </c>
      <c r="Z20" s="184">
        <v>-76.83</v>
      </c>
      <c r="AA20" s="130">
        <v>196885527</v>
      </c>
    </row>
    <row r="21" spans="1:27" ht="12.75">
      <c r="A21" s="181" t="s">
        <v>115</v>
      </c>
      <c r="B21" s="185"/>
      <c r="C21" s="155">
        <v>213080156</v>
      </c>
      <c r="D21" s="155">
        <v>0</v>
      </c>
      <c r="E21" s="156">
        <v>0</v>
      </c>
      <c r="F21" s="60">
        <v>0</v>
      </c>
      <c r="G21" s="60">
        <v>2786468</v>
      </c>
      <c r="H21" s="60">
        <v>319431</v>
      </c>
      <c r="I21" s="82">
        <v>64149</v>
      </c>
      <c r="J21" s="60">
        <v>3170048</v>
      </c>
      <c r="K21" s="60">
        <v>0</v>
      </c>
      <c r="L21" s="60">
        <v>0</v>
      </c>
      <c r="M21" s="60">
        <v>1517332</v>
      </c>
      <c r="N21" s="60">
        <v>1517332</v>
      </c>
      <c r="O21" s="60">
        <v>1224439</v>
      </c>
      <c r="P21" s="82">
        <v>1731468</v>
      </c>
      <c r="Q21" s="60">
        <v>1808236</v>
      </c>
      <c r="R21" s="60">
        <v>4764143</v>
      </c>
      <c r="S21" s="60">
        <v>0</v>
      </c>
      <c r="T21" s="60">
        <v>0</v>
      </c>
      <c r="U21" s="60">
        <v>0</v>
      </c>
      <c r="V21" s="60">
        <v>0</v>
      </c>
      <c r="W21" s="82">
        <v>9451523</v>
      </c>
      <c r="X21" s="60"/>
      <c r="Y21" s="60">
        <v>9451523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4341788613</v>
      </c>
      <c r="D22" s="188">
        <f>SUM(D5:D21)</f>
        <v>0</v>
      </c>
      <c r="E22" s="189">
        <f t="shared" si="0"/>
        <v>4937882347</v>
      </c>
      <c r="F22" s="190">
        <f t="shared" si="0"/>
        <v>4796264283</v>
      </c>
      <c r="G22" s="190">
        <f t="shared" si="0"/>
        <v>307921443</v>
      </c>
      <c r="H22" s="190">
        <f t="shared" si="0"/>
        <v>572021302</v>
      </c>
      <c r="I22" s="190">
        <f t="shared" si="0"/>
        <v>326397459</v>
      </c>
      <c r="J22" s="190">
        <f t="shared" si="0"/>
        <v>1206340204</v>
      </c>
      <c r="K22" s="190">
        <f t="shared" si="0"/>
        <v>317283638</v>
      </c>
      <c r="L22" s="190">
        <f t="shared" si="0"/>
        <v>359757904</v>
      </c>
      <c r="M22" s="190">
        <f t="shared" si="0"/>
        <v>439491097</v>
      </c>
      <c r="N22" s="190">
        <f t="shared" si="0"/>
        <v>1116532639</v>
      </c>
      <c r="O22" s="190">
        <f t="shared" si="0"/>
        <v>320934948</v>
      </c>
      <c r="P22" s="190">
        <f t="shared" si="0"/>
        <v>376681279</v>
      </c>
      <c r="Q22" s="190">
        <f t="shared" si="0"/>
        <v>435133059</v>
      </c>
      <c r="R22" s="190">
        <f t="shared" si="0"/>
        <v>1132749286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3455622129</v>
      </c>
      <c r="X22" s="190">
        <f t="shared" si="0"/>
        <v>3663725049</v>
      </c>
      <c r="Y22" s="190">
        <f t="shared" si="0"/>
        <v>-208102920</v>
      </c>
      <c r="Z22" s="191">
        <f>+IF(X22&lt;&gt;0,+(Y22/X22)*100,0)</f>
        <v>-5.680091088079902</v>
      </c>
      <c r="AA22" s="188">
        <f>SUM(AA5:AA21)</f>
        <v>4796264283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995636993</v>
      </c>
      <c r="D25" s="155">
        <v>0</v>
      </c>
      <c r="E25" s="156">
        <v>1152204419</v>
      </c>
      <c r="F25" s="60">
        <v>1165306410</v>
      </c>
      <c r="G25" s="60">
        <v>70395634</v>
      </c>
      <c r="H25" s="60">
        <v>94658127</v>
      </c>
      <c r="I25" s="60">
        <v>88188403</v>
      </c>
      <c r="J25" s="60">
        <v>253242164</v>
      </c>
      <c r="K25" s="60">
        <v>48170309</v>
      </c>
      <c r="L25" s="60">
        <v>83932170</v>
      </c>
      <c r="M25" s="60">
        <v>84601850</v>
      </c>
      <c r="N25" s="60">
        <v>216704329</v>
      </c>
      <c r="O25" s="60">
        <v>102354680</v>
      </c>
      <c r="P25" s="60">
        <v>89885702</v>
      </c>
      <c r="Q25" s="60">
        <v>89816897</v>
      </c>
      <c r="R25" s="60">
        <v>282057279</v>
      </c>
      <c r="S25" s="60">
        <v>0</v>
      </c>
      <c r="T25" s="60">
        <v>0</v>
      </c>
      <c r="U25" s="60">
        <v>0</v>
      </c>
      <c r="V25" s="60">
        <v>0</v>
      </c>
      <c r="W25" s="60">
        <v>752003772</v>
      </c>
      <c r="X25" s="60">
        <v>855494424</v>
      </c>
      <c r="Y25" s="60">
        <v>-103490652</v>
      </c>
      <c r="Z25" s="140">
        <v>-12.1</v>
      </c>
      <c r="AA25" s="155">
        <v>1165306410</v>
      </c>
    </row>
    <row r="26" spans="1:27" ht="12.75">
      <c r="A26" s="183" t="s">
        <v>38</v>
      </c>
      <c r="B26" s="182"/>
      <c r="C26" s="155">
        <v>43574297</v>
      </c>
      <c r="D26" s="155">
        <v>0</v>
      </c>
      <c r="E26" s="156">
        <v>45184647</v>
      </c>
      <c r="F26" s="60">
        <v>45184649</v>
      </c>
      <c r="G26" s="60">
        <v>3839165</v>
      </c>
      <c r="H26" s="60">
        <v>3749543</v>
      </c>
      <c r="I26" s="60">
        <v>3719138</v>
      </c>
      <c r="J26" s="60">
        <v>11307846</v>
      </c>
      <c r="K26" s="60">
        <v>3718375</v>
      </c>
      <c r="L26" s="60">
        <v>3719138</v>
      </c>
      <c r="M26" s="60">
        <v>3719138</v>
      </c>
      <c r="N26" s="60">
        <v>11156651</v>
      </c>
      <c r="O26" s="60">
        <v>3954823</v>
      </c>
      <c r="P26" s="60">
        <v>3722625</v>
      </c>
      <c r="Q26" s="60">
        <v>3718891</v>
      </c>
      <c r="R26" s="60">
        <v>11396339</v>
      </c>
      <c r="S26" s="60">
        <v>0</v>
      </c>
      <c r="T26" s="60">
        <v>0</v>
      </c>
      <c r="U26" s="60">
        <v>0</v>
      </c>
      <c r="V26" s="60">
        <v>0</v>
      </c>
      <c r="W26" s="60">
        <v>33860836</v>
      </c>
      <c r="X26" s="60">
        <v>33888483</v>
      </c>
      <c r="Y26" s="60">
        <v>-27647</v>
      </c>
      <c r="Z26" s="140">
        <v>-0.08</v>
      </c>
      <c r="AA26" s="155">
        <v>45184649</v>
      </c>
    </row>
    <row r="27" spans="1:27" ht="12.75">
      <c r="A27" s="183" t="s">
        <v>118</v>
      </c>
      <c r="B27" s="182"/>
      <c r="C27" s="155">
        <v>505131267</v>
      </c>
      <c r="D27" s="155">
        <v>0</v>
      </c>
      <c r="E27" s="156">
        <v>103941528</v>
      </c>
      <c r="F27" s="60">
        <v>103941528</v>
      </c>
      <c r="G27" s="60">
        <v>-805</v>
      </c>
      <c r="H27" s="60">
        <v>2968</v>
      </c>
      <c r="I27" s="60">
        <v>273</v>
      </c>
      <c r="J27" s="60">
        <v>2436</v>
      </c>
      <c r="K27" s="60">
        <v>8232</v>
      </c>
      <c r="L27" s="60">
        <v>2434</v>
      </c>
      <c r="M27" s="60">
        <v>2505</v>
      </c>
      <c r="N27" s="60">
        <v>13171</v>
      </c>
      <c r="O27" s="60">
        <v>300</v>
      </c>
      <c r="P27" s="60">
        <v>6470</v>
      </c>
      <c r="Q27" s="60">
        <v>66361</v>
      </c>
      <c r="R27" s="60">
        <v>73131</v>
      </c>
      <c r="S27" s="60">
        <v>0</v>
      </c>
      <c r="T27" s="60">
        <v>0</v>
      </c>
      <c r="U27" s="60">
        <v>0</v>
      </c>
      <c r="V27" s="60">
        <v>0</v>
      </c>
      <c r="W27" s="60">
        <v>88738</v>
      </c>
      <c r="X27" s="60">
        <v>77956146</v>
      </c>
      <c r="Y27" s="60">
        <v>-77867408</v>
      </c>
      <c r="Z27" s="140">
        <v>-99.89</v>
      </c>
      <c r="AA27" s="155">
        <v>103941528</v>
      </c>
    </row>
    <row r="28" spans="1:27" ht="12.75">
      <c r="A28" s="183" t="s">
        <v>39</v>
      </c>
      <c r="B28" s="182"/>
      <c r="C28" s="155">
        <v>606368516</v>
      </c>
      <c r="D28" s="155">
        <v>0</v>
      </c>
      <c r="E28" s="156">
        <v>537297616</v>
      </c>
      <c r="F28" s="60">
        <v>446157072</v>
      </c>
      <c r="G28" s="60">
        <v>36681828</v>
      </c>
      <c r="H28" s="60">
        <v>36700508</v>
      </c>
      <c r="I28" s="60">
        <v>35529567</v>
      </c>
      <c r="J28" s="60">
        <v>108911903</v>
      </c>
      <c r="K28" s="60">
        <v>36780895</v>
      </c>
      <c r="L28" s="60">
        <v>35609422</v>
      </c>
      <c r="M28" s="60">
        <v>36813324</v>
      </c>
      <c r="N28" s="60">
        <v>109203641</v>
      </c>
      <c r="O28" s="60">
        <v>37906190</v>
      </c>
      <c r="P28" s="60">
        <v>33158661</v>
      </c>
      <c r="Q28" s="60">
        <v>36504019</v>
      </c>
      <c r="R28" s="60">
        <v>107568870</v>
      </c>
      <c r="S28" s="60">
        <v>0</v>
      </c>
      <c r="T28" s="60">
        <v>0</v>
      </c>
      <c r="U28" s="60">
        <v>0</v>
      </c>
      <c r="V28" s="60">
        <v>0</v>
      </c>
      <c r="W28" s="60">
        <v>325684414</v>
      </c>
      <c r="X28" s="60">
        <v>402352209</v>
      </c>
      <c r="Y28" s="60">
        <v>-76667795</v>
      </c>
      <c r="Z28" s="140">
        <v>-19.05</v>
      </c>
      <c r="AA28" s="155">
        <v>446157072</v>
      </c>
    </row>
    <row r="29" spans="1:27" ht="12.75">
      <c r="A29" s="183" t="s">
        <v>40</v>
      </c>
      <c r="B29" s="182"/>
      <c r="C29" s="155">
        <v>68463042</v>
      </c>
      <c r="D29" s="155">
        <v>0</v>
      </c>
      <c r="E29" s="156">
        <v>62143256</v>
      </c>
      <c r="F29" s="60">
        <v>56246142</v>
      </c>
      <c r="G29" s="60">
        <v>-2966048</v>
      </c>
      <c r="H29" s="60">
        <v>731</v>
      </c>
      <c r="I29" s="60">
        <v>15299353</v>
      </c>
      <c r="J29" s="60">
        <v>12334036</v>
      </c>
      <c r="K29" s="60">
        <v>494</v>
      </c>
      <c r="L29" s="60">
        <v>454</v>
      </c>
      <c r="M29" s="60">
        <v>17070725</v>
      </c>
      <c r="N29" s="60">
        <v>17071673</v>
      </c>
      <c r="O29" s="60">
        <v>42586</v>
      </c>
      <c r="P29" s="60">
        <v>0</v>
      </c>
      <c r="Q29" s="60">
        <v>13821590</v>
      </c>
      <c r="R29" s="60">
        <v>13864176</v>
      </c>
      <c r="S29" s="60">
        <v>0</v>
      </c>
      <c r="T29" s="60">
        <v>0</v>
      </c>
      <c r="U29" s="60">
        <v>0</v>
      </c>
      <c r="V29" s="60">
        <v>0</v>
      </c>
      <c r="W29" s="60">
        <v>43269885</v>
      </c>
      <c r="X29" s="60">
        <v>46596942</v>
      </c>
      <c r="Y29" s="60">
        <v>-3327057</v>
      </c>
      <c r="Z29" s="140">
        <v>-7.14</v>
      </c>
      <c r="AA29" s="155">
        <v>56246142</v>
      </c>
    </row>
    <row r="30" spans="1:27" ht="12.75">
      <c r="A30" s="183" t="s">
        <v>119</v>
      </c>
      <c r="B30" s="182"/>
      <c r="C30" s="155">
        <v>1866282816</v>
      </c>
      <c r="D30" s="155">
        <v>0</v>
      </c>
      <c r="E30" s="156">
        <v>2050949600</v>
      </c>
      <c r="F30" s="60">
        <v>2010511647</v>
      </c>
      <c r="G30" s="60">
        <v>209696802</v>
      </c>
      <c r="H30" s="60">
        <v>210876047</v>
      </c>
      <c r="I30" s="60">
        <v>153974210</v>
      </c>
      <c r="J30" s="60">
        <v>574547059</v>
      </c>
      <c r="K30" s="60">
        <v>138033069</v>
      </c>
      <c r="L30" s="60">
        <v>152198610</v>
      </c>
      <c r="M30" s="60">
        <v>150285668</v>
      </c>
      <c r="N30" s="60">
        <v>440517347</v>
      </c>
      <c r="O30" s="60">
        <v>125528452</v>
      </c>
      <c r="P30" s="60">
        <v>155046833</v>
      </c>
      <c r="Q30" s="60">
        <v>142871021</v>
      </c>
      <c r="R30" s="60">
        <v>423446306</v>
      </c>
      <c r="S30" s="60">
        <v>0</v>
      </c>
      <c r="T30" s="60">
        <v>0</v>
      </c>
      <c r="U30" s="60">
        <v>0</v>
      </c>
      <c r="V30" s="60">
        <v>0</v>
      </c>
      <c r="W30" s="60">
        <v>1438510712</v>
      </c>
      <c r="X30" s="60">
        <v>1542708441</v>
      </c>
      <c r="Y30" s="60">
        <v>-104197729</v>
      </c>
      <c r="Z30" s="140">
        <v>-6.75</v>
      </c>
      <c r="AA30" s="155">
        <v>2010511647</v>
      </c>
    </row>
    <row r="31" spans="1:27" ht="12.75">
      <c r="A31" s="183" t="s">
        <v>120</v>
      </c>
      <c r="B31" s="182"/>
      <c r="C31" s="155">
        <v>46064822</v>
      </c>
      <c r="D31" s="155">
        <v>0</v>
      </c>
      <c r="E31" s="156">
        <v>86252362</v>
      </c>
      <c r="F31" s="60">
        <v>75670681</v>
      </c>
      <c r="G31" s="60">
        <v>3716386</v>
      </c>
      <c r="H31" s="60">
        <v>4267740</v>
      </c>
      <c r="I31" s="60">
        <v>5351083</v>
      </c>
      <c r="J31" s="60">
        <v>13335209</v>
      </c>
      <c r="K31" s="60">
        <v>5573023</v>
      </c>
      <c r="L31" s="60">
        <v>5694741</v>
      </c>
      <c r="M31" s="60">
        <v>3955561</v>
      </c>
      <c r="N31" s="60">
        <v>15223325</v>
      </c>
      <c r="O31" s="60">
        <v>5061433</v>
      </c>
      <c r="P31" s="60">
        <v>6839728</v>
      </c>
      <c r="Q31" s="60">
        <v>5670159</v>
      </c>
      <c r="R31" s="60">
        <v>17571320</v>
      </c>
      <c r="S31" s="60">
        <v>0</v>
      </c>
      <c r="T31" s="60">
        <v>0</v>
      </c>
      <c r="U31" s="60">
        <v>0</v>
      </c>
      <c r="V31" s="60">
        <v>0</v>
      </c>
      <c r="W31" s="60">
        <v>46129854</v>
      </c>
      <c r="X31" s="60">
        <v>64250523</v>
      </c>
      <c r="Y31" s="60">
        <v>-18120669</v>
      </c>
      <c r="Z31" s="140">
        <v>-28.2</v>
      </c>
      <c r="AA31" s="155">
        <v>75670681</v>
      </c>
    </row>
    <row r="32" spans="1:27" ht="12.75">
      <c r="A32" s="183" t="s">
        <v>121</v>
      </c>
      <c r="B32" s="182"/>
      <c r="C32" s="155">
        <v>557007498</v>
      </c>
      <c r="D32" s="155">
        <v>0</v>
      </c>
      <c r="E32" s="156">
        <v>420727160</v>
      </c>
      <c r="F32" s="60">
        <v>527416957</v>
      </c>
      <c r="G32" s="60">
        <v>-978863</v>
      </c>
      <c r="H32" s="60">
        <v>47730451</v>
      </c>
      <c r="I32" s="60">
        <v>43514178</v>
      </c>
      <c r="J32" s="60">
        <v>90265766</v>
      </c>
      <c r="K32" s="60">
        <v>46317535</v>
      </c>
      <c r="L32" s="60">
        <v>37857788</v>
      </c>
      <c r="M32" s="60">
        <v>74319923</v>
      </c>
      <c r="N32" s="60">
        <v>158495246</v>
      </c>
      <c r="O32" s="60">
        <v>31258726</v>
      </c>
      <c r="P32" s="60">
        <v>38570327</v>
      </c>
      <c r="Q32" s="60">
        <v>42028402</v>
      </c>
      <c r="R32" s="60">
        <v>111857455</v>
      </c>
      <c r="S32" s="60">
        <v>0</v>
      </c>
      <c r="T32" s="60">
        <v>0</v>
      </c>
      <c r="U32" s="60">
        <v>0</v>
      </c>
      <c r="V32" s="60">
        <v>0</v>
      </c>
      <c r="W32" s="60">
        <v>360618467</v>
      </c>
      <c r="X32" s="60">
        <v>315303867</v>
      </c>
      <c r="Y32" s="60">
        <v>45314600</v>
      </c>
      <c r="Z32" s="140">
        <v>14.37</v>
      </c>
      <c r="AA32" s="155">
        <v>527416957</v>
      </c>
    </row>
    <row r="33" spans="1:27" ht="12.75">
      <c r="A33" s="183" t="s">
        <v>42</v>
      </c>
      <c r="B33" s="182"/>
      <c r="C33" s="155">
        <v>29605862</v>
      </c>
      <c r="D33" s="155">
        <v>0</v>
      </c>
      <c r="E33" s="156">
        <v>0</v>
      </c>
      <c r="F33" s="60">
        <v>-1</v>
      </c>
      <c r="G33" s="60">
        <v>5659428</v>
      </c>
      <c r="H33" s="60">
        <v>4366246</v>
      </c>
      <c r="I33" s="60">
        <v>2298863</v>
      </c>
      <c r="J33" s="60">
        <v>12324537</v>
      </c>
      <c r="K33" s="60">
        <v>4042621</v>
      </c>
      <c r="L33" s="60">
        <v>4122950</v>
      </c>
      <c r="M33" s="60">
        <v>12800980</v>
      </c>
      <c r="N33" s="60">
        <v>20966551</v>
      </c>
      <c r="O33" s="60">
        <v>2512286</v>
      </c>
      <c r="P33" s="60">
        <v>1951989</v>
      </c>
      <c r="Q33" s="60">
        <v>2426943</v>
      </c>
      <c r="R33" s="60">
        <v>6891218</v>
      </c>
      <c r="S33" s="60">
        <v>0</v>
      </c>
      <c r="T33" s="60">
        <v>0</v>
      </c>
      <c r="U33" s="60">
        <v>0</v>
      </c>
      <c r="V33" s="60">
        <v>0</v>
      </c>
      <c r="W33" s="60">
        <v>40182306</v>
      </c>
      <c r="X33" s="60">
        <v>6675804</v>
      </c>
      <c r="Y33" s="60">
        <v>33506502</v>
      </c>
      <c r="Z33" s="140">
        <v>501.91</v>
      </c>
      <c r="AA33" s="155">
        <v>-1</v>
      </c>
    </row>
    <row r="34" spans="1:27" ht="12.75">
      <c r="A34" s="183" t="s">
        <v>43</v>
      </c>
      <c r="B34" s="182"/>
      <c r="C34" s="155">
        <v>202480738</v>
      </c>
      <c r="D34" s="155">
        <v>0</v>
      </c>
      <c r="E34" s="156">
        <v>446128633</v>
      </c>
      <c r="F34" s="60">
        <v>324374171</v>
      </c>
      <c r="G34" s="60">
        <v>-8701820</v>
      </c>
      <c r="H34" s="60">
        <v>7779582</v>
      </c>
      <c r="I34" s="60">
        <v>12963201</v>
      </c>
      <c r="J34" s="60">
        <v>12040963</v>
      </c>
      <c r="K34" s="60">
        <v>6208124</v>
      </c>
      <c r="L34" s="60">
        <v>9452237</v>
      </c>
      <c r="M34" s="60">
        <v>10588902</v>
      </c>
      <c r="N34" s="60">
        <v>26249263</v>
      </c>
      <c r="O34" s="60">
        <v>33429296</v>
      </c>
      <c r="P34" s="60">
        <v>11382714</v>
      </c>
      <c r="Q34" s="60">
        <v>16131277</v>
      </c>
      <c r="R34" s="60">
        <v>60943287</v>
      </c>
      <c r="S34" s="60">
        <v>0</v>
      </c>
      <c r="T34" s="60">
        <v>0</v>
      </c>
      <c r="U34" s="60">
        <v>0</v>
      </c>
      <c r="V34" s="60">
        <v>0</v>
      </c>
      <c r="W34" s="60">
        <v>99233513</v>
      </c>
      <c r="X34" s="60">
        <v>214976664</v>
      </c>
      <c r="Y34" s="60">
        <v>-115743151</v>
      </c>
      <c r="Z34" s="140">
        <v>-53.84</v>
      </c>
      <c r="AA34" s="155">
        <v>324374171</v>
      </c>
    </row>
    <row r="35" spans="1:27" ht="12.75">
      <c r="A35" s="181" t="s">
        <v>122</v>
      </c>
      <c r="B35" s="185"/>
      <c r="C35" s="155">
        <v>99922629</v>
      </c>
      <c r="D35" s="155">
        <v>0</v>
      </c>
      <c r="E35" s="156">
        <v>0</v>
      </c>
      <c r="F35" s="60">
        <v>0</v>
      </c>
      <c r="G35" s="60">
        <v>303197</v>
      </c>
      <c r="H35" s="60">
        <v>0</v>
      </c>
      <c r="I35" s="60">
        <v>0</v>
      </c>
      <c r="J35" s="60">
        <v>303197</v>
      </c>
      <c r="K35" s="60">
        <v>0</v>
      </c>
      <c r="L35" s="60">
        <v>239</v>
      </c>
      <c r="M35" s="60">
        <v>0</v>
      </c>
      <c r="N35" s="60">
        <v>239</v>
      </c>
      <c r="O35" s="60">
        <v>0</v>
      </c>
      <c r="P35" s="60">
        <v>335905</v>
      </c>
      <c r="Q35" s="60">
        <v>9627</v>
      </c>
      <c r="R35" s="60">
        <v>345532</v>
      </c>
      <c r="S35" s="60">
        <v>0</v>
      </c>
      <c r="T35" s="60">
        <v>0</v>
      </c>
      <c r="U35" s="60">
        <v>0</v>
      </c>
      <c r="V35" s="60">
        <v>0</v>
      </c>
      <c r="W35" s="60">
        <v>648968</v>
      </c>
      <c r="X35" s="60"/>
      <c r="Y35" s="60">
        <v>648968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5020538480</v>
      </c>
      <c r="D36" s="188">
        <f>SUM(D25:D35)</f>
        <v>0</v>
      </c>
      <c r="E36" s="189">
        <f t="shared" si="1"/>
        <v>4904829221</v>
      </c>
      <c r="F36" s="190">
        <f t="shared" si="1"/>
        <v>4754809256</v>
      </c>
      <c r="G36" s="190">
        <f t="shared" si="1"/>
        <v>317644904</v>
      </c>
      <c r="H36" s="190">
        <f t="shared" si="1"/>
        <v>410131943</v>
      </c>
      <c r="I36" s="190">
        <f t="shared" si="1"/>
        <v>360838269</v>
      </c>
      <c r="J36" s="190">
        <f t="shared" si="1"/>
        <v>1088615116</v>
      </c>
      <c r="K36" s="190">
        <f t="shared" si="1"/>
        <v>288852677</v>
      </c>
      <c r="L36" s="190">
        <f t="shared" si="1"/>
        <v>332590183</v>
      </c>
      <c r="M36" s="190">
        <f t="shared" si="1"/>
        <v>394158576</v>
      </c>
      <c r="N36" s="190">
        <f t="shared" si="1"/>
        <v>1015601436</v>
      </c>
      <c r="O36" s="190">
        <f t="shared" si="1"/>
        <v>342048772</v>
      </c>
      <c r="P36" s="190">
        <f t="shared" si="1"/>
        <v>340900954</v>
      </c>
      <c r="Q36" s="190">
        <f t="shared" si="1"/>
        <v>353065187</v>
      </c>
      <c r="R36" s="190">
        <f t="shared" si="1"/>
        <v>1036014913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3140231465</v>
      </c>
      <c r="X36" s="190">
        <f t="shared" si="1"/>
        <v>3560203503</v>
      </c>
      <c r="Y36" s="190">
        <f t="shared" si="1"/>
        <v>-419972038</v>
      </c>
      <c r="Z36" s="191">
        <f>+IF(X36&lt;&gt;0,+(Y36/X36)*100,0)</f>
        <v>-11.796293039038673</v>
      </c>
      <c r="AA36" s="188">
        <f>SUM(AA25:AA35)</f>
        <v>4754809256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-678749867</v>
      </c>
      <c r="D38" s="199">
        <f>+D22-D36</f>
        <v>0</v>
      </c>
      <c r="E38" s="200">
        <f t="shared" si="2"/>
        <v>33053126</v>
      </c>
      <c r="F38" s="106">
        <f t="shared" si="2"/>
        <v>41455027</v>
      </c>
      <c r="G38" s="106">
        <f t="shared" si="2"/>
        <v>-9723461</v>
      </c>
      <c r="H38" s="106">
        <f t="shared" si="2"/>
        <v>161889359</v>
      </c>
      <c r="I38" s="106">
        <f t="shared" si="2"/>
        <v>-34440810</v>
      </c>
      <c r="J38" s="106">
        <f t="shared" si="2"/>
        <v>117725088</v>
      </c>
      <c r="K38" s="106">
        <f t="shared" si="2"/>
        <v>28430961</v>
      </c>
      <c r="L38" s="106">
        <f t="shared" si="2"/>
        <v>27167721</v>
      </c>
      <c r="M38" s="106">
        <f t="shared" si="2"/>
        <v>45332521</v>
      </c>
      <c r="N38" s="106">
        <f t="shared" si="2"/>
        <v>100931203</v>
      </c>
      <c r="O38" s="106">
        <f t="shared" si="2"/>
        <v>-21113824</v>
      </c>
      <c r="P38" s="106">
        <f t="shared" si="2"/>
        <v>35780325</v>
      </c>
      <c r="Q38" s="106">
        <f t="shared" si="2"/>
        <v>82067872</v>
      </c>
      <c r="R38" s="106">
        <f t="shared" si="2"/>
        <v>96734373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315390664</v>
      </c>
      <c r="X38" s="106">
        <f>IF(F22=F36,0,X22-X36)</f>
        <v>103521546</v>
      </c>
      <c r="Y38" s="106">
        <f t="shared" si="2"/>
        <v>211869118</v>
      </c>
      <c r="Z38" s="201">
        <f>+IF(X38&lt;&gt;0,+(Y38/X38)*100,0)</f>
        <v>204.66185657621457</v>
      </c>
      <c r="AA38" s="199">
        <f>+AA22-AA36</f>
        <v>41455027</v>
      </c>
    </row>
    <row r="39" spans="1:27" ht="12.75">
      <c r="A39" s="181" t="s">
        <v>46</v>
      </c>
      <c r="B39" s="185"/>
      <c r="C39" s="155">
        <v>441231023</v>
      </c>
      <c r="D39" s="155">
        <v>0</v>
      </c>
      <c r="E39" s="156">
        <v>460257380</v>
      </c>
      <c r="F39" s="60">
        <v>412491606</v>
      </c>
      <c r="G39" s="60">
        <v>0</v>
      </c>
      <c r="H39" s="60">
        <v>59591</v>
      </c>
      <c r="I39" s="60">
        <v>14998687</v>
      </c>
      <c r="J39" s="60">
        <v>15058278</v>
      </c>
      <c r="K39" s="60">
        <v>22898712</v>
      </c>
      <c r="L39" s="60">
        <v>37619529</v>
      </c>
      <c r="M39" s="60">
        <v>38539714</v>
      </c>
      <c r="N39" s="60">
        <v>99057955</v>
      </c>
      <c r="O39" s="60">
        <v>29342700</v>
      </c>
      <c r="P39" s="60">
        <v>26192762</v>
      </c>
      <c r="Q39" s="60">
        <v>25115636</v>
      </c>
      <c r="R39" s="60">
        <v>80651098</v>
      </c>
      <c r="S39" s="60">
        <v>0</v>
      </c>
      <c r="T39" s="60">
        <v>0</v>
      </c>
      <c r="U39" s="60">
        <v>0</v>
      </c>
      <c r="V39" s="60">
        <v>0</v>
      </c>
      <c r="W39" s="60">
        <v>194767331</v>
      </c>
      <c r="X39" s="60">
        <v>342459288</v>
      </c>
      <c r="Y39" s="60">
        <v>-147691957</v>
      </c>
      <c r="Z39" s="140">
        <v>-43.13</v>
      </c>
      <c r="AA39" s="155">
        <v>412491606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-237518844</v>
      </c>
      <c r="D42" s="206">
        <f>SUM(D38:D41)</f>
        <v>0</v>
      </c>
      <c r="E42" s="207">
        <f t="shared" si="3"/>
        <v>493310506</v>
      </c>
      <c r="F42" s="88">
        <f t="shared" si="3"/>
        <v>453946633</v>
      </c>
      <c r="G42" s="88">
        <f t="shared" si="3"/>
        <v>-9723461</v>
      </c>
      <c r="H42" s="88">
        <f t="shared" si="3"/>
        <v>161948950</v>
      </c>
      <c r="I42" s="88">
        <f t="shared" si="3"/>
        <v>-19442123</v>
      </c>
      <c r="J42" s="88">
        <f t="shared" si="3"/>
        <v>132783366</v>
      </c>
      <c r="K42" s="88">
        <f t="shared" si="3"/>
        <v>51329673</v>
      </c>
      <c r="L42" s="88">
        <f t="shared" si="3"/>
        <v>64787250</v>
      </c>
      <c r="M42" s="88">
        <f t="shared" si="3"/>
        <v>83872235</v>
      </c>
      <c r="N42" s="88">
        <f t="shared" si="3"/>
        <v>199989158</v>
      </c>
      <c r="O42" s="88">
        <f t="shared" si="3"/>
        <v>8228876</v>
      </c>
      <c r="P42" s="88">
        <f t="shared" si="3"/>
        <v>61973087</v>
      </c>
      <c r="Q42" s="88">
        <f t="shared" si="3"/>
        <v>107183508</v>
      </c>
      <c r="R42" s="88">
        <f t="shared" si="3"/>
        <v>177385471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510157995</v>
      </c>
      <c r="X42" s="88">
        <f t="shared" si="3"/>
        <v>445980834</v>
      </c>
      <c r="Y42" s="88">
        <f t="shared" si="3"/>
        <v>64177161</v>
      </c>
      <c r="Z42" s="208">
        <f>+IF(X42&lt;&gt;0,+(Y42/X42)*100,0)</f>
        <v>14.390116369888666</v>
      </c>
      <c r="AA42" s="206">
        <f>SUM(AA38:AA41)</f>
        <v>453946633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-237518844</v>
      </c>
      <c r="D44" s="210">
        <f>+D42-D43</f>
        <v>0</v>
      </c>
      <c r="E44" s="211">
        <f t="shared" si="4"/>
        <v>493310506</v>
      </c>
      <c r="F44" s="77">
        <f t="shared" si="4"/>
        <v>453946633</v>
      </c>
      <c r="G44" s="77">
        <f t="shared" si="4"/>
        <v>-9723461</v>
      </c>
      <c r="H44" s="77">
        <f t="shared" si="4"/>
        <v>161948950</v>
      </c>
      <c r="I44" s="77">
        <f t="shared" si="4"/>
        <v>-19442123</v>
      </c>
      <c r="J44" s="77">
        <f t="shared" si="4"/>
        <v>132783366</v>
      </c>
      <c r="K44" s="77">
        <f t="shared" si="4"/>
        <v>51329673</v>
      </c>
      <c r="L44" s="77">
        <f t="shared" si="4"/>
        <v>64787250</v>
      </c>
      <c r="M44" s="77">
        <f t="shared" si="4"/>
        <v>83872235</v>
      </c>
      <c r="N44" s="77">
        <f t="shared" si="4"/>
        <v>199989158</v>
      </c>
      <c r="O44" s="77">
        <f t="shared" si="4"/>
        <v>8228876</v>
      </c>
      <c r="P44" s="77">
        <f t="shared" si="4"/>
        <v>61973087</v>
      </c>
      <c r="Q44" s="77">
        <f t="shared" si="4"/>
        <v>107183508</v>
      </c>
      <c r="R44" s="77">
        <f t="shared" si="4"/>
        <v>177385471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510157995</v>
      </c>
      <c r="X44" s="77">
        <f t="shared" si="4"/>
        <v>445980834</v>
      </c>
      <c r="Y44" s="77">
        <f t="shared" si="4"/>
        <v>64177161</v>
      </c>
      <c r="Z44" s="212">
        <f>+IF(X44&lt;&gt;0,+(Y44/X44)*100,0)</f>
        <v>14.390116369888666</v>
      </c>
      <c r="AA44" s="210">
        <f>+AA42-AA43</f>
        <v>453946633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-237518844</v>
      </c>
      <c r="D46" s="206">
        <f>SUM(D44:D45)</f>
        <v>0</v>
      </c>
      <c r="E46" s="207">
        <f t="shared" si="5"/>
        <v>493310506</v>
      </c>
      <c r="F46" s="88">
        <f t="shared" si="5"/>
        <v>453946633</v>
      </c>
      <c r="G46" s="88">
        <f t="shared" si="5"/>
        <v>-9723461</v>
      </c>
      <c r="H46" s="88">
        <f t="shared" si="5"/>
        <v>161948950</v>
      </c>
      <c r="I46" s="88">
        <f t="shared" si="5"/>
        <v>-19442123</v>
      </c>
      <c r="J46" s="88">
        <f t="shared" si="5"/>
        <v>132783366</v>
      </c>
      <c r="K46" s="88">
        <f t="shared" si="5"/>
        <v>51329673</v>
      </c>
      <c r="L46" s="88">
        <f t="shared" si="5"/>
        <v>64787250</v>
      </c>
      <c r="M46" s="88">
        <f t="shared" si="5"/>
        <v>83872235</v>
      </c>
      <c r="N46" s="88">
        <f t="shared" si="5"/>
        <v>199989158</v>
      </c>
      <c r="O46" s="88">
        <f t="shared" si="5"/>
        <v>8228876</v>
      </c>
      <c r="P46" s="88">
        <f t="shared" si="5"/>
        <v>61973087</v>
      </c>
      <c r="Q46" s="88">
        <f t="shared" si="5"/>
        <v>107183508</v>
      </c>
      <c r="R46" s="88">
        <f t="shared" si="5"/>
        <v>177385471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510157995</v>
      </c>
      <c r="X46" s="88">
        <f t="shared" si="5"/>
        <v>445980834</v>
      </c>
      <c r="Y46" s="88">
        <f t="shared" si="5"/>
        <v>64177161</v>
      </c>
      <c r="Z46" s="208">
        <f>+IF(X46&lt;&gt;0,+(Y46/X46)*100,0)</f>
        <v>14.390116369888666</v>
      </c>
      <c r="AA46" s="206">
        <f>SUM(AA44:AA45)</f>
        <v>453946633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-237518844</v>
      </c>
      <c r="D48" s="217">
        <f>SUM(D46:D47)</f>
        <v>0</v>
      </c>
      <c r="E48" s="218">
        <f t="shared" si="6"/>
        <v>493310506</v>
      </c>
      <c r="F48" s="219">
        <f t="shared" si="6"/>
        <v>453946633</v>
      </c>
      <c r="G48" s="219">
        <f t="shared" si="6"/>
        <v>-9723461</v>
      </c>
      <c r="H48" s="220">
        <f t="shared" si="6"/>
        <v>161948950</v>
      </c>
      <c r="I48" s="220">
        <f t="shared" si="6"/>
        <v>-19442123</v>
      </c>
      <c r="J48" s="220">
        <f t="shared" si="6"/>
        <v>132783366</v>
      </c>
      <c r="K48" s="220">
        <f t="shared" si="6"/>
        <v>51329673</v>
      </c>
      <c r="L48" s="220">
        <f t="shared" si="6"/>
        <v>64787250</v>
      </c>
      <c r="M48" s="219">
        <f t="shared" si="6"/>
        <v>83872235</v>
      </c>
      <c r="N48" s="219">
        <f t="shared" si="6"/>
        <v>199989158</v>
      </c>
      <c r="O48" s="220">
        <f t="shared" si="6"/>
        <v>8228876</v>
      </c>
      <c r="P48" s="220">
        <f t="shared" si="6"/>
        <v>61973087</v>
      </c>
      <c r="Q48" s="220">
        <f t="shared" si="6"/>
        <v>107183508</v>
      </c>
      <c r="R48" s="220">
        <f t="shared" si="6"/>
        <v>177385471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510157995</v>
      </c>
      <c r="X48" s="220">
        <f t="shared" si="6"/>
        <v>445980834</v>
      </c>
      <c r="Y48" s="220">
        <f t="shared" si="6"/>
        <v>64177161</v>
      </c>
      <c r="Z48" s="221">
        <f>+IF(X48&lt;&gt;0,+(Y48/X48)*100,0)</f>
        <v>14.390116369888666</v>
      </c>
      <c r="AA48" s="222">
        <f>SUM(AA46:AA47)</f>
        <v>453946633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61849174</v>
      </c>
      <c r="D5" s="153">
        <f>SUM(D6:D8)</f>
        <v>0</v>
      </c>
      <c r="E5" s="154">
        <f t="shared" si="0"/>
        <v>74401879</v>
      </c>
      <c r="F5" s="100">
        <f t="shared" si="0"/>
        <v>69131137</v>
      </c>
      <c r="G5" s="100">
        <f t="shared" si="0"/>
        <v>-336846</v>
      </c>
      <c r="H5" s="100">
        <f t="shared" si="0"/>
        <v>1359289</v>
      </c>
      <c r="I5" s="100">
        <f t="shared" si="0"/>
        <v>3442023</v>
      </c>
      <c r="J5" s="100">
        <f t="shared" si="0"/>
        <v>4464466</v>
      </c>
      <c r="K5" s="100">
        <f t="shared" si="0"/>
        <v>6072058</v>
      </c>
      <c r="L5" s="100">
        <f t="shared" si="0"/>
        <v>7003449</v>
      </c>
      <c r="M5" s="100">
        <f t="shared" si="0"/>
        <v>1233408</v>
      </c>
      <c r="N5" s="100">
        <f t="shared" si="0"/>
        <v>14308915</v>
      </c>
      <c r="O5" s="100">
        <f t="shared" si="0"/>
        <v>136920</v>
      </c>
      <c r="P5" s="100">
        <f t="shared" si="0"/>
        <v>3599982</v>
      </c>
      <c r="Q5" s="100">
        <f t="shared" si="0"/>
        <v>1136234</v>
      </c>
      <c r="R5" s="100">
        <f t="shared" si="0"/>
        <v>4873136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23646517</v>
      </c>
      <c r="X5" s="100">
        <f t="shared" si="0"/>
        <v>165751281</v>
      </c>
      <c r="Y5" s="100">
        <f t="shared" si="0"/>
        <v>-142104764</v>
      </c>
      <c r="Z5" s="137">
        <f>+IF(X5&lt;&gt;0,+(Y5/X5)*100,0)</f>
        <v>-85.73373499297419</v>
      </c>
      <c r="AA5" s="153">
        <f>SUM(AA6:AA8)</f>
        <v>69131137</v>
      </c>
    </row>
    <row r="6" spans="1:27" ht="12.75">
      <c r="A6" s="138" t="s">
        <v>75</v>
      </c>
      <c r="B6" s="136"/>
      <c r="C6" s="155">
        <v>3870510</v>
      </c>
      <c r="D6" s="155"/>
      <c r="E6" s="156">
        <v>6400000</v>
      </c>
      <c r="F6" s="60">
        <v>12715324</v>
      </c>
      <c r="G6" s="60">
        <v>-440487</v>
      </c>
      <c r="H6" s="60"/>
      <c r="I6" s="60">
        <v>440487</v>
      </c>
      <c r="J6" s="60"/>
      <c r="K6" s="60"/>
      <c r="L6" s="60">
        <v>96133</v>
      </c>
      <c r="M6" s="60"/>
      <c r="N6" s="60">
        <v>96133</v>
      </c>
      <c r="O6" s="60">
        <v>30138</v>
      </c>
      <c r="P6" s="60"/>
      <c r="Q6" s="60">
        <v>551384</v>
      </c>
      <c r="R6" s="60">
        <v>581522</v>
      </c>
      <c r="S6" s="60"/>
      <c r="T6" s="60"/>
      <c r="U6" s="60"/>
      <c r="V6" s="60"/>
      <c r="W6" s="60">
        <v>677655</v>
      </c>
      <c r="X6" s="60">
        <v>146476278</v>
      </c>
      <c r="Y6" s="60">
        <v>-145798623</v>
      </c>
      <c r="Z6" s="140">
        <v>-99.54</v>
      </c>
      <c r="AA6" s="62">
        <v>12715324</v>
      </c>
    </row>
    <row r="7" spans="1:27" ht="12.75">
      <c r="A7" s="138" t="s">
        <v>76</v>
      </c>
      <c r="B7" s="136"/>
      <c r="C7" s="157">
        <v>32068860</v>
      </c>
      <c r="D7" s="157"/>
      <c r="E7" s="158">
        <v>36601879</v>
      </c>
      <c r="F7" s="159">
        <v>45271713</v>
      </c>
      <c r="G7" s="159">
        <v>103641</v>
      </c>
      <c r="H7" s="159">
        <v>1348079</v>
      </c>
      <c r="I7" s="159">
        <v>3001536</v>
      </c>
      <c r="J7" s="159">
        <v>4453256</v>
      </c>
      <c r="K7" s="159">
        <v>6072058</v>
      </c>
      <c r="L7" s="159">
        <v>6249104</v>
      </c>
      <c r="M7" s="159">
        <v>463352</v>
      </c>
      <c r="N7" s="159">
        <v>12784514</v>
      </c>
      <c r="O7" s="159">
        <v>106782</v>
      </c>
      <c r="P7" s="159">
        <v>3541848</v>
      </c>
      <c r="Q7" s="159">
        <v>560056</v>
      </c>
      <c r="R7" s="159">
        <v>4208686</v>
      </c>
      <c r="S7" s="159"/>
      <c r="T7" s="159"/>
      <c r="U7" s="159"/>
      <c r="V7" s="159"/>
      <c r="W7" s="159">
        <v>21446456</v>
      </c>
      <c r="X7" s="159">
        <v>19275003</v>
      </c>
      <c r="Y7" s="159">
        <v>2171453</v>
      </c>
      <c r="Z7" s="141">
        <v>11.27</v>
      </c>
      <c r="AA7" s="225">
        <v>45271713</v>
      </c>
    </row>
    <row r="8" spans="1:27" ht="12.75">
      <c r="A8" s="138" t="s">
        <v>77</v>
      </c>
      <c r="B8" s="136"/>
      <c r="C8" s="155">
        <v>25909804</v>
      </c>
      <c r="D8" s="155"/>
      <c r="E8" s="156">
        <v>31400000</v>
      </c>
      <c r="F8" s="60">
        <v>11144100</v>
      </c>
      <c r="G8" s="60"/>
      <c r="H8" s="60">
        <v>11210</v>
      </c>
      <c r="I8" s="60"/>
      <c r="J8" s="60">
        <v>11210</v>
      </c>
      <c r="K8" s="60"/>
      <c r="L8" s="60">
        <v>658212</v>
      </c>
      <c r="M8" s="60">
        <v>770056</v>
      </c>
      <c r="N8" s="60">
        <v>1428268</v>
      </c>
      <c r="O8" s="60"/>
      <c r="P8" s="60">
        <v>58134</v>
      </c>
      <c r="Q8" s="60">
        <v>24794</v>
      </c>
      <c r="R8" s="60">
        <v>82928</v>
      </c>
      <c r="S8" s="60"/>
      <c r="T8" s="60"/>
      <c r="U8" s="60"/>
      <c r="V8" s="60"/>
      <c r="W8" s="60">
        <v>1522406</v>
      </c>
      <c r="X8" s="60"/>
      <c r="Y8" s="60">
        <v>1522406</v>
      </c>
      <c r="Z8" s="140"/>
      <c r="AA8" s="62">
        <v>11144100</v>
      </c>
    </row>
    <row r="9" spans="1:27" ht="12.75">
      <c r="A9" s="135" t="s">
        <v>78</v>
      </c>
      <c r="B9" s="136"/>
      <c r="C9" s="153">
        <f aca="true" t="shared" si="1" ref="C9:Y9">SUM(C10:C14)</f>
        <v>120226767</v>
      </c>
      <c r="D9" s="153">
        <f>SUM(D10:D14)</f>
        <v>0</v>
      </c>
      <c r="E9" s="154">
        <f t="shared" si="1"/>
        <v>87360307</v>
      </c>
      <c r="F9" s="100">
        <f t="shared" si="1"/>
        <v>76710739</v>
      </c>
      <c r="G9" s="100">
        <f t="shared" si="1"/>
        <v>214446</v>
      </c>
      <c r="H9" s="100">
        <f t="shared" si="1"/>
        <v>1713661</v>
      </c>
      <c r="I9" s="100">
        <f t="shared" si="1"/>
        <v>2277623</v>
      </c>
      <c r="J9" s="100">
        <f t="shared" si="1"/>
        <v>4205730</v>
      </c>
      <c r="K9" s="100">
        <f t="shared" si="1"/>
        <v>4820382</v>
      </c>
      <c r="L9" s="100">
        <f t="shared" si="1"/>
        <v>5090153</v>
      </c>
      <c r="M9" s="100">
        <f t="shared" si="1"/>
        <v>9123237</v>
      </c>
      <c r="N9" s="100">
        <f t="shared" si="1"/>
        <v>19033772</v>
      </c>
      <c r="O9" s="100">
        <f t="shared" si="1"/>
        <v>4618002</v>
      </c>
      <c r="P9" s="100">
        <f t="shared" si="1"/>
        <v>5948104</v>
      </c>
      <c r="Q9" s="100">
        <f t="shared" si="1"/>
        <v>4073846</v>
      </c>
      <c r="R9" s="100">
        <f t="shared" si="1"/>
        <v>14639952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37879454</v>
      </c>
      <c r="X9" s="100">
        <f t="shared" si="1"/>
        <v>48570012</v>
      </c>
      <c r="Y9" s="100">
        <f t="shared" si="1"/>
        <v>-10690558</v>
      </c>
      <c r="Z9" s="137">
        <f>+IF(X9&lt;&gt;0,+(Y9/X9)*100,0)</f>
        <v>-22.010614286033118</v>
      </c>
      <c r="AA9" s="102">
        <f>SUM(AA10:AA14)</f>
        <v>76710739</v>
      </c>
    </row>
    <row r="10" spans="1:27" ht="12.75">
      <c r="A10" s="138" t="s">
        <v>79</v>
      </c>
      <c r="B10" s="136"/>
      <c r="C10" s="155">
        <v>40840405</v>
      </c>
      <c r="D10" s="155"/>
      <c r="E10" s="156">
        <v>20917000</v>
      </c>
      <c r="F10" s="60">
        <v>16732266</v>
      </c>
      <c r="G10" s="60"/>
      <c r="H10" s="60">
        <v>633317</v>
      </c>
      <c r="I10" s="60">
        <v>1599</v>
      </c>
      <c r="J10" s="60">
        <v>634916</v>
      </c>
      <c r="K10" s="60">
        <v>879839</v>
      </c>
      <c r="L10" s="60"/>
      <c r="M10" s="60">
        <v>38865</v>
      </c>
      <c r="N10" s="60">
        <v>918704</v>
      </c>
      <c r="O10" s="60"/>
      <c r="P10" s="60">
        <v>2330154</v>
      </c>
      <c r="Q10" s="60">
        <v>234314</v>
      </c>
      <c r="R10" s="60">
        <v>2564468</v>
      </c>
      <c r="S10" s="60"/>
      <c r="T10" s="60"/>
      <c r="U10" s="60"/>
      <c r="V10" s="60"/>
      <c r="W10" s="60">
        <v>4118088</v>
      </c>
      <c r="X10" s="60">
        <v>18825003</v>
      </c>
      <c r="Y10" s="60">
        <v>-14706915</v>
      </c>
      <c r="Z10" s="140">
        <v>-78.12</v>
      </c>
      <c r="AA10" s="62">
        <v>16732266</v>
      </c>
    </row>
    <row r="11" spans="1:27" ht="12.75">
      <c r="A11" s="138" t="s">
        <v>80</v>
      </c>
      <c r="B11" s="136"/>
      <c r="C11" s="155">
        <v>50889611</v>
      </c>
      <c r="D11" s="155"/>
      <c r="E11" s="156">
        <v>21900000</v>
      </c>
      <c r="F11" s="60">
        <v>27953001</v>
      </c>
      <c r="G11" s="60"/>
      <c r="H11" s="60">
        <v>1080344</v>
      </c>
      <c r="I11" s="60">
        <v>504877</v>
      </c>
      <c r="J11" s="60">
        <v>1585221</v>
      </c>
      <c r="K11" s="60">
        <v>1269705</v>
      </c>
      <c r="L11" s="60">
        <v>10224</v>
      </c>
      <c r="M11" s="60">
        <v>7818358</v>
      </c>
      <c r="N11" s="60">
        <v>9098287</v>
      </c>
      <c r="O11" s="60">
        <v>4610514</v>
      </c>
      <c r="P11" s="60">
        <v>1917329</v>
      </c>
      <c r="Q11" s="60">
        <v>2991863</v>
      </c>
      <c r="R11" s="60">
        <v>9519706</v>
      </c>
      <c r="S11" s="60"/>
      <c r="T11" s="60"/>
      <c r="U11" s="60"/>
      <c r="V11" s="60"/>
      <c r="W11" s="60">
        <v>20203214</v>
      </c>
      <c r="X11" s="60">
        <v>9150003</v>
      </c>
      <c r="Y11" s="60">
        <v>11053211</v>
      </c>
      <c r="Z11" s="140">
        <v>120.8</v>
      </c>
      <c r="AA11" s="62">
        <v>27953001</v>
      </c>
    </row>
    <row r="12" spans="1:27" ht="12.75">
      <c r="A12" s="138" t="s">
        <v>81</v>
      </c>
      <c r="B12" s="136"/>
      <c r="C12" s="155">
        <v>3003655</v>
      </c>
      <c r="D12" s="155"/>
      <c r="E12" s="156">
        <v>10250000</v>
      </c>
      <c r="F12" s="60">
        <v>8973900</v>
      </c>
      <c r="G12" s="60"/>
      <c r="H12" s="60"/>
      <c r="I12" s="60"/>
      <c r="J12" s="60"/>
      <c r="K12" s="60"/>
      <c r="L12" s="60"/>
      <c r="M12" s="60">
        <v>1230743</v>
      </c>
      <c r="N12" s="60">
        <v>1230743</v>
      </c>
      <c r="O12" s="60">
        <v>2558</v>
      </c>
      <c r="P12" s="60"/>
      <c r="Q12" s="60"/>
      <c r="R12" s="60">
        <v>2558</v>
      </c>
      <c r="S12" s="60"/>
      <c r="T12" s="60"/>
      <c r="U12" s="60"/>
      <c r="V12" s="60"/>
      <c r="W12" s="60">
        <v>1233301</v>
      </c>
      <c r="X12" s="60">
        <v>7237503</v>
      </c>
      <c r="Y12" s="60">
        <v>-6004202</v>
      </c>
      <c r="Z12" s="140">
        <v>-82.96</v>
      </c>
      <c r="AA12" s="62">
        <v>8973900</v>
      </c>
    </row>
    <row r="13" spans="1:27" ht="12.75">
      <c r="A13" s="138" t="s">
        <v>82</v>
      </c>
      <c r="B13" s="136"/>
      <c r="C13" s="155">
        <v>25493096</v>
      </c>
      <c r="D13" s="155"/>
      <c r="E13" s="156">
        <v>34293307</v>
      </c>
      <c r="F13" s="60">
        <v>23051572</v>
      </c>
      <c r="G13" s="60">
        <v>214446</v>
      </c>
      <c r="H13" s="60"/>
      <c r="I13" s="60">
        <v>1771147</v>
      </c>
      <c r="J13" s="60">
        <v>1985593</v>
      </c>
      <c r="K13" s="60">
        <v>2670838</v>
      </c>
      <c r="L13" s="60">
        <v>5079929</v>
      </c>
      <c r="M13" s="60">
        <v>35271</v>
      </c>
      <c r="N13" s="60">
        <v>7786038</v>
      </c>
      <c r="O13" s="60">
        <v>4930</v>
      </c>
      <c r="P13" s="60">
        <v>1700621</v>
      </c>
      <c r="Q13" s="60">
        <v>847669</v>
      </c>
      <c r="R13" s="60">
        <v>2553220</v>
      </c>
      <c r="S13" s="60"/>
      <c r="T13" s="60"/>
      <c r="U13" s="60"/>
      <c r="V13" s="60"/>
      <c r="W13" s="60">
        <v>12324851</v>
      </c>
      <c r="X13" s="60">
        <v>13357503</v>
      </c>
      <c r="Y13" s="60">
        <v>-1032652</v>
      </c>
      <c r="Z13" s="140">
        <v>-7.73</v>
      </c>
      <c r="AA13" s="62">
        <v>23051572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290451317</v>
      </c>
      <c r="D15" s="153">
        <f>SUM(D16:D18)</f>
        <v>0</v>
      </c>
      <c r="E15" s="154">
        <f t="shared" si="2"/>
        <v>343280814</v>
      </c>
      <c r="F15" s="100">
        <f t="shared" si="2"/>
        <v>286257185</v>
      </c>
      <c r="G15" s="100">
        <f t="shared" si="2"/>
        <v>-799330</v>
      </c>
      <c r="H15" s="100">
        <f t="shared" si="2"/>
        <v>7271826</v>
      </c>
      <c r="I15" s="100">
        <f t="shared" si="2"/>
        <v>12476422</v>
      </c>
      <c r="J15" s="100">
        <f t="shared" si="2"/>
        <v>18948918</v>
      </c>
      <c r="K15" s="100">
        <f t="shared" si="2"/>
        <v>5506574</v>
      </c>
      <c r="L15" s="100">
        <f t="shared" si="2"/>
        <v>33384977</v>
      </c>
      <c r="M15" s="100">
        <f t="shared" si="2"/>
        <v>28528826</v>
      </c>
      <c r="N15" s="100">
        <f t="shared" si="2"/>
        <v>67420377</v>
      </c>
      <c r="O15" s="100">
        <f t="shared" si="2"/>
        <v>14166679</v>
      </c>
      <c r="P15" s="100">
        <f t="shared" si="2"/>
        <v>6493197</v>
      </c>
      <c r="Q15" s="100">
        <f t="shared" si="2"/>
        <v>19204890</v>
      </c>
      <c r="R15" s="100">
        <f t="shared" si="2"/>
        <v>39864766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126234061</v>
      </c>
      <c r="X15" s="100">
        <f t="shared" si="2"/>
        <v>79114410</v>
      </c>
      <c r="Y15" s="100">
        <f t="shared" si="2"/>
        <v>47119651</v>
      </c>
      <c r="Z15" s="137">
        <f>+IF(X15&lt;&gt;0,+(Y15/X15)*100,0)</f>
        <v>59.55887302957831</v>
      </c>
      <c r="AA15" s="102">
        <f>SUM(AA16:AA18)</f>
        <v>286257185</v>
      </c>
    </row>
    <row r="16" spans="1:27" ht="12.75">
      <c r="A16" s="138" t="s">
        <v>85</v>
      </c>
      <c r="B16" s="136"/>
      <c r="C16" s="155">
        <v>15220164</v>
      </c>
      <c r="D16" s="155"/>
      <c r="E16" s="156">
        <v>74976741</v>
      </c>
      <c r="F16" s="60">
        <v>90292766</v>
      </c>
      <c r="G16" s="60">
        <v>-561042</v>
      </c>
      <c r="H16" s="60">
        <v>695883</v>
      </c>
      <c r="I16" s="60">
        <v>288210</v>
      </c>
      <c r="J16" s="60">
        <v>423051</v>
      </c>
      <c r="K16" s="60">
        <v>1585893</v>
      </c>
      <c r="L16" s="60">
        <v>440039</v>
      </c>
      <c r="M16" s="60">
        <v>5957383</v>
      </c>
      <c r="N16" s="60">
        <v>7983315</v>
      </c>
      <c r="O16" s="60">
        <v>688391</v>
      </c>
      <c r="P16" s="60">
        <v>2733234</v>
      </c>
      <c r="Q16" s="60">
        <v>3266936</v>
      </c>
      <c r="R16" s="60">
        <v>6688561</v>
      </c>
      <c r="S16" s="60"/>
      <c r="T16" s="60"/>
      <c r="U16" s="60"/>
      <c r="V16" s="60"/>
      <c r="W16" s="60">
        <v>15094927</v>
      </c>
      <c r="X16" s="60">
        <v>36061128</v>
      </c>
      <c r="Y16" s="60">
        <v>-20966201</v>
      </c>
      <c r="Z16" s="140">
        <v>-58.14</v>
      </c>
      <c r="AA16" s="62">
        <v>90292766</v>
      </c>
    </row>
    <row r="17" spans="1:27" ht="12.75">
      <c r="A17" s="138" t="s">
        <v>86</v>
      </c>
      <c r="B17" s="136"/>
      <c r="C17" s="155">
        <v>273980427</v>
      </c>
      <c r="D17" s="155"/>
      <c r="E17" s="156">
        <v>265616073</v>
      </c>
      <c r="F17" s="60">
        <v>195266534</v>
      </c>
      <c r="G17" s="60">
        <v>-250188</v>
      </c>
      <c r="H17" s="60">
        <v>6543149</v>
      </c>
      <c r="I17" s="60">
        <v>12103626</v>
      </c>
      <c r="J17" s="60">
        <v>18396587</v>
      </c>
      <c r="K17" s="60">
        <v>3891119</v>
      </c>
      <c r="L17" s="60">
        <v>32913458</v>
      </c>
      <c r="M17" s="60">
        <v>22571443</v>
      </c>
      <c r="N17" s="60">
        <v>59376020</v>
      </c>
      <c r="O17" s="60">
        <v>13478288</v>
      </c>
      <c r="P17" s="60">
        <v>3741301</v>
      </c>
      <c r="Q17" s="60">
        <v>15914754</v>
      </c>
      <c r="R17" s="60">
        <v>33134343</v>
      </c>
      <c r="S17" s="60"/>
      <c r="T17" s="60"/>
      <c r="U17" s="60"/>
      <c r="V17" s="60"/>
      <c r="W17" s="60">
        <v>110906950</v>
      </c>
      <c r="X17" s="60">
        <v>43053282</v>
      </c>
      <c r="Y17" s="60">
        <v>67853668</v>
      </c>
      <c r="Z17" s="140">
        <v>157.6</v>
      </c>
      <c r="AA17" s="62">
        <v>195266534</v>
      </c>
    </row>
    <row r="18" spans="1:27" ht="12.75">
      <c r="A18" s="138" t="s">
        <v>87</v>
      </c>
      <c r="B18" s="136"/>
      <c r="C18" s="155">
        <v>1250726</v>
      </c>
      <c r="D18" s="155"/>
      <c r="E18" s="156">
        <v>2688000</v>
      </c>
      <c r="F18" s="60">
        <v>697885</v>
      </c>
      <c r="G18" s="60">
        <v>11900</v>
      </c>
      <c r="H18" s="60">
        <v>32794</v>
      </c>
      <c r="I18" s="60">
        <v>84586</v>
      </c>
      <c r="J18" s="60">
        <v>129280</v>
      </c>
      <c r="K18" s="60">
        <v>29562</v>
      </c>
      <c r="L18" s="60">
        <v>31480</v>
      </c>
      <c r="M18" s="60"/>
      <c r="N18" s="60">
        <v>61042</v>
      </c>
      <c r="O18" s="60"/>
      <c r="P18" s="60">
        <v>18662</v>
      </c>
      <c r="Q18" s="60">
        <v>23200</v>
      </c>
      <c r="R18" s="60">
        <v>41862</v>
      </c>
      <c r="S18" s="60"/>
      <c r="T18" s="60"/>
      <c r="U18" s="60"/>
      <c r="V18" s="60"/>
      <c r="W18" s="60">
        <v>232184</v>
      </c>
      <c r="X18" s="60"/>
      <c r="Y18" s="60">
        <v>232184</v>
      </c>
      <c r="Z18" s="140"/>
      <c r="AA18" s="62">
        <v>697885</v>
      </c>
    </row>
    <row r="19" spans="1:27" ht="12.75">
      <c r="A19" s="135" t="s">
        <v>88</v>
      </c>
      <c r="B19" s="142"/>
      <c r="C19" s="153">
        <f aca="true" t="shared" si="3" ref="C19:Y19">SUM(C20:C23)</f>
        <v>173198526</v>
      </c>
      <c r="D19" s="153">
        <f>SUM(D20:D23)</f>
        <v>0</v>
      </c>
      <c r="E19" s="154">
        <f t="shared" si="3"/>
        <v>191281000</v>
      </c>
      <c r="F19" s="100">
        <f t="shared" si="3"/>
        <v>321720895</v>
      </c>
      <c r="G19" s="100">
        <f t="shared" si="3"/>
        <v>9467396</v>
      </c>
      <c r="H19" s="100">
        <f t="shared" si="3"/>
        <v>4746553</v>
      </c>
      <c r="I19" s="100">
        <f t="shared" si="3"/>
        <v>14463972</v>
      </c>
      <c r="J19" s="100">
        <f t="shared" si="3"/>
        <v>28677921</v>
      </c>
      <c r="K19" s="100">
        <f t="shared" si="3"/>
        <v>17766825</v>
      </c>
      <c r="L19" s="100">
        <f t="shared" si="3"/>
        <v>18760996</v>
      </c>
      <c r="M19" s="100">
        <f t="shared" si="3"/>
        <v>21632577</v>
      </c>
      <c r="N19" s="100">
        <f t="shared" si="3"/>
        <v>58160398</v>
      </c>
      <c r="O19" s="100">
        <f t="shared" si="3"/>
        <v>-455368</v>
      </c>
      <c r="P19" s="100">
        <f t="shared" si="3"/>
        <v>6373424</v>
      </c>
      <c r="Q19" s="100">
        <f t="shared" si="3"/>
        <v>16975342</v>
      </c>
      <c r="R19" s="100">
        <f t="shared" si="3"/>
        <v>22893398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109731717</v>
      </c>
      <c r="X19" s="100">
        <f t="shared" si="3"/>
        <v>167774490</v>
      </c>
      <c r="Y19" s="100">
        <f t="shared" si="3"/>
        <v>-58042773</v>
      </c>
      <c r="Z19" s="137">
        <f>+IF(X19&lt;&gt;0,+(Y19/X19)*100,0)</f>
        <v>-34.595708203315056</v>
      </c>
      <c r="AA19" s="102">
        <f>SUM(AA20:AA23)</f>
        <v>321720895</v>
      </c>
    </row>
    <row r="20" spans="1:27" ht="12.75">
      <c r="A20" s="138" t="s">
        <v>89</v>
      </c>
      <c r="B20" s="136"/>
      <c r="C20" s="155">
        <v>79785727</v>
      </c>
      <c r="D20" s="155"/>
      <c r="E20" s="156">
        <v>61700000</v>
      </c>
      <c r="F20" s="60">
        <v>116699999</v>
      </c>
      <c r="G20" s="60">
        <v>9467396</v>
      </c>
      <c r="H20" s="60">
        <v>-73337</v>
      </c>
      <c r="I20" s="60">
        <v>4514533</v>
      </c>
      <c r="J20" s="60">
        <v>13908592</v>
      </c>
      <c r="K20" s="60">
        <v>12411202</v>
      </c>
      <c r="L20" s="60">
        <v>6682690</v>
      </c>
      <c r="M20" s="60">
        <v>5723195</v>
      </c>
      <c r="N20" s="60">
        <v>24817087</v>
      </c>
      <c r="O20" s="60">
        <v>253201</v>
      </c>
      <c r="P20" s="60">
        <v>2293452</v>
      </c>
      <c r="Q20" s="60">
        <v>5904661</v>
      </c>
      <c r="R20" s="60">
        <v>8451314</v>
      </c>
      <c r="S20" s="60"/>
      <c r="T20" s="60"/>
      <c r="U20" s="60"/>
      <c r="V20" s="60"/>
      <c r="W20" s="60">
        <v>47176993</v>
      </c>
      <c r="X20" s="60">
        <v>54969984</v>
      </c>
      <c r="Y20" s="60">
        <v>-7792991</v>
      </c>
      <c r="Z20" s="140">
        <v>-14.18</v>
      </c>
      <c r="AA20" s="62">
        <v>116699999</v>
      </c>
    </row>
    <row r="21" spans="1:27" ht="12.75">
      <c r="A21" s="138" t="s">
        <v>90</v>
      </c>
      <c r="B21" s="136"/>
      <c r="C21" s="155">
        <v>61137888</v>
      </c>
      <c r="D21" s="155"/>
      <c r="E21" s="156">
        <v>80176000</v>
      </c>
      <c r="F21" s="60">
        <v>99915896</v>
      </c>
      <c r="G21" s="60"/>
      <c r="H21" s="60">
        <v>4819890</v>
      </c>
      <c r="I21" s="60">
        <v>4373529</v>
      </c>
      <c r="J21" s="60">
        <v>9193419</v>
      </c>
      <c r="K21" s="60">
        <v>4785262</v>
      </c>
      <c r="L21" s="60">
        <v>6433662</v>
      </c>
      <c r="M21" s="60">
        <v>10332347</v>
      </c>
      <c r="N21" s="60">
        <v>21551271</v>
      </c>
      <c r="O21" s="60">
        <v>-708551</v>
      </c>
      <c r="P21" s="60">
        <v>3306391</v>
      </c>
      <c r="Q21" s="60">
        <v>7930867</v>
      </c>
      <c r="R21" s="60">
        <v>10528707</v>
      </c>
      <c r="S21" s="60"/>
      <c r="T21" s="60"/>
      <c r="U21" s="60"/>
      <c r="V21" s="60"/>
      <c r="W21" s="60">
        <v>41273397</v>
      </c>
      <c r="X21" s="60">
        <v>73793250</v>
      </c>
      <c r="Y21" s="60">
        <v>-32519853</v>
      </c>
      <c r="Z21" s="140">
        <v>-44.07</v>
      </c>
      <c r="AA21" s="62">
        <v>99915896</v>
      </c>
    </row>
    <row r="22" spans="1:27" ht="12.75">
      <c r="A22" s="138" t="s">
        <v>91</v>
      </c>
      <c r="B22" s="136"/>
      <c r="C22" s="157">
        <v>23781408</v>
      </c>
      <c r="D22" s="157"/>
      <c r="E22" s="158">
        <v>43005000</v>
      </c>
      <c r="F22" s="159">
        <v>65905000</v>
      </c>
      <c r="G22" s="159"/>
      <c r="H22" s="159"/>
      <c r="I22" s="159">
        <v>5575910</v>
      </c>
      <c r="J22" s="159">
        <v>5575910</v>
      </c>
      <c r="K22" s="159">
        <v>570361</v>
      </c>
      <c r="L22" s="159">
        <v>5623215</v>
      </c>
      <c r="M22" s="159">
        <v>3476994</v>
      </c>
      <c r="N22" s="159">
        <v>9670570</v>
      </c>
      <c r="O22" s="159">
        <v>-58346</v>
      </c>
      <c r="P22" s="159">
        <v>773581</v>
      </c>
      <c r="Q22" s="159">
        <v>1466814</v>
      </c>
      <c r="R22" s="159">
        <v>2182049</v>
      </c>
      <c r="S22" s="159"/>
      <c r="T22" s="159"/>
      <c r="U22" s="159"/>
      <c r="V22" s="159"/>
      <c r="W22" s="159">
        <v>17428529</v>
      </c>
      <c r="X22" s="159">
        <v>33258753</v>
      </c>
      <c r="Y22" s="159">
        <v>-15830224</v>
      </c>
      <c r="Z22" s="141">
        <v>-47.6</v>
      </c>
      <c r="AA22" s="225">
        <v>65905000</v>
      </c>
    </row>
    <row r="23" spans="1:27" ht="12.75">
      <c r="A23" s="138" t="s">
        <v>92</v>
      </c>
      <c r="B23" s="136"/>
      <c r="C23" s="155">
        <v>8493503</v>
      </c>
      <c r="D23" s="155"/>
      <c r="E23" s="156">
        <v>6400000</v>
      </c>
      <c r="F23" s="60">
        <v>39200000</v>
      </c>
      <c r="G23" s="60"/>
      <c r="H23" s="60"/>
      <c r="I23" s="60"/>
      <c r="J23" s="60"/>
      <c r="K23" s="60"/>
      <c r="L23" s="60">
        <v>21429</v>
      </c>
      <c r="M23" s="60">
        <v>2100041</v>
      </c>
      <c r="N23" s="60">
        <v>2121470</v>
      </c>
      <c r="O23" s="60">
        <v>58328</v>
      </c>
      <c r="P23" s="60"/>
      <c r="Q23" s="60">
        <v>1673000</v>
      </c>
      <c r="R23" s="60">
        <v>1731328</v>
      </c>
      <c r="S23" s="60"/>
      <c r="T23" s="60"/>
      <c r="U23" s="60"/>
      <c r="V23" s="60"/>
      <c r="W23" s="60">
        <v>3852798</v>
      </c>
      <c r="X23" s="60">
        <v>5752503</v>
      </c>
      <c r="Y23" s="60">
        <v>-1899705</v>
      </c>
      <c r="Z23" s="140">
        <v>-33.02</v>
      </c>
      <c r="AA23" s="62">
        <v>39200000</v>
      </c>
    </row>
    <row r="24" spans="1:27" ht="12.75">
      <c r="A24" s="135" t="s">
        <v>93</v>
      </c>
      <c r="B24" s="142"/>
      <c r="C24" s="153">
        <v>2387984</v>
      </c>
      <c r="D24" s="153"/>
      <c r="E24" s="154">
        <v>2100000</v>
      </c>
      <c r="F24" s="100">
        <v>8771066</v>
      </c>
      <c r="G24" s="100">
        <v>-101534</v>
      </c>
      <c r="H24" s="100"/>
      <c r="I24" s="100"/>
      <c r="J24" s="100">
        <v>-101534</v>
      </c>
      <c r="K24" s="100"/>
      <c r="L24" s="100">
        <v>12157</v>
      </c>
      <c r="M24" s="100">
        <v>56007</v>
      </c>
      <c r="N24" s="100">
        <v>68164</v>
      </c>
      <c r="O24" s="100">
        <v>2849</v>
      </c>
      <c r="P24" s="100">
        <v>-1</v>
      </c>
      <c r="Q24" s="100"/>
      <c r="R24" s="100">
        <v>2848</v>
      </c>
      <c r="S24" s="100"/>
      <c r="T24" s="100"/>
      <c r="U24" s="100"/>
      <c r="V24" s="100"/>
      <c r="W24" s="100">
        <v>-30522</v>
      </c>
      <c r="X24" s="100">
        <v>6936003</v>
      </c>
      <c r="Y24" s="100">
        <v>-6966525</v>
      </c>
      <c r="Z24" s="137">
        <v>-100.44</v>
      </c>
      <c r="AA24" s="102">
        <v>8771066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648113768</v>
      </c>
      <c r="D25" s="217">
        <f>+D5+D9+D15+D19+D24</f>
        <v>0</v>
      </c>
      <c r="E25" s="230">
        <f t="shared" si="4"/>
        <v>698424000</v>
      </c>
      <c r="F25" s="219">
        <f t="shared" si="4"/>
        <v>762591022</v>
      </c>
      <c r="G25" s="219">
        <f t="shared" si="4"/>
        <v>8444132</v>
      </c>
      <c r="H25" s="219">
        <f t="shared" si="4"/>
        <v>15091329</v>
      </c>
      <c r="I25" s="219">
        <f t="shared" si="4"/>
        <v>32660040</v>
      </c>
      <c r="J25" s="219">
        <f t="shared" si="4"/>
        <v>56195501</v>
      </c>
      <c r="K25" s="219">
        <f t="shared" si="4"/>
        <v>34165839</v>
      </c>
      <c r="L25" s="219">
        <f t="shared" si="4"/>
        <v>64251732</v>
      </c>
      <c r="M25" s="219">
        <f t="shared" si="4"/>
        <v>60574055</v>
      </c>
      <c r="N25" s="219">
        <f t="shared" si="4"/>
        <v>158991626</v>
      </c>
      <c r="O25" s="219">
        <f t="shared" si="4"/>
        <v>18469082</v>
      </c>
      <c r="P25" s="219">
        <f t="shared" si="4"/>
        <v>22414706</v>
      </c>
      <c r="Q25" s="219">
        <f t="shared" si="4"/>
        <v>41390312</v>
      </c>
      <c r="R25" s="219">
        <f t="shared" si="4"/>
        <v>82274100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297461227</v>
      </c>
      <c r="X25" s="219">
        <f t="shared" si="4"/>
        <v>468146196</v>
      </c>
      <c r="Y25" s="219">
        <f t="shared" si="4"/>
        <v>-170684969</v>
      </c>
      <c r="Z25" s="231">
        <f>+IF(X25&lt;&gt;0,+(Y25/X25)*100,0)</f>
        <v>-36.459757754818966</v>
      </c>
      <c r="AA25" s="232">
        <f>+AA5+AA9+AA15+AA19+AA24</f>
        <v>762591022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376644063</v>
      </c>
      <c r="D28" s="155"/>
      <c r="E28" s="156">
        <v>448390380</v>
      </c>
      <c r="F28" s="60">
        <v>415256273</v>
      </c>
      <c r="G28" s="60">
        <v>-204956</v>
      </c>
      <c r="H28" s="60">
        <v>11288089</v>
      </c>
      <c r="I28" s="60">
        <v>23717096</v>
      </c>
      <c r="J28" s="60">
        <v>34800229</v>
      </c>
      <c r="K28" s="60">
        <v>14526332</v>
      </c>
      <c r="L28" s="60">
        <v>41836426</v>
      </c>
      <c r="M28" s="60">
        <v>43143387</v>
      </c>
      <c r="N28" s="60">
        <v>99506145</v>
      </c>
      <c r="O28" s="60">
        <v>16600499</v>
      </c>
      <c r="P28" s="60">
        <v>5085848</v>
      </c>
      <c r="Q28" s="60">
        <v>29545962</v>
      </c>
      <c r="R28" s="60">
        <v>51232309</v>
      </c>
      <c r="S28" s="60"/>
      <c r="T28" s="60"/>
      <c r="U28" s="60"/>
      <c r="V28" s="60"/>
      <c r="W28" s="60">
        <v>185538683</v>
      </c>
      <c r="X28" s="60">
        <v>342089127</v>
      </c>
      <c r="Y28" s="60">
        <v>-156550444</v>
      </c>
      <c r="Z28" s="140">
        <v>-45.76</v>
      </c>
      <c r="AA28" s="155">
        <v>415256273</v>
      </c>
    </row>
    <row r="29" spans="1:27" ht="12.75">
      <c r="A29" s="234" t="s">
        <v>134</v>
      </c>
      <c r="B29" s="136"/>
      <c r="C29" s="155">
        <v>24611354</v>
      </c>
      <c r="D29" s="155"/>
      <c r="E29" s="156">
        <v>11867000</v>
      </c>
      <c r="F29" s="60">
        <v>47766516</v>
      </c>
      <c r="G29" s="60">
        <v>-410388</v>
      </c>
      <c r="H29" s="60"/>
      <c r="I29" s="60">
        <v>1599</v>
      </c>
      <c r="J29" s="60">
        <v>-408789</v>
      </c>
      <c r="K29" s="60">
        <v>662935</v>
      </c>
      <c r="L29" s="60"/>
      <c r="M29" s="60">
        <v>35271</v>
      </c>
      <c r="N29" s="60">
        <v>698206</v>
      </c>
      <c r="O29" s="60">
        <v>4930</v>
      </c>
      <c r="P29" s="60">
        <v>1952941</v>
      </c>
      <c r="Q29" s="60">
        <v>391637</v>
      </c>
      <c r="R29" s="60">
        <v>2349508</v>
      </c>
      <c r="S29" s="60"/>
      <c r="T29" s="60"/>
      <c r="U29" s="60"/>
      <c r="V29" s="60"/>
      <c r="W29" s="60">
        <v>2638925</v>
      </c>
      <c r="X29" s="60">
        <v>2549997</v>
      </c>
      <c r="Y29" s="60">
        <v>88928</v>
      </c>
      <c r="Z29" s="140">
        <v>3.49</v>
      </c>
      <c r="AA29" s="62">
        <v>47766516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401255417</v>
      </c>
      <c r="D32" s="210">
        <f>SUM(D28:D31)</f>
        <v>0</v>
      </c>
      <c r="E32" s="211">
        <f t="shared" si="5"/>
        <v>460257380</v>
      </c>
      <c r="F32" s="77">
        <f t="shared" si="5"/>
        <v>463022789</v>
      </c>
      <c r="G32" s="77">
        <f t="shared" si="5"/>
        <v>-615344</v>
      </c>
      <c r="H32" s="77">
        <f t="shared" si="5"/>
        <v>11288089</v>
      </c>
      <c r="I32" s="77">
        <f t="shared" si="5"/>
        <v>23718695</v>
      </c>
      <c r="J32" s="77">
        <f t="shared" si="5"/>
        <v>34391440</v>
      </c>
      <c r="K32" s="77">
        <f t="shared" si="5"/>
        <v>15189267</v>
      </c>
      <c r="L32" s="77">
        <f t="shared" si="5"/>
        <v>41836426</v>
      </c>
      <c r="M32" s="77">
        <f t="shared" si="5"/>
        <v>43178658</v>
      </c>
      <c r="N32" s="77">
        <f t="shared" si="5"/>
        <v>100204351</v>
      </c>
      <c r="O32" s="77">
        <f t="shared" si="5"/>
        <v>16605429</v>
      </c>
      <c r="P32" s="77">
        <f t="shared" si="5"/>
        <v>7038789</v>
      </c>
      <c r="Q32" s="77">
        <f t="shared" si="5"/>
        <v>29937599</v>
      </c>
      <c r="R32" s="77">
        <f t="shared" si="5"/>
        <v>53581817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188177608</v>
      </c>
      <c r="X32" s="77">
        <f t="shared" si="5"/>
        <v>344639124</v>
      </c>
      <c r="Y32" s="77">
        <f t="shared" si="5"/>
        <v>-156461516</v>
      </c>
      <c r="Z32" s="212">
        <f>+IF(X32&lt;&gt;0,+(Y32/X32)*100,0)</f>
        <v>-45.39865183733463</v>
      </c>
      <c r="AA32" s="79">
        <f>SUM(AA28:AA31)</f>
        <v>463022789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>
        <v>40245431</v>
      </c>
      <c r="D34" s="155"/>
      <c r="E34" s="156">
        <v>38800000</v>
      </c>
      <c r="F34" s="60">
        <v>43800000</v>
      </c>
      <c r="G34" s="60">
        <v>9467396</v>
      </c>
      <c r="H34" s="60">
        <v>-73337</v>
      </c>
      <c r="I34" s="60">
        <v>4514533</v>
      </c>
      <c r="J34" s="60">
        <v>13908592</v>
      </c>
      <c r="K34" s="60">
        <v>10708070</v>
      </c>
      <c r="L34" s="60">
        <v>3316463</v>
      </c>
      <c r="M34" s="60">
        <v>2552234</v>
      </c>
      <c r="N34" s="60">
        <v>16576767</v>
      </c>
      <c r="O34" s="60">
        <v>253201</v>
      </c>
      <c r="P34" s="60">
        <v>2219169</v>
      </c>
      <c r="Q34" s="60">
        <v>5423777</v>
      </c>
      <c r="R34" s="60">
        <v>7896147</v>
      </c>
      <c r="S34" s="60"/>
      <c r="T34" s="60"/>
      <c r="U34" s="60"/>
      <c r="V34" s="60"/>
      <c r="W34" s="60">
        <v>38381506</v>
      </c>
      <c r="X34" s="60">
        <v>29100000</v>
      </c>
      <c r="Y34" s="60">
        <v>9281506</v>
      </c>
      <c r="Z34" s="140">
        <v>31.9</v>
      </c>
      <c r="AA34" s="62">
        <v>43800000</v>
      </c>
    </row>
    <row r="35" spans="1:27" ht="12.75">
      <c r="A35" s="237" t="s">
        <v>53</v>
      </c>
      <c r="B35" s="136"/>
      <c r="C35" s="155">
        <v>206612920</v>
      </c>
      <c r="D35" s="155"/>
      <c r="E35" s="156">
        <v>199366620</v>
      </c>
      <c r="F35" s="60">
        <v>255768233</v>
      </c>
      <c r="G35" s="60">
        <v>-407920</v>
      </c>
      <c r="H35" s="60">
        <v>3876577</v>
      </c>
      <c r="I35" s="60">
        <v>4426813</v>
      </c>
      <c r="J35" s="60">
        <v>7895470</v>
      </c>
      <c r="K35" s="60">
        <v>8268502</v>
      </c>
      <c r="L35" s="60">
        <v>19098843</v>
      </c>
      <c r="M35" s="60">
        <v>14843163</v>
      </c>
      <c r="N35" s="60">
        <v>42210508</v>
      </c>
      <c r="O35" s="60">
        <v>1610452</v>
      </c>
      <c r="P35" s="60">
        <v>13156748</v>
      </c>
      <c r="Q35" s="60">
        <v>6028936</v>
      </c>
      <c r="R35" s="60">
        <v>20796136</v>
      </c>
      <c r="S35" s="60"/>
      <c r="T35" s="60"/>
      <c r="U35" s="60"/>
      <c r="V35" s="60"/>
      <c r="W35" s="60">
        <v>70902114</v>
      </c>
      <c r="X35" s="60">
        <v>100687122</v>
      </c>
      <c r="Y35" s="60">
        <v>-29785008</v>
      </c>
      <c r="Z35" s="140">
        <v>-29.58</v>
      </c>
      <c r="AA35" s="62">
        <v>255768233</v>
      </c>
    </row>
    <row r="36" spans="1:27" ht="12.75">
      <c r="A36" s="238" t="s">
        <v>139</v>
      </c>
      <c r="B36" s="149"/>
      <c r="C36" s="222">
        <f aca="true" t="shared" si="6" ref="C36:Y36">SUM(C32:C35)</f>
        <v>648113768</v>
      </c>
      <c r="D36" s="222">
        <f>SUM(D32:D35)</f>
        <v>0</v>
      </c>
      <c r="E36" s="218">
        <f t="shared" si="6"/>
        <v>698424000</v>
      </c>
      <c r="F36" s="220">
        <f t="shared" si="6"/>
        <v>762591022</v>
      </c>
      <c r="G36" s="220">
        <f t="shared" si="6"/>
        <v>8444132</v>
      </c>
      <c r="H36" s="220">
        <f t="shared" si="6"/>
        <v>15091329</v>
      </c>
      <c r="I36" s="220">
        <f t="shared" si="6"/>
        <v>32660041</v>
      </c>
      <c r="J36" s="220">
        <f t="shared" si="6"/>
        <v>56195502</v>
      </c>
      <c r="K36" s="220">
        <f t="shared" si="6"/>
        <v>34165839</v>
      </c>
      <c r="L36" s="220">
        <f t="shared" si="6"/>
        <v>64251732</v>
      </c>
      <c r="M36" s="220">
        <f t="shared" si="6"/>
        <v>60574055</v>
      </c>
      <c r="N36" s="220">
        <f t="shared" si="6"/>
        <v>158991626</v>
      </c>
      <c r="O36" s="220">
        <f t="shared" si="6"/>
        <v>18469082</v>
      </c>
      <c r="P36" s="220">
        <f t="shared" si="6"/>
        <v>22414706</v>
      </c>
      <c r="Q36" s="220">
        <f t="shared" si="6"/>
        <v>41390312</v>
      </c>
      <c r="R36" s="220">
        <f t="shared" si="6"/>
        <v>82274100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297461228</v>
      </c>
      <c r="X36" s="220">
        <f t="shared" si="6"/>
        <v>474426246</v>
      </c>
      <c r="Y36" s="220">
        <f t="shared" si="6"/>
        <v>-176965018</v>
      </c>
      <c r="Z36" s="221">
        <f>+IF(X36&lt;&gt;0,+(Y36/X36)*100,0)</f>
        <v>-37.30084907654961</v>
      </c>
      <c r="AA36" s="239">
        <f>SUM(AA32:AA35)</f>
        <v>762591022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9493485</v>
      </c>
      <c r="D6" s="155"/>
      <c r="E6" s="59">
        <v>100000000</v>
      </c>
      <c r="F6" s="60">
        <v>100086000</v>
      </c>
      <c r="G6" s="60">
        <v>-77641002</v>
      </c>
      <c r="H6" s="60">
        <v>7307526</v>
      </c>
      <c r="I6" s="60">
        <v>117875204</v>
      </c>
      <c r="J6" s="60">
        <v>117875204</v>
      </c>
      <c r="K6" s="60">
        <v>224009574</v>
      </c>
      <c r="L6" s="60">
        <v>249742854</v>
      </c>
      <c r="M6" s="60">
        <v>251688771</v>
      </c>
      <c r="N6" s="60">
        <v>251688771</v>
      </c>
      <c r="O6" s="60">
        <v>442999315</v>
      </c>
      <c r="P6" s="60">
        <v>559617269</v>
      </c>
      <c r="Q6" s="60">
        <v>88191387</v>
      </c>
      <c r="R6" s="60">
        <v>88191387</v>
      </c>
      <c r="S6" s="60"/>
      <c r="T6" s="60"/>
      <c r="U6" s="60"/>
      <c r="V6" s="60"/>
      <c r="W6" s="60">
        <v>88191387</v>
      </c>
      <c r="X6" s="60">
        <v>75064500</v>
      </c>
      <c r="Y6" s="60">
        <v>13126887</v>
      </c>
      <c r="Z6" s="140">
        <v>17.49</v>
      </c>
      <c r="AA6" s="62">
        <v>100086000</v>
      </c>
    </row>
    <row r="7" spans="1:27" ht="12.75">
      <c r="A7" s="249" t="s">
        <v>144</v>
      </c>
      <c r="B7" s="182"/>
      <c r="C7" s="155">
        <v>669682618</v>
      </c>
      <c r="D7" s="155"/>
      <c r="E7" s="59">
        <v>909281000</v>
      </c>
      <c r="F7" s="60">
        <v>450412000</v>
      </c>
      <c r="G7" s="60">
        <v>551259873</v>
      </c>
      <c r="H7" s="60">
        <v>573596405</v>
      </c>
      <c r="I7" s="60">
        <v>387876523</v>
      </c>
      <c r="J7" s="60">
        <v>387876523</v>
      </c>
      <c r="K7" s="60">
        <v>547467863</v>
      </c>
      <c r="L7" s="60">
        <v>472571111</v>
      </c>
      <c r="M7" s="60">
        <v>475065064</v>
      </c>
      <c r="N7" s="60">
        <v>475065064</v>
      </c>
      <c r="O7" s="60">
        <v>562325012</v>
      </c>
      <c r="P7" s="60">
        <v>560062451</v>
      </c>
      <c r="Q7" s="60">
        <v>634982485</v>
      </c>
      <c r="R7" s="60">
        <v>634982485</v>
      </c>
      <c r="S7" s="60"/>
      <c r="T7" s="60"/>
      <c r="U7" s="60"/>
      <c r="V7" s="60"/>
      <c r="W7" s="60">
        <v>634982485</v>
      </c>
      <c r="X7" s="60">
        <v>337809000</v>
      </c>
      <c r="Y7" s="60">
        <v>297173485</v>
      </c>
      <c r="Z7" s="140">
        <v>87.97</v>
      </c>
      <c r="AA7" s="62">
        <v>450412000</v>
      </c>
    </row>
    <row r="8" spans="1:27" ht="12.75">
      <c r="A8" s="249" t="s">
        <v>145</v>
      </c>
      <c r="B8" s="182"/>
      <c r="C8" s="155">
        <v>1013846913</v>
      </c>
      <c r="D8" s="155"/>
      <c r="E8" s="59">
        <v>1229705000</v>
      </c>
      <c r="F8" s="60">
        <v>1229705000</v>
      </c>
      <c r="G8" s="60">
        <v>760312172</v>
      </c>
      <c r="H8" s="60">
        <v>950432306</v>
      </c>
      <c r="I8" s="60">
        <v>972054942</v>
      </c>
      <c r="J8" s="60">
        <v>972054942</v>
      </c>
      <c r="K8" s="60">
        <v>863970192</v>
      </c>
      <c r="L8" s="60">
        <v>959718143</v>
      </c>
      <c r="M8" s="60">
        <v>997777711</v>
      </c>
      <c r="N8" s="60">
        <v>997777711</v>
      </c>
      <c r="O8" s="60">
        <v>998110435</v>
      </c>
      <c r="P8" s="60">
        <v>1122221226</v>
      </c>
      <c r="Q8" s="60">
        <v>1032835785</v>
      </c>
      <c r="R8" s="60">
        <v>1032835785</v>
      </c>
      <c r="S8" s="60"/>
      <c r="T8" s="60"/>
      <c r="U8" s="60"/>
      <c r="V8" s="60"/>
      <c r="W8" s="60">
        <v>1032835785</v>
      </c>
      <c r="X8" s="60">
        <v>922278750</v>
      </c>
      <c r="Y8" s="60">
        <v>110557035</v>
      </c>
      <c r="Z8" s="140">
        <v>11.99</v>
      </c>
      <c r="AA8" s="62">
        <v>1229705000</v>
      </c>
    </row>
    <row r="9" spans="1:27" ht="12.75">
      <c r="A9" s="249" t="s">
        <v>146</v>
      </c>
      <c r="B9" s="182"/>
      <c r="C9" s="155">
        <v>92522268</v>
      </c>
      <c r="D9" s="155"/>
      <c r="E9" s="59">
        <v>376440620</v>
      </c>
      <c r="F9" s="60">
        <v>376446620</v>
      </c>
      <c r="G9" s="60">
        <v>277322453</v>
      </c>
      <c r="H9" s="60">
        <v>314835225</v>
      </c>
      <c r="I9" s="60">
        <v>339055917</v>
      </c>
      <c r="J9" s="60">
        <v>339055917</v>
      </c>
      <c r="K9" s="60">
        <v>326307743</v>
      </c>
      <c r="L9" s="60">
        <v>342865026</v>
      </c>
      <c r="M9" s="60">
        <v>352307555</v>
      </c>
      <c r="N9" s="60">
        <v>352307555</v>
      </c>
      <c r="O9" s="60">
        <v>352432103</v>
      </c>
      <c r="P9" s="60">
        <v>375667081</v>
      </c>
      <c r="Q9" s="60">
        <v>423260503</v>
      </c>
      <c r="R9" s="60">
        <v>423260503</v>
      </c>
      <c r="S9" s="60"/>
      <c r="T9" s="60"/>
      <c r="U9" s="60"/>
      <c r="V9" s="60"/>
      <c r="W9" s="60">
        <v>423260503</v>
      </c>
      <c r="X9" s="60">
        <v>282334965</v>
      </c>
      <c r="Y9" s="60">
        <v>140925538</v>
      </c>
      <c r="Z9" s="140">
        <v>49.91</v>
      </c>
      <c r="AA9" s="62">
        <v>376446620</v>
      </c>
    </row>
    <row r="10" spans="1:27" ht="12.75">
      <c r="A10" s="249" t="s">
        <v>147</v>
      </c>
      <c r="B10" s="182"/>
      <c r="C10" s="155">
        <v>8799357</v>
      </c>
      <c r="D10" s="155"/>
      <c r="E10" s="59">
        <v>43081</v>
      </c>
      <c r="F10" s="60">
        <v>43081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32311</v>
      </c>
      <c r="Y10" s="159">
        <v>-32311</v>
      </c>
      <c r="Z10" s="141">
        <v>-100</v>
      </c>
      <c r="AA10" s="225">
        <v>43081</v>
      </c>
    </row>
    <row r="11" spans="1:27" ht="12.75">
      <c r="A11" s="249" t="s">
        <v>148</v>
      </c>
      <c r="B11" s="182"/>
      <c r="C11" s="155">
        <v>66137638</v>
      </c>
      <c r="D11" s="155"/>
      <c r="E11" s="59">
        <v>741893006</v>
      </c>
      <c r="F11" s="60">
        <v>741893006</v>
      </c>
      <c r="G11" s="60">
        <v>73305347</v>
      </c>
      <c r="H11" s="60">
        <v>74034271</v>
      </c>
      <c r="I11" s="60">
        <v>76228387</v>
      </c>
      <c r="J11" s="60">
        <v>76228387</v>
      </c>
      <c r="K11" s="60">
        <v>83752384</v>
      </c>
      <c r="L11" s="60">
        <v>86116996</v>
      </c>
      <c r="M11" s="60">
        <v>88129536</v>
      </c>
      <c r="N11" s="60">
        <v>88129536</v>
      </c>
      <c r="O11" s="60">
        <v>85771693</v>
      </c>
      <c r="P11" s="60">
        <v>86162248</v>
      </c>
      <c r="Q11" s="60">
        <v>86829657</v>
      </c>
      <c r="R11" s="60">
        <v>86829657</v>
      </c>
      <c r="S11" s="60"/>
      <c r="T11" s="60"/>
      <c r="U11" s="60"/>
      <c r="V11" s="60"/>
      <c r="W11" s="60">
        <v>86829657</v>
      </c>
      <c r="X11" s="60">
        <v>556419755</v>
      </c>
      <c r="Y11" s="60">
        <v>-469590098</v>
      </c>
      <c r="Z11" s="140">
        <v>-84.39</v>
      </c>
      <c r="AA11" s="62">
        <v>741893006</v>
      </c>
    </row>
    <row r="12" spans="1:27" ht="12.75">
      <c r="A12" s="250" t="s">
        <v>56</v>
      </c>
      <c r="B12" s="251"/>
      <c r="C12" s="168">
        <f aca="true" t="shared" si="0" ref="C12:Y12">SUM(C6:C11)</f>
        <v>1860482279</v>
      </c>
      <c r="D12" s="168">
        <f>SUM(D6:D11)</f>
        <v>0</v>
      </c>
      <c r="E12" s="72">
        <f t="shared" si="0"/>
        <v>3357362707</v>
      </c>
      <c r="F12" s="73">
        <f t="shared" si="0"/>
        <v>2898585707</v>
      </c>
      <c r="G12" s="73">
        <f t="shared" si="0"/>
        <v>1584558843</v>
      </c>
      <c r="H12" s="73">
        <f t="shared" si="0"/>
        <v>1920205733</v>
      </c>
      <c r="I12" s="73">
        <f t="shared" si="0"/>
        <v>1893090973</v>
      </c>
      <c r="J12" s="73">
        <f t="shared" si="0"/>
        <v>1893090973</v>
      </c>
      <c r="K12" s="73">
        <f t="shared" si="0"/>
        <v>2045507756</v>
      </c>
      <c r="L12" s="73">
        <f t="shared" si="0"/>
        <v>2111014130</v>
      </c>
      <c r="M12" s="73">
        <f t="shared" si="0"/>
        <v>2164968637</v>
      </c>
      <c r="N12" s="73">
        <f t="shared" si="0"/>
        <v>2164968637</v>
      </c>
      <c r="O12" s="73">
        <f t="shared" si="0"/>
        <v>2441638558</v>
      </c>
      <c r="P12" s="73">
        <f t="shared" si="0"/>
        <v>2703730275</v>
      </c>
      <c r="Q12" s="73">
        <f t="shared" si="0"/>
        <v>2266099817</v>
      </c>
      <c r="R12" s="73">
        <f t="shared" si="0"/>
        <v>2266099817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2266099817</v>
      </c>
      <c r="X12" s="73">
        <f t="shared" si="0"/>
        <v>2173939281</v>
      </c>
      <c r="Y12" s="73">
        <f t="shared" si="0"/>
        <v>92160536</v>
      </c>
      <c r="Z12" s="170">
        <f>+IF(X12&lt;&gt;0,+(Y12/X12)*100,0)</f>
        <v>4.2393334903818785</v>
      </c>
      <c r="AA12" s="74">
        <f>SUM(AA6:AA11)</f>
        <v>2898585707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9944611</v>
      </c>
      <c r="D15" s="155"/>
      <c r="E15" s="59">
        <v>9455112</v>
      </c>
      <c r="F15" s="60">
        <v>9455112</v>
      </c>
      <c r="G15" s="60">
        <v>10601185</v>
      </c>
      <c r="H15" s="60">
        <v>10589587</v>
      </c>
      <c r="I15" s="60">
        <v>10611177</v>
      </c>
      <c r="J15" s="60">
        <v>10611177</v>
      </c>
      <c r="K15" s="60">
        <v>10631430</v>
      </c>
      <c r="L15" s="60">
        <v>10646617</v>
      </c>
      <c r="M15" s="60">
        <v>10717146</v>
      </c>
      <c r="N15" s="60">
        <v>10717146</v>
      </c>
      <c r="O15" s="60">
        <v>10702732</v>
      </c>
      <c r="P15" s="60">
        <v>10717406</v>
      </c>
      <c r="Q15" s="60">
        <v>9944611</v>
      </c>
      <c r="R15" s="60">
        <v>9944611</v>
      </c>
      <c r="S15" s="60"/>
      <c r="T15" s="60"/>
      <c r="U15" s="60"/>
      <c r="V15" s="60"/>
      <c r="W15" s="60">
        <v>9944611</v>
      </c>
      <c r="X15" s="60">
        <v>7091334</v>
      </c>
      <c r="Y15" s="60">
        <v>2853277</v>
      </c>
      <c r="Z15" s="140">
        <v>40.24</v>
      </c>
      <c r="AA15" s="62">
        <v>9455112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720223802</v>
      </c>
      <c r="D17" s="155"/>
      <c r="E17" s="59">
        <v>356913816</v>
      </c>
      <c r="F17" s="60">
        <v>356913816</v>
      </c>
      <c r="G17" s="60">
        <v>677506002</v>
      </c>
      <c r="H17" s="60">
        <v>677506002</v>
      </c>
      <c r="I17" s="60">
        <v>677506002</v>
      </c>
      <c r="J17" s="60">
        <v>677506002</v>
      </c>
      <c r="K17" s="60">
        <v>677506002</v>
      </c>
      <c r="L17" s="60">
        <v>720223802</v>
      </c>
      <c r="M17" s="60">
        <v>720223802</v>
      </c>
      <c r="N17" s="60">
        <v>720223802</v>
      </c>
      <c r="O17" s="60">
        <v>720223802</v>
      </c>
      <c r="P17" s="60">
        <v>720223802</v>
      </c>
      <c r="Q17" s="60">
        <v>720223802</v>
      </c>
      <c r="R17" s="60">
        <v>720223802</v>
      </c>
      <c r="S17" s="60"/>
      <c r="T17" s="60"/>
      <c r="U17" s="60"/>
      <c r="V17" s="60"/>
      <c r="W17" s="60">
        <v>720223802</v>
      </c>
      <c r="X17" s="60">
        <v>267685362</v>
      </c>
      <c r="Y17" s="60">
        <v>452538440</v>
      </c>
      <c r="Z17" s="140">
        <v>169.06</v>
      </c>
      <c r="AA17" s="62">
        <v>356913816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7102286636</v>
      </c>
      <c r="D19" s="155"/>
      <c r="E19" s="59">
        <v>7181022000</v>
      </c>
      <c r="F19" s="60">
        <v>7377388904</v>
      </c>
      <c r="G19" s="60">
        <v>6871482303</v>
      </c>
      <c r="H19" s="60">
        <v>6851540025</v>
      </c>
      <c r="I19" s="60">
        <v>6850372910</v>
      </c>
      <c r="J19" s="60">
        <v>6850372910</v>
      </c>
      <c r="K19" s="60">
        <v>6848263767</v>
      </c>
      <c r="L19" s="60">
        <v>7076295441</v>
      </c>
      <c r="M19" s="60">
        <v>7102315008</v>
      </c>
      <c r="N19" s="60">
        <v>7102315008</v>
      </c>
      <c r="O19" s="60">
        <v>7085644895</v>
      </c>
      <c r="P19" s="60">
        <v>7076320293</v>
      </c>
      <c r="Q19" s="60">
        <v>7084342528</v>
      </c>
      <c r="R19" s="60">
        <v>7084342528</v>
      </c>
      <c r="S19" s="60"/>
      <c r="T19" s="60"/>
      <c r="U19" s="60"/>
      <c r="V19" s="60"/>
      <c r="W19" s="60">
        <v>7084342528</v>
      </c>
      <c r="X19" s="60">
        <v>5533041678</v>
      </c>
      <c r="Y19" s="60">
        <v>1551300850</v>
      </c>
      <c r="Z19" s="140">
        <v>28.04</v>
      </c>
      <c r="AA19" s="62">
        <v>7377388904</v>
      </c>
    </row>
    <row r="20" spans="1:27" ht="12.75">
      <c r="A20" s="249" t="s">
        <v>155</v>
      </c>
      <c r="B20" s="182"/>
      <c r="C20" s="155">
        <v>54067683</v>
      </c>
      <c r="D20" s="155"/>
      <c r="E20" s="59">
        <v>46520046</v>
      </c>
      <c r="F20" s="60">
        <v>46520046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34890035</v>
      </c>
      <c r="Y20" s="60">
        <v>-34890035</v>
      </c>
      <c r="Z20" s="140">
        <v>-100</v>
      </c>
      <c r="AA20" s="62">
        <v>46520046</v>
      </c>
    </row>
    <row r="21" spans="1:27" ht="12.75">
      <c r="A21" s="249" t="s">
        <v>156</v>
      </c>
      <c r="B21" s="182"/>
      <c r="C21" s="155"/>
      <c r="D21" s="155"/>
      <c r="E21" s="59"/>
      <c r="F21" s="60"/>
      <c r="G21" s="60">
        <v>54837403</v>
      </c>
      <c r="H21" s="60">
        <v>54837403</v>
      </c>
      <c r="I21" s="60">
        <v>54837403</v>
      </c>
      <c r="J21" s="60">
        <v>54837403</v>
      </c>
      <c r="K21" s="60">
        <v>54837403</v>
      </c>
      <c r="L21" s="60">
        <v>54837403</v>
      </c>
      <c r="M21" s="60">
        <v>54837403</v>
      </c>
      <c r="N21" s="60">
        <v>54837403</v>
      </c>
      <c r="O21" s="60">
        <v>54837403</v>
      </c>
      <c r="P21" s="60">
        <v>54837403</v>
      </c>
      <c r="Q21" s="60">
        <v>54837403</v>
      </c>
      <c r="R21" s="60">
        <v>54837403</v>
      </c>
      <c r="S21" s="60"/>
      <c r="T21" s="60"/>
      <c r="U21" s="60"/>
      <c r="V21" s="60"/>
      <c r="W21" s="60">
        <v>54837403</v>
      </c>
      <c r="X21" s="60"/>
      <c r="Y21" s="60">
        <v>54837403</v>
      </c>
      <c r="Z21" s="140"/>
      <c r="AA21" s="62"/>
    </row>
    <row r="22" spans="1:27" ht="12.75">
      <c r="A22" s="249" t="s">
        <v>157</v>
      </c>
      <c r="B22" s="182"/>
      <c r="C22" s="155">
        <v>50602956</v>
      </c>
      <c r="D22" s="155"/>
      <c r="E22" s="59">
        <v>27283200</v>
      </c>
      <c r="F22" s="60">
        <v>27283200</v>
      </c>
      <c r="G22" s="60">
        <v>49089986</v>
      </c>
      <c r="H22" s="60">
        <v>47577014</v>
      </c>
      <c r="I22" s="60">
        <v>46112847</v>
      </c>
      <c r="J22" s="60">
        <v>46112847</v>
      </c>
      <c r="K22" s="60">
        <v>44599875</v>
      </c>
      <c r="L22" s="60">
        <v>43135709</v>
      </c>
      <c r="M22" s="60">
        <v>41622736</v>
      </c>
      <c r="N22" s="60">
        <v>41622736</v>
      </c>
      <c r="O22" s="60">
        <v>40109764</v>
      </c>
      <c r="P22" s="60">
        <v>38743209</v>
      </c>
      <c r="Q22" s="60">
        <v>37230237</v>
      </c>
      <c r="R22" s="60">
        <v>37230237</v>
      </c>
      <c r="S22" s="60"/>
      <c r="T22" s="60"/>
      <c r="U22" s="60"/>
      <c r="V22" s="60"/>
      <c r="W22" s="60">
        <v>37230237</v>
      </c>
      <c r="X22" s="60">
        <v>20462400</v>
      </c>
      <c r="Y22" s="60">
        <v>16767837</v>
      </c>
      <c r="Z22" s="140">
        <v>81.94</v>
      </c>
      <c r="AA22" s="62">
        <v>27283200</v>
      </c>
    </row>
    <row r="23" spans="1:27" ht="12.75">
      <c r="A23" s="249" t="s">
        <v>158</v>
      </c>
      <c r="B23" s="182"/>
      <c r="C23" s="155"/>
      <c r="D23" s="155"/>
      <c r="E23" s="59">
        <v>179008026</v>
      </c>
      <c r="F23" s="60">
        <v>179008295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134256221</v>
      </c>
      <c r="Y23" s="159">
        <v>-134256221</v>
      </c>
      <c r="Z23" s="141">
        <v>-100</v>
      </c>
      <c r="AA23" s="225">
        <v>179008295</v>
      </c>
    </row>
    <row r="24" spans="1:27" ht="12.75">
      <c r="A24" s="250" t="s">
        <v>57</v>
      </c>
      <c r="B24" s="253"/>
      <c r="C24" s="168">
        <f aca="true" t="shared" si="1" ref="C24:Y24">SUM(C15:C23)</f>
        <v>7937125688</v>
      </c>
      <c r="D24" s="168">
        <f>SUM(D15:D23)</f>
        <v>0</v>
      </c>
      <c r="E24" s="76">
        <f t="shared" si="1"/>
        <v>7800202200</v>
      </c>
      <c r="F24" s="77">
        <f t="shared" si="1"/>
        <v>7996569373</v>
      </c>
      <c r="G24" s="77">
        <f t="shared" si="1"/>
        <v>7663516879</v>
      </c>
      <c r="H24" s="77">
        <f t="shared" si="1"/>
        <v>7642050031</v>
      </c>
      <c r="I24" s="77">
        <f t="shared" si="1"/>
        <v>7639440339</v>
      </c>
      <c r="J24" s="77">
        <f t="shared" si="1"/>
        <v>7639440339</v>
      </c>
      <c r="K24" s="77">
        <f t="shared" si="1"/>
        <v>7635838477</v>
      </c>
      <c r="L24" s="77">
        <f t="shared" si="1"/>
        <v>7905138972</v>
      </c>
      <c r="M24" s="77">
        <f t="shared" si="1"/>
        <v>7929716095</v>
      </c>
      <c r="N24" s="77">
        <f t="shared" si="1"/>
        <v>7929716095</v>
      </c>
      <c r="O24" s="77">
        <f t="shared" si="1"/>
        <v>7911518596</v>
      </c>
      <c r="P24" s="77">
        <f t="shared" si="1"/>
        <v>7900842113</v>
      </c>
      <c r="Q24" s="77">
        <f t="shared" si="1"/>
        <v>7906578581</v>
      </c>
      <c r="R24" s="77">
        <f t="shared" si="1"/>
        <v>7906578581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7906578581</v>
      </c>
      <c r="X24" s="77">
        <f t="shared" si="1"/>
        <v>5997427030</v>
      </c>
      <c r="Y24" s="77">
        <f t="shared" si="1"/>
        <v>1909151551</v>
      </c>
      <c r="Z24" s="212">
        <f>+IF(X24&lt;&gt;0,+(Y24/X24)*100,0)</f>
        <v>31.832843341822205</v>
      </c>
      <c r="AA24" s="79">
        <f>SUM(AA15:AA23)</f>
        <v>7996569373</v>
      </c>
    </row>
    <row r="25" spans="1:27" ht="12.75">
      <c r="A25" s="250" t="s">
        <v>159</v>
      </c>
      <c r="B25" s="251"/>
      <c r="C25" s="168">
        <f aca="true" t="shared" si="2" ref="C25:Y25">+C12+C24</f>
        <v>9797607967</v>
      </c>
      <c r="D25" s="168">
        <f>+D12+D24</f>
        <v>0</v>
      </c>
      <c r="E25" s="72">
        <f t="shared" si="2"/>
        <v>11157564907</v>
      </c>
      <c r="F25" s="73">
        <f t="shared" si="2"/>
        <v>10895155080</v>
      </c>
      <c r="G25" s="73">
        <f t="shared" si="2"/>
        <v>9248075722</v>
      </c>
      <c r="H25" s="73">
        <f t="shared" si="2"/>
        <v>9562255764</v>
      </c>
      <c r="I25" s="73">
        <f t="shared" si="2"/>
        <v>9532531312</v>
      </c>
      <c r="J25" s="73">
        <f t="shared" si="2"/>
        <v>9532531312</v>
      </c>
      <c r="K25" s="73">
        <f t="shared" si="2"/>
        <v>9681346233</v>
      </c>
      <c r="L25" s="73">
        <f t="shared" si="2"/>
        <v>10016153102</v>
      </c>
      <c r="M25" s="73">
        <f t="shared" si="2"/>
        <v>10094684732</v>
      </c>
      <c r="N25" s="73">
        <f t="shared" si="2"/>
        <v>10094684732</v>
      </c>
      <c r="O25" s="73">
        <f t="shared" si="2"/>
        <v>10353157154</v>
      </c>
      <c r="P25" s="73">
        <f t="shared" si="2"/>
        <v>10604572388</v>
      </c>
      <c r="Q25" s="73">
        <f t="shared" si="2"/>
        <v>10172678398</v>
      </c>
      <c r="R25" s="73">
        <f t="shared" si="2"/>
        <v>10172678398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10172678398</v>
      </c>
      <c r="X25" s="73">
        <f t="shared" si="2"/>
        <v>8171366311</v>
      </c>
      <c r="Y25" s="73">
        <f t="shared" si="2"/>
        <v>2001312087</v>
      </c>
      <c r="Z25" s="170">
        <f>+IF(X25&lt;&gt;0,+(Y25/X25)*100,0)</f>
        <v>24.49176809398332</v>
      </c>
      <c r="AA25" s="74">
        <f>+AA12+AA24</f>
        <v>10895155080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79714918</v>
      </c>
      <c r="D30" s="155"/>
      <c r="E30" s="59">
        <v>-79368077</v>
      </c>
      <c r="F30" s="60">
        <v>-79368077</v>
      </c>
      <c r="G30" s="60">
        <v>346586</v>
      </c>
      <c r="H30" s="60">
        <v>346586</v>
      </c>
      <c r="I30" s="60">
        <v>346586</v>
      </c>
      <c r="J30" s="60">
        <v>346586</v>
      </c>
      <c r="K30" s="60">
        <v>346586</v>
      </c>
      <c r="L30" s="60">
        <v>346586</v>
      </c>
      <c r="M30" s="60">
        <v>346586</v>
      </c>
      <c r="N30" s="60">
        <v>346586</v>
      </c>
      <c r="O30" s="60">
        <v>346586</v>
      </c>
      <c r="P30" s="60">
        <v>346587</v>
      </c>
      <c r="Q30" s="60">
        <v>346586</v>
      </c>
      <c r="R30" s="60">
        <v>346586</v>
      </c>
      <c r="S30" s="60"/>
      <c r="T30" s="60"/>
      <c r="U30" s="60"/>
      <c r="V30" s="60"/>
      <c r="W30" s="60">
        <v>346586</v>
      </c>
      <c r="X30" s="60">
        <v>-59526058</v>
      </c>
      <c r="Y30" s="60">
        <v>59872644</v>
      </c>
      <c r="Z30" s="140">
        <v>-100.58</v>
      </c>
      <c r="AA30" s="62">
        <v>-79368077</v>
      </c>
    </row>
    <row r="31" spans="1:27" ht="12.75">
      <c r="A31" s="249" t="s">
        <v>163</v>
      </c>
      <c r="B31" s="182"/>
      <c r="C31" s="155">
        <v>101381633</v>
      </c>
      <c r="D31" s="155"/>
      <c r="E31" s="59"/>
      <c r="F31" s="60">
        <v>106450715</v>
      </c>
      <c r="G31" s="60">
        <v>101144142</v>
      </c>
      <c r="H31" s="60">
        <v>100335444</v>
      </c>
      <c r="I31" s="60">
        <v>100265879</v>
      </c>
      <c r="J31" s="60">
        <v>100265879</v>
      </c>
      <c r="K31" s="60">
        <v>100223354</v>
      </c>
      <c r="L31" s="60">
        <v>100121134</v>
      </c>
      <c r="M31" s="60">
        <v>100077870</v>
      </c>
      <c r="N31" s="60">
        <v>100077870</v>
      </c>
      <c r="O31" s="60">
        <v>101256721</v>
      </c>
      <c r="P31" s="60">
        <v>101920656</v>
      </c>
      <c r="Q31" s="60">
        <v>102418806</v>
      </c>
      <c r="R31" s="60">
        <v>102418806</v>
      </c>
      <c r="S31" s="60"/>
      <c r="T31" s="60"/>
      <c r="U31" s="60"/>
      <c r="V31" s="60"/>
      <c r="W31" s="60">
        <v>102418806</v>
      </c>
      <c r="X31" s="60">
        <v>79838036</v>
      </c>
      <c r="Y31" s="60">
        <v>22580770</v>
      </c>
      <c r="Z31" s="140">
        <v>28.28</v>
      </c>
      <c r="AA31" s="62">
        <v>106450715</v>
      </c>
    </row>
    <row r="32" spans="1:27" ht="12.75">
      <c r="A32" s="249" t="s">
        <v>164</v>
      </c>
      <c r="B32" s="182"/>
      <c r="C32" s="155">
        <v>839896739</v>
      </c>
      <c r="D32" s="155"/>
      <c r="E32" s="59">
        <v>1210493000</v>
      </c>
      <c r="F32" s="60">
        <v>230744000</v>
      </c>
      <c r="G32" s="60">
        <v>591928888</v>
      </c>
      <c r="H32" s="60">
        <v>740950039</v>
      </c>
      <c r="I32" s="60">
        <v>750211498</v>
      </c>
      <c r="J32" s="60">
        <v>750211498</v>
      </c>
      <c r="K32" s="60">
        <v>935818904</v>
      </c>
      <c r="L32" s="60">
        <v>944024486</v>
      </c>
      <c r="M32" s="60">
        <v>950610070</v>
      </c>
      <c r="N32" s="60">
        <v>950610070</v>
      </c>
      <c r="O32" s="60">
        <v>1185519263</v>
      </c>
      <c r="P32" s="60">
        <v>1372649199</v>
      </c>
      <c r="Q32" s="60">
        <v>853386675</v>
      </c>
      <c r="R32" s="60">
        <v>853386675</v>
      </c>
      <c r="S32" s="60"/>
      <c r="T32" s="60"/>
      <c r="U32" s="60"/>
      <c r="V32" s="60"/>
      <c r="W32" s="60">
        <v>853386675</v>
      </c>
      <c r="X32" s="60">
        <v>173058000</v>
      </c>
      <c r="Y32" s="60">
        <v>680328675</v>
      </c>
      <c r="Z32" s="140">
        <v>393.12</v>
      </c>
      <c r="AA32" s="62">
        <v>230744000</v>
      </c>
    </row>
    <row r="33" spans="1:27" ht="12.75">
      <c r="A33" s="249" t="s">
        <v>165</v>
      </c>
      <c r="B33" s="182"/>
      <c r="C33" s="155">
        <v>30579615</v>
      </c>
      <c r="D33" s="155"/>
      <c r="E33" s="59"/>
      <c r="F33" s="60"/>
      <c r="G33" s="60">
        <v>-4469740</v>
      </c>
      <c r="H33" s="60">
        <v>-451093</v>
      </c>
      <c r="I33" s="60">
        <v>1937704</v>
      </c>
      <c r="J33" s="60">
        <v>1937704</v>
      </c>
      <c r="K33" s="60">
        <v>-87747987</v>
      </c>
      <c r="L33" s="60">
        <v>-91577454</v>
      </c>
      <c r="M33" s="60">
        <v>-86476023</v>
      </c>
      <c r="N33" s="60">
        <v>-86476023</v>
      </c>
      <c r="O33" s="60">
        <v>-71973940</v>
      </c>
      <c r="P33" s="60">
        <v>-70317721</v>
      </c>
      <c r="Q33" s="60">
        <v>-67746527</v>
      </c>
      <c r="R33" s="60">
        <v>-67746527</v>
      </c>
      <c r="S33" s="60"/>
      <c r="T33" s="60"/>
      <c r="U33" s="60"/>
      <c r="V33" s="60"/>
      <c r="W33" s="60">
        <v>-67746527</v>
      </c>
      <c r="X33" s="60"/>
      <c r="Y33" s="60">
        <v>-67746527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1051572905</v>
      </c>
      <c r="D34" s="168">
        <f>SUM(D29:D33)</f>
        <v>0</v>
      </c>
      <c r="E34" s="72">
        <f t="shared" si="3"/>
        <v>1131124923</v>
      </c>
      <c r="F34" s="73">
        <f t="shared" si="3"/>
        <v>257826638</v>
      </c>
      <c r="G34" s="73">
        <f t="shared" si="3"/>
        <v>688949876</v>
      </c>
      <c r="H34" s="73">
        <f t="shared" si="3"/>
        <v>841180976</v>
      </c>
      <c r="I34" s="73">
        <f t="shared" si="3"/>
        <v>852761667</v>
      </c>
      <c r="J34" s="73">
        <f t="shared" si="3"/>
        <v>852761667</v>
      </c>
      <c r="K34" s="73">
        <f t="shared" si="3"/>
        <v>948640857</v>
      </c>
      <c r="L34" s="73">
        <f t="shared" si="3"/>
        <v>952914752</v>
      </c>
      <c r="M34" s="73">
        <f t="shared" si="3"/>
        <v>964558503</v>
      </c>
      <c r="N34" s="73">
        <f t="shared" si="3"/>
        <v>964558503</v>
      </c>
      <c r="O34" s="73">
        <f t="shared" si="3"/>
        <v>1215148630</v>
      </c>
      <c r="P34" s="73">
        <f t="shared" si="3"/>
        <v>1404598721</v>
      </c>
      <c r="Q34" s="73">
        <f t="shared" si="3"/>
        <v>888405540</v>
      </c>
      <c r="R34" s="73">
        <f t="shared" si="3"/>
        <v>888405540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888405540</v>
      </c>
      <c r="X34" s="73">
        <f t="shared" si="3"/>
        <v>193369978</v>
      </c>
      <c r="Y34" s="73">
        <f t="shared" si="3"/>
        <v>695035562</v>
      </c>
      <c r="Z34" s="170">
        <f>+IF(X34&lt;&gt;0,+(Y34/X34)*100,0)</f>
        <v>359.4330253272305</v>
      </c>
      <c r="AA34" s="74">
        <f>SUM(AA29:AA33)</f>
        <v>257826638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535738525</v>
      </c>
      <c r="D37" s="155"/>
      <c r="E37" s="59">
        <v>432631000</v>
      </c>
      <c r="F37" s="60">
        <v>432631000</v>
      </c>
      <c r="G37" s="60">
        <v>615106857</v>
      </c>
      <c r="H37" s="60">
        <v>615106857</v>
      </c>
      <c r="I37" s="60">
        <v>593252466</v>
      </c>
      <c r="J37" s="60">
        <v>593252466</v>
      </c>
      <c r="K37" s="60">
        <v>593252466</v>
      </c>
      <c r="L37" s="60">
        <v>593252466</v>
      </c>
      <c r="M37" s="60">
        <v>576293338</v>
      </c>
      <c r="N37" s="60">
        <v>576293338</v>
      </c>
      <c r="O37" s="60">
        <v>575946755</v>
      </c>
      <c r="P37" s="60">
        <v>575946755</v>
      </c>
      <c r="Q37" s="60">
        <v>553078303</v>
      </c>
      <c r="R37" s="60">
        <v>553078303</v>
      </c>
      <c r="S37" s="60"/>
      <c r="T37" s="60"/>
      <c r="U37" s="60"/>
      <c r="V37" s="60"/>
      <c r="W37" s="60">
        <v>553078303</v>
      </c>
      <c r="X37" s="60">
        <v>324473250</v>
      </c>
      <c r="Y37" s="60">
        <v>228605053</v>
      </c>
      <c r="Z37" s="140">
        <v>70.45</v>
      </c>
      <c r="AA37" s="62">
        <v>432631000</v>
      </c>
    </row>
    <row r="38" spans="1:27" ht="12.75">
      <c r="A38" s="249" t="s">
        <v>165</v>
      </c>
      <c r="B38" s="182"/>
      <c r="C38" s="155">
        <v>664587185</v>
      </c>
      <c r="D38" s="155"/>
      <c r="E38" s="59">
        <v>784208000</v>
      </c>
      <c r="F38" s="60">
        <v>784208000</v>
      </c>
      <c r="G38" s="60">
        <v>687625877</v>
      </c>
      <c r="H38" s="60">
        <v>687625877</v>
      </c>
      <c r="I38" s="60">
        <v>687625877</v>
      </c>
      <c r="J38" s="60">
        <v>687625877</v>
      </c>
      <c r="K38" s="60">
        <v>687625877</v>
      </c>
      <c r="L38" s="60">
        <v>687625877</v>
      </c>
      <c r="M38" s="60">
        <v>687625876</v>
      </c>
      <c r="N38" s="60">
        <v>687625876</v>
      </c>
      <c r="O38" s="60">
        <v>687625877</v>
      </c>
      <c r="P38" s="60">
        <v>687625877</v>
      </c>
      <c r="Q38" s="60">
        <v>687625877</v>
      </c>
      <c r="R38" s="60">
        <v>687625877</v>
      </c>
      <c r="S38" s="60"/>
      <c r="T38" s="60"/>
      <c r="U38" s="60"/>
      <c r="V38" s="60"/>
      <c r="W38" s="60">
        <v>687625877</v>
      </c>
      <c r="X38" s="60">
        <v>588156000</v>
      </c>
      <c r="Y38" s="60">
        <v>99469877</v>
      </c>
      <c r="Z38" s="140">
        <v>16.91</v>
      </c>
      <c r="AA38" s="62">
        <v>784208000</v>
      </c>
    </row>
    <row r="39" spans="1:27" ht="12.75">
      <c r="A39" s="250" t="s">
        <v>59</v>
      </c>
      <c r="B39" s="253"/>
      <c r="C39" s="168">
        <f aca="true" t="shared" si="4" ref="C39:Y39">SUM(C37:C38)</f>
        <v>1200325710</v>
      </c>
      <c r="D39" s="168">
        <f>SUM(D37:D38)</f>
        <v>0</v>
      </c>
      <c r="E39" s="76">
        <f t="shared" si="4"/>
        <v>1216839000</v>
      </c>
      <c r="F39" s="77">
        <f t="shared" si="4"/>
        <v>1216839000</v>
      </c>
      <c r="G39" s="77">
        <f t="shared" si="4"/>
        <v>1302732734</v>
      </c>
      <c r="H39" s="77">
        <f t="shared" si="4"/>
        <v>1302732734</v>
      </c>
      <c r="I39" s="77">
        <f t="shared" si="4"/>
        <v>1280878343</v>
      </c>
      <c r="J39" s="77">
        <f t="shared" si="4"/>
        <v>1280878343</v>
      </c>
      <c r="K39" s="77">
        <f t="shared" si="4"/>
        <v>1280878343</v>
      </c>
      <c r="L39" s="77">
        <f t="shared" si="4"/>
        <v>1280878343</v>
      </c>
      <c r="M39" s="77">
        <f t="shared" si="4"/>
        <v>1263919214</v>
      </c>
      <c r="N39" s="77">
        <f t="shared" si="4"/>
        <v>1263919214</v>
      </c>
      <c r="O39" s="77">
        <f t="shared" si="4"/>
        <v>1263572632</v>
      </c>
      <c r="P39" s="77">
        <f t="shared" si="4"/>
        <v>1263572632</v>
      </c>
      <c r="Q39" s="77">
        <f t="shared" si="4"/>
        <v>1240704180</v>
      </c>
      <c r="R39" s="77">
        <f t="shared" si="4"/>
        <v>1240704180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1240704180</v>
      </c>
      <c r="X39" s="77">
        <f t="shared" si="4"/>
        <v>912629250</v>
      </c>
      <c r="Y39" s="77">
        <f t="shared" si="4"/>
        <v>328074930</v>
      </c>
      <c r="Z39" s="212">
        <f>+IF(X39&lt;&gt;0,+(Y39/X39)*100,0)</f>
        <v>35.9483251276463</v>
      </c>
      <c r="AA39" s="79">
        <f>SUM(AA37:AA38)</f>
        <v>1216839000</v>
      </c>
    </row>
    <row r="40" spans="1:27" ht="12.75">
      <c r="A40" s="250" t="s">
        <v>167</v>
      </c>
      <c r="B40" s="251"/>
      <c r="C40" s="168">
        <f aca="true" t="shared" si="5" ref="C40:Y40">+C34+C39</f>
        <v>2251898615</v>
      </c>
      <c r="D40" s="168">
        <f>+D34+D39</f>
        <v>0</v>
      </c>
      <c r="E40" s="72">
        <f t="shared" si="5"/>
        <v>2347963923</v>
      </c>
      <c r="F40" s="73">
        <f t="shared" si="5"/>
        <v>1474665638</v>
      </c>
      <c r="G40" s="73">
        <f t="shared" si="5"/>
        <v>1991682610</v>
      </c>
      <c r="H40" s="73">
        <f t="shared" si="5"/>
        <v>2143913710</v>
      </c>
      <c r="I40" s="73">
        <f t="shared" si="5"/>
        <v>2133640010</v>
      </c>
      <c r="J40" s="73">
        <f t="shared" si="5"/>
        <v>2133640010</v>
      </c>
      <c r="K40" s="73">
        <f t="shared" si="5"/>
        <v>2229519200</v>
      </c>
      <c r="L40" s="73">
        <f t="shared" si="5"/>
        <v>2233793095</v>
      </c>
      <c r="M40" s="73">
        <f t="shared" si="5"/>
        <v>2228477717</v>
      </c>
      <c r="N40" s="73">
        <f t="shared" si="5"/>
        <v>2228477717</v>
      </c>
      <c r="O40" s="73">
        <f t="shared" si="5"/>
        <v>2478721262</v>
      </c>
      <c r="P40" s="73">
        <f t="shared" si="5"/>
        <v>2668171353</v>
      </c>
      <c r="Q40" s="73">
        <f t="shared" si="5"/>
        <v>2129109720</v>
      </c>
      <c r="R40" s="73">
        <f t="shared" si="5"/>
        <v>2129109720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2129109720</v>
      </c>
      <c r="X40" s="73">
        <f t="shared" si="5"/>
        <v>1105999228</v>
      </c>
      <c r="Y40" s="73">
        <f t="shared" si="5"/>
        <v>1023110492</v>
      </c>
      <c r="Z40" s="170">
        <f>+IF(X40&lt;&gt;0,+(Y40/X40)*100,0)</f>
        <v>92.50553400928774</v>
      </c>
      <c r="AA40" s="74">
        <f>+AA34+AA39</f>
        <v>1474665638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7545709352</v>
      </c>
      <c r="D42" s="257">
        <f>+D25-D40</f>
        <v>0</v>
      </c>
      <c r="E42" s="258">
        <f t="shared" si="6"/>
        <v>8809600984</v>
      </c>
      <c r="F42" s="259">
        <f t="shared" si="6"/>
        <v>9420489442</v>
      </c>
      <c r="G42" s="259">
        <f t="shared" si="6"/>
        <v>7256393112</v>
      </c>
      <c r="H42" s="259">
        <f t="shared" si="6"/>
        <v>7418342054</v>
      </c>
      <c r="I42" s="259">
        <f t="shared" si="6"/>
        <v>7398891302</v>
      </c>
      <c r="J42" s="259">
        <f t="shared" si="6"/>
        <v>7398891302</v>
      </c>
      <c r="K42" s="259">
        <f t="shared" si="6"/>
        <v>7451827033</v>
      </c>
      <c r="L42" s="259">
        <f t="shared" si="6"/>
        <v>7782360007</v>
      </c>
      <c r="M42" s="259">
        <f t="shared" si="6"/>
        <v>7866207015</v>
      </c>
      <c r="N42" s="259">
        <f t="shared" si="6"/>
        <v>7866207015</v>
      </c>
      <c r="O42" s="259">
        <f t="shared" si="6"/>
        <v>7874435892</v>
      </c>
      <c r="P42" s="259">
        <f t="shared" si="6"/>
        <v>7936401035</v>
      </c>
      <c r="Q42" s="259">
        <f t="shared" si="6"/>
        <v>8043568678</v>
      </c>
      <c r="R42" s="259">
        <f t="shared" si="6"/>
        <v>8043568678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8043568678</v>
      </c>
      <c r="X42" s="259">
        <f t="shared" si="6"/>
        <v>7065367083</v>
      </c>
      <c r="Y42" s="259">
        <f t="shared" si="6"/>
        <v>978201595</v>
      </c>
      <c r="Z42" s="260">
        <f>+IF(X42&lt;&gt;0,+(Y42/X42)*100,0)</f>
        <v>13.845021546773609</v>
      </c>
      <c r="AA42" s="261">
        <f>+AA25-AA40</f>
        <v>9420489442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7250819631</v>
      </c>
      <c r="D45" s="155"/>
      <c r="E45" s="59">
        <v>8656686842</v>
      </c>
      <c r="F45" s="60">
        <v>9267575300</v>
      </c>
      <c r="G45" s="60">
        <v>6912231964</v>
      </c>
      <c r="H45" s="60">
        <v>7074180906</v>
      </c>
      <c r="I45" s="60">
        <v>7054738782</v>
      </c>
      <c r="J45" s="60">
        <v>7054738782</v>
      </c>
      <c r="K45" s="60">
        <v>7107683252</v>
      </c>
      <c r="L45" s="60">
        <v>7431192742</v>
      </c>
      <c r="M45" s="60">
        <v>7515064979</v>
      </c>
      <c r="N45" s="60">
        <v>7515064979</v>
      </c>
      <c r="O45" s="60">
        <v>7522192655</v>
      </c>
      <c r="P45" s="60">
        <v>7584165743</v>
      </c>
      <c r="Q45" s="60">
        <v>7746559507</v>
      </c>
      <c r="R45" s="60">
        <v>7746559507</v>
      </c>
      <c r="S45" s="60"/>
      <c r="T45" s="60"/>
      <c r="U45" s="60"/>
      <c r="V45" s="60"/>
      <c r="W45" s="60">
        <v>7746559507</v>
      </c>
      <c r="X45" s="60">
        <v>6950681475</v>
      </c>
      <c r="Y45" s="60">
        <v>795878032</v>
      </c>
      <c r="Z45" s="139">
        <v>11.45</v>
      </c>
      <c r="AA45" s="62">
        <v>9267575300</v>
      </c>
    </row>
    <row r="46" spans="1:27" ht="12.75">
      <c r="A46" s="249" t="s">
        <v>171</v>
      </c>
      <c r="B46" s="182"/>
      <c r="C46" s="155">
        <v>294889721</v>
      </c>
      <c r="D46" s="155"/>
      <c r="E46" s="59">
        <v>152914142</v>
      </c>
      <c r="F46" s="60">
        <v>152914142</v>
      </c>
      <c r="G46" s="60">
        <v>344161148</v>
      </c>
      <c r="H46" s="60">
        <v>344161148</v>
      </c>
      <c r="I46" s="60">
        <v>344152520</v>
      </c>
      <c r="J46" s="60">
        <v>344152520</v>
      </c>
      <c r="K46" s="60">
        <v>344143781</v>
      </c>
      <c r="L46" s="60">
        <v>351167265</v>
      </c>
      <c r="M46" s="60">
        <v>351142036</v>
      </c>
      <c r="N46" s="60">
        <v>351142036</v>
      </c>
      <c r="O46" s="60">
        <v>352243237</v>
      </c>
      <c r="P46" s="60">
        <v>352235292</v>
      </c>
      <c r="Q46" s="60">
        <v>297009171</v>
      </c>
      <c r="R46" s="60">
        <v>297009171</v>
      </c>
      <c r="S46" s="60"/>
      <c r="T46" s="60"/>
      <c r="U46" s="60"/>
      <c r="V46" s="60"/>
      <c r="W46" s="60">
        <v>297009171</v>
      </c>
      <c r="X46" s="60">
        <v>114685607</v>
      </c>
      <c r="Y46" s="60">
        <v>182323564</v>
      </c>
      <c r="Z46" s="139">
        <v>158.98</v>
      </c>
      <c r="AA46" s="62">
        <v>152914142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7545709352</v>
      </c>
      <c r="D48" s="217">
        <f>SUM(D45:D47)</f>
        <v>0</v>
      </c>
      <c r="E48" s="264">
        <f t="shared" si="7"/>
        <v>8809600984</v>
      </c>
      <c r="F48" s="219">
        <f t="shared" si="7"/>
        <v>9420489442</v>
      </c>
      <c r="G48" s="219">
        <f t="shared" si="7"/>
        <v>7256393112</v>
      </c>
      <c r="H48" s="219">
        <f t="shared" si="7"/>
        <v>7418342054</v>
      </c>
      <c r="I48" s="219">
        <f t="shared" si="7"/>
        <v>7398891302</v>
      </c>
      <c r="J48" s="219">
        <f t="shared" si="7"/>
        <v>7398891302</v>
      </c>
      <c r="K48" s="219">
        <f t="shared" si="7"/>
        <v>7451827033</v>
      </c>
      <c r="L48" s="219">
        <f t="shared" si="7"/>
        <v>7782360007</v>
      </c>
      <c r="M48" s="219">
        <f t="shared" si="7"/>
        <v>7866207015</v>
      </c>
      <c r="N48" s="219">
        <f t="shared" si="7"/>
        <v>7866207015</v>
      </c>
      <c r="O48" s="219">
        <f t="shared" si="7"/>
        <v>7874435892</v>
      </c>
      <c r="P48" s="219">
        <f t="shared" si="7"/>
        <v>7936401035</v>
      </c>
      <c r="Q48" s="219">
        <f t="shared" si="7"/>
        <v>8043568678</v>
      </c>
      <c r="R48" s="219">
        <f t="shared" si="7"/>
        <v>8043568678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8043568678</v>
      </c>
      <c r="X48" s="219">
        <f t="shared" si="7"/>
        <v>7065367082</v>
      </c>
      <c r="Y48" s="219">
        <f t="shared" si="7"/>
        <v>978201596</v>
      </c>
      <c r="Z48" s="265">
        <f>+IF(X48&lt;&gt;0,+(Y48/X48)*100,0)</f>
        <v>13.845021562886718</v>
      </c>
      <c r="AA48" s="232">
        <f>SUM(AA45:AA47)</f>
        <v>9420489442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789144724</v>
      </c>
      <c r="D6" s="155"/>
      <c r="E6" s="59">
        <v>764861583</v>
      </c>
      <c r="F6" s="60">
        <v>764861579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594091644</v>
      </c>
      <c r="Y6" s="60">
        <v>-594091644</v>
      </c>
      <c r="Z6" s="140">
        <v>-100</v>
      </c>
      <c r="AA6" s="62">
        <v>764861579</v>
      </c>
    </row>
    <row r="7" spans="1:27" ht="12.75">
      <c r="A7" s="249" t="s">
        <v>32</v>
      </c>
      <c r="B7" s="182"/>
      <c r="C7" s="155">
        <v>2142937675</v>
      </c>
      <c r="D7" s="155"/>
      <c r="E7" s="59">
        <v>2716506474</v>
      </c>
      <c r="F7" s="60">
        <v>2592767687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2050720665</v>
      </c>
      <c r="Y7" s="60">
        <v>-2050720665</v>
      </c>
      <c r="Z7" s="140">
        <v>-100</v>
      </c>
      <c r="AA7" s="62">
        <v>2592767687</v>
      </c>
    </row>
    <row r="8" spans="1:27" ht="12.75">
      <c r="A8" s="249" t="s">
        <v>178</v>
      </c>
      <c r="B8" s="182"/>
      <c r="C8" s="155">
        <v>89402445</v>
      </c>
      <c r="D8" s="155"/>
      <c r="E8" s="59">
        <v>325510994</v>
      </c>
      <c r="F8" s="60">
        <v>268108362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224133816</v>
      </c>
      <c r="Y8" s="60">
        <v>-224133816</v>
      </c>
      <c r="Z8" s="140">
        <v>-100</v>
      </c>
      <c r="AA8" s="62">
        <v>268108362</v>
      </c>
    </row>
    <row r="9" spans="1:27" ht="12.75">
      <c r="A9" s="249" t="s">
        <v>179</v>
      </c>
      <c r="B9" s="182"/>
      <c r="C9" s="155">
        <v>497277040</v>
      </c>
      <c r="D9" s="155"/>
      <c r="E9" s="59">
        <v>542410620</v>
      </c>
      <c r="F9" s="60">
        <v>575156604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423180957</v>
      </c>
      <c r="Y9" s="60">
        <v>-423180957</v>
      </c>
      <c r="Z9" s="140">
        <v>-100</v>
      </c>
      <c r="AA9" s="62">
        <v>575156604</v>
      </c>
    </row>
    <row r="10" spans="1:27" ht="12.75">
      <c r="A10" s="249" t="s">
        <v>180</v>
      </c>
      <c r="B10" s="182"/>
      <c r="C10" s="155">
        <v>436141394</v>
      </c>
      <c r="D10" s="155"/>
      <c r="E10" s="59">
        <v>460257384</v>
      </c>
      <c r="F10" s="60">
        <v>360589146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180294573</v>
      </c>
      <c r="Y10" s="60">
        <v>-180294573</v>
      </c>
      <c r="Z10" s="140">
        <v>-100</v>
      </c>
      <c r="AA10" s="62">
        <v>360589146</v>
      </c>
    </row>
    <row r="11" spans="1:27" ht="12.75">
      <c r="A11" s="249" t="s">
        <v>181</v>
      </c>
      <c r="B11" s="182"/>
      <c r="C11" s="155">
        <v>123345087</v>
      </c>
      <c r="D11" s="155"/>
      <c r="E11" s="59">
        <v>106814282</v>
      </c>
      <c r="F11" s="60">
        <v>134242290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96680238</v>
      </c>
      <c r="Y11" s="60">
        <v>-96680238</v>
      </c>
      <c r="Z11" s="140">
        <v>-100</v>
      </c>
      <c r="AA11" s="62">
        <v>134242290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-3604497387</v>
      </c>
      <c r="D14" s="155"/>
      <c r="E14" s="59">
        <v>-4045100758</v>
      </c>
      <c r="F14" s="60">
        <v>-3924009858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-2512710402</v>
      </c>
      <c r="Y14" s="60">
        <v>2512710402</v>
      </c>
      <c r="Z14" s="140">
        <v>-100</v>
      </c>
      <c r="AA14" s="62">
        <v>-3924009858</v>
      </c>
    </row>
    <row r="15" spans="1:27" ht="12.75">
      <c r="A15" s="249" t="s">
        <v>40</v>
      </c>
      <c r="B15" s="182"/>
      <c r="C15" s="155">
        <v>-68463041</v>
      </c>
      <c r="D15" s="155"/>
      <c r="E15" s="59">
        <v>-62129256</v>
      </c>
      <c r="F15" s="60">
        <v>-56232144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-54101454</v>
      </c>
      <c r="Y15" s="60">
        <v>54101454</v>
      </c>
      <c r="Z15" s="140">
        <v>-100</v>
      </c>
      <c r="AA15" s="62">
        <v>-56232144</v>
      </c>
    </row>
    <row r="16" spans="1:27" ht="12.75">
      <c r="A16" s="249" t="s">
        <v>42</v>
      </c>
      <c r="B16" s="182"/>
      <c r="C16" s="155">
        <v>-29605861</v>
      </c>
      <c r="D16" s="155"/>
      <c r="E16" s="59"/>
      <c r="F16" s="60">
        <v>-8901072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-6675804</v>
      </c>
      <c r="Y16" s="60">
        <v>6675804</v>
      </c>
      <c r="Z16" s="140">
        <v>-100</v>
      </c>
      <c r="AA16" s="62">
        <v>-8901072</v>
      </c>
    </row>
    <row r="17" spans="1:27" ht="12.75">
      <c r="A17" s="250" t="s">
        <v>185</v>
      </c>
      <c r="B17" s="251"/>
      <c r="C17" s="168">
        <f aca="true" t="shared" si="0" ref="C17:Y17">SUM(C6:C16)</f>
        <v>375682076</v>
      </c>
      <c r="D17" s="168">
        <f t="shared" si="0"/>
        <v>0</v>
      </c>
      <c r="E17" s="72">
        <f t="shared" si="0"/>
        <v>809131323</v>
      </c>
      <c r="F17" s="73">
        <f t="shared" si="0"/>
        <v>706582594</v>
      </c>
      <c r="G17" s="73">
        <f t="shared" si="0"/>
        <v>0</v>
      </c>
      <c r="H17" s="73">
        <f t="shared" si="0"/>
        <v>0</v>
      </c>
      <c r="I17" s="73">
        <f t="shared" si="0"/>
        <v>0</v>
      </c>
      <c r="J17" s="73">
        <f t="shared" si="0"/>
        <v>0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0</v>
      </c>
      <c r="X17" s="73">
        <f t="shared" si="0"/>
        <v>995614233</v>
      </c>
      <c r="Y17" s="73">
        <f t="shared" si="0"/>
        <v>-995614233</v>
      </c>
      <c r="Z17" s="170">
        <f>+IF(X17&lt;&gt;0,+(Y17/X17)*100,0)</f>
        <v>-100</v>
      </c>
      <c r="AA17" s="74">
        <f>SUM(AA6:AA16)</f>
        <v>706582594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-481174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372500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-651462500</v>
      </c>
      <c r="D26" s="155"/>
      <c r="E26" s="59">
        <v>-698424033</v>
      </c>
      <c r="F26" s="60">
        <v>-762591216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-381295608</v>
      </c>
      <c r="Y26" s="60">
        <v>381295608</v>
      </c>
      <c r="Z26" s="140">
        <v>-100</v>
      </c>
      <c r="AA26" s="62">
        <v>-762591216</v>
      </c>
    </row>
    <row r="27" spans="1:27" ht="12.75">
      <c r="A27" s="250" t="s">
        <v>192</v>
      </c>
      <c r="B27" s="251"/>
      <c r="C27" s="168">
        <f aca="true" t="shared" si="1" ref="C27:Y27">SUM(C21:C26)</f>
        <v>-651571174</v>
      </c>
      <c r="D27" s="168">
        <f>SUM(D21:D26)</f>
        <v>0</v>
      </c>
      <c r="E27" s="72">
        <f t="shared" si="1"/>
        <v>-698424033</v>
      </c>
      <c r="F27" s="73">
        <f t="shared" si="1"/>
        <v>-762591216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-381295608</v>
      </c>
      <c r="Y27" s="73">
        <f t="shared" si="1"/>
        <v>381295608</v>
      </c>
      <c r="Z27" s="170">
        <f>+IF(X27&lt;&gt;0,+(Y27/X27)*100,0)</f>
        <v>-100</v>
      </c>
      <c r="AA27" s="74">
        <f>SUM(AA21:AA26)</f>
        <v>-762591216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50000000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7865429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-73860791</v>
      </c>
      <c r="D35" s="155"/>
      <c r="E35" s="59">
        <v>-79368072</v>
      </c>
      <c r="F35" s="60">
        <v>-79368078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-39684039</v>
      </c>
      <c r="Y35" s="60">
        <v>39684039</v>
      </c>
      <c r="Z35" s="140">
        <v>-100</v>
      </c>
      <c r="AA35" s="62">
        <v>-79368078</v>
      </c>
    </row>
    <row r="36" spans="1:27" ht="12.75">
      <c r="A36" s="250" t="s">
        <v>198</v>
      </c>
      <c r="B36" s="251"/>
      <c r="C36" s="168">
        <f aca="true" t="shared" si="2" ref="C36:Y36">SUM(C31:C35)</f>
        <v>-15995362</v>
      </c>
      <c r="D36" s="168">
        <f>SUM(D31:D35)</f>
        <v>0</v>
      </c>
      <c r="E36" s="72">
        <f t="shared" si="2"/>
        <v>-79368072</v>
      </c>
      <c r="F36" s="73">
        <f t="shared" si="2"/>
        <v>-79368078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-39684039</v>
      </c>
      <c r="Y36" s="73">
        <f t="shared" si="2"/>
        <v>39684039</v>
      </c>
      <c r="Z36" s="170">
        <f>+IF(X36&lt;&gt;0,+(Y36/X36)*100,0)</f>
        <v>-100</v>
      </c>
      <c r="AA36" s="74">
        <f>SUM(AA31:AA35)</f>
        <v>-79368078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-291884460</v>
      </c>
      <c r="D38" s="153">
        <f>+D17+D27+D36</f>
        <v>0</v>
      </c>
      <c r="E38" s="99">
        <f t="shared" si="3"/>
        <v>31339218</v>
      </c>
      <c r="F38" s="100">
        <f t="shared" si="3"/>
        <v>-135376700</v>
      </c>
      <c r="G38" s="100">
        <f t="shared" si="3"/>
        <v>0</v>
      </c>
      <c r="H38" s="100">
        <f t="shared" si="3"/>
        <v>0</v>
      </c>
      <c r="I38" s="100">
        <f t="shared" si="3"/>
        <v>0</v>
      </c>
      <c r="J38" s="100">
        <f t="shared" si="3"/>
        <v>0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0</v>
      </c>
      <c r="X38" s="100">
        <f t="shared" si="3"/>
        <v>574634586</v>
      </c>
      <c r="Y38" s="100">
        <f t="shared" si="3"/>
        <v>-574634586</v>
      </c>
      <c r="Z38" s="137">
        <f>+IF(X38&lt;&gt;0,+(Y38/X38)*100,0)</f>
        <v>-100</v>
      </c>
      <c r="AA38" s="102">
        <f>+AA17+AA27+AA36</f>
        <v>-135376700</v>
      </c>
    </row>
    <row r="39" spans="1:27" ht="12.75">
      <c r="A39" s="249" t="s">
        <v>200</v>
      </c>
      <c r="B39" s="182"/>
      <c r="C39" s="153">
        <v>971060563</v>
      </c>
      <c r="D39" s="153"/>
      <c r="E39" s="99">
        <v>977942136</v>
      </c>
      <c r="F39" s="100">
        <v>677947469</v>
      </c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>
        <v>677947469</v>
      </c>
      <c r="Y39" s="100">
        <v>-677947469</v>
      </c>
      <c r="Z39" s="137">
        <v>-100</v>
      </c>
      <c r="AA39" s="102">
        <v>677947469</v>
      </c>
    </row>
    <row r="40" spans="1:27" ht="12.75">
      <c r="A40" s="269" t="s">
        <v>201</v>
      </c>
      <c r="B40" s="256"/>
      <c r="C40" s="257">
        <v>679176103</v>
      </c>
      <c r="D40" s="257"/>
      <c r="E40" s="258">
        <v>1009281354</v>
      </c>
      <c r="F40" s="259">
        <v>542570769</v>
      </c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>
        <v>1252582055</v>
      </c>
      <c r="Y40" s="259">
        <v>-1252582055</v>
      </c>
      <c r="Z40" s="260">
        <v>-100</v>
      </c>
      <c r="AA40" s="261">
        <v>542570769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132350715</v>
      </c>
      <c r="D5" s="200">
        <f t="shared" si="0"/>
        <v>0</v>
      </c>
      <c r="E5" s="106">
        <f t="shared" si="0"/>
        <v>231102391</v>
      </c>
      <c r="F5" s="106">
        <f t="shared" si="0"/>
        <v>218919207</v>
      </c>
      <c r="G5" s="106">
        <f t="shared" si="0"/>
        <v>-276287</v>
      </c>
      <c r="H5" s="106">
        <f t="shared" si="0"/>
        <v>2182143</v>
      </c>
      <c r="I5" s="106">
        <f t="shared" si="0"/>
        <v>4272677</v>
      </c>
      <c r="J5" s="106">
        <f t="shared" si="0"/>
        <v>6178533</v>
      </c>
      <c r="K5" s="106">
        <f t="shared" si="0"/>
        <v>8687411</v>
      </c>
      <c r="L5" s="106">
        <f t="shared" si="0"/>
        <v>11096873</v>
      </c>
      <c r="M5" s="106">
        <f t="shared" si="0"/>
        <v>7506109</v>
      </c>
      <c r="N5" s="106">
        <f t="shared" si="0"/>
        <v>27290393</v>
      </c>
      <c r="O5" s="106">
        <f t="shared" si="0"/>
        <v>779066</v>
      </c>
      <c r="P5" s="106">
        <f t="shared" si="0"/>
        <v>8888013</v>
      </c>
      <c r="Q5" s="106">
        <f t="shared" si="0"/>
        <v>7532831</v>
      </c>
      <c r="R5" s="106">
        <f t="shared" si="0"/>
        <v>17199910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50668836</v>
      </c>
      <c r="X5" s="106">
        <f t="shared" si="0"/>
        <v>164189405</v>
      </c>
      <c r="Y5" s="106">
        <f t="shared" si="0"/>
        <v>-113520569</v>
      </c>
      <c r="Z5" s="201">
        <f>+IF(X5&lt;&gt;0,+(Y5/X5)*100,0)</f>
        <v>-69.14000876000495</v>
      </c>
      <c r="AA5" s="199">
        <f>SUM(AA11:AA18)</f>
        <v>218919207</v>
      </c>
    </row>
    <row r="6" spans="1:27" ht="12.75">
      <c r="A6" s="291" t="s">
        <v>205</v>
      </c>
      <c r="B6" s="142"/>
      <c r="C6" s="62">
        <v>2747414</v>
      </c>
      <c r="D6" s="156"/>
      <c r="E6" s="60">
        <v>1943682</v>
      </c>
      <c r="F6" s="60">
        <v>21254776</v>
      </c>
      <c r="G6" s="60">
        <v>-624834</v>
      </c>
      <c r="H6" s="60"/>
      <c r="I6" s="60"/>
      <c r="J6" s="60">
        <v>-624834</v>
      </c>
      <c r="K6" s="60">
        <v>-2019258</v>
      </c>
      <c r="L6" s="60"/>
      <c r="M6" s="60"/>
      <c r="N6" s="60">
        <v>-2019258</v>
      </c>
      <c r="O6" s="60">
        <v>299000</v>
      </c>
      <c r="P6" s="60">
        <v>624834</v>
      </c>
      <c r="Q6" s="60">
        <v>269100</v>
      </c>
      <c r="R6" s="60">
        <v>1192934</v>
      </c>
      <c r="S6" s="60"/>
      <c r="T6" s="60"/>
      <c r="U6" s="60"/>
      <c r="V6" s="60"/>
      <c r="W6" s="60">
        <v>-1451158</v>
      </c>
      <c r="X6" s="60">
        <v>15941082</v>
      </c>
      <c r="Y6" s="60">
        <v>-17392240</v>
      </c>
      <c r="Z6" s="140">
        <v>-109.1</v>
      </c>
      <c r="AA6" s="155">
        <v>21254776</v>
      </c>
    </row>
    <row r="7" spans="1:27" ht="12.75">
      <c r="A7" s="291" t="s">
        <v>206</v>
      </c>
      <c r="B7" s="142"/>
      <c r="C7" s="62">
        <v>10171264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>
        <v>1967802</v>
      </c>
      <c r="Q7" s="60"/>
      <c r="R7" s="60">
        <v>1967802</v>
      </c>
      <c r="S7" s="60"/>
      <c r="T7" s="60"/>
      <c r="U7" s="60"/>
      <c r="V7" s="60"/>
      <c r="W7" s="60">
        <v>1967802</v>
      </c>
      <c r="X7" s="60"/>
      <c r="Y7" s="60">
        <v>1967802</v>
      </c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>
        <v>20000000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15000000</v>
      </c>
      <c r="Y9" s="60">
        <v>-15000000</v>
      </c>
      <c r="Z9" s="140">
        <v>-100</v>
      </c>
      <c r="AA9" s="155">
        <v>20000000</v>
      </c>
    </row>
    <row r="10" spans="1:27" ht="12.75">
      <c r="A10" s="291" t="s">
        <v>209</v>
      </c>
      <c r="B10" s="142"/>
      <c r="C10" s="62">
        <v>1033624</v>
      </c>
      <c r="D10" s="156"/>
      <c r="E10" s="60">
        <v>139711708</v>
      </c>
      <c r="F10" s="60">
        <v>38142447</v>
      </c>
      <c r="G10" s="60"/>
      <c r="H10" s="60">
        <v>621344</v>
      </c>
      <c r="I10" s="60">
        <v>532120</v>
      </c>
      <c r="J10" s="60">
        <v>1153464</v>
      </c>
      <c r="K10" s="60">
        <v>1589179</v>
      </c>
      <c r="L10" s="60">
        <v>365384</v>
      </c>
      <c r="M10" s="60">
        <v>1284065</v>
      </c>
      <c r="N10" s="60">
        <v>3238628</v>
      </c>
      <c r="O10" s="60"/>
      <c r="P10" s="60">
        <v>1087115</v>
      </c>
      <c r="Q10" s="60">
        <v>2950221</v>
      </c>
      <c r="R10" s="60">
        <v>4037336</v>
      </c>
      <c r="S10" s="60"/>
      <c r="T10" s="60"/>
      <c r="U10" s="60"/>
      <c r="V10" s="60"/>
      <c r="W10" s="60">
        <v>8429428</v>
      </c>
      <c r="X10" s="60">
        <v>28606835</v>
      </c>
      <c r="Y10" s="60">
        <v>-20177407</v>
      </c>
      <c r="Z10" s="140">
        <v>-70.53</v>
      </c>
      <c r="AA10" s="155">
        <v>38142447</v>
      </c>
    </row>
    <row r="11" spans="1:27" ht="12.75">
      <c r="A11" s="292" t="s">
        <v>210</v>
      </c>
      <c r="B11" s="142"/>
      <c r="C11" s="293">
        <f aca="true" t="shared" si="1" ref="C11:Y11">SUM(C6:C10)</f>
        <v>13952302</v>
      </c>
      <c r="D11" s="294">
        <f t="shared" si="1"/>
        <v>0</v>
      </c>
      <c r="E11" s="295">
        <f t="shared" si="1"/>
        <v>141655390</v>
      </c>
      <c r="F11" s="295">
        <f t="shared" si="1"/>
        <v>79397223</v>
      </c>
      <c r="G11" s="295">
        <f t="shared" si="1"/>
        <v>-624834</v>
      </c>
      <c r="H11" s="295">
        <f t="shared" si="1"/>
        <v>621344</v>
      </c>
      <c r="I11" s="295">
        <f t="shared" si="1"/>
        <v>532120</v>
      </c>
      <c r="J11" s="295">
        <f t="shared" si="1"/>
        <v>528630</v>
      </c>
      <c r="K11" s="295">
        <f t="shared" si="1"/>
        <v>-430079</v>
      </c>
      <c r="L11" s="295">
        <f t="shared" si="1"/>
        <v>365384</v>
      </c>
      <c r="M11" s="295">
        <f t="shared" si="1"/>
        <v>1284065</v>
      </c>
      <c r="N11" s="295">
        <f t="shared" si="1"/>
        <v>1219370</v>
      </c>
      <c r="O11" s="295">
        <f t="shared" si="1"/>
        <v>299000</v>
      </c>
      <c r="P11" s="295">
        <f t="shared" si="1"/>
        <v>3679751</v>
      </c>
      <c r="Q11" s="295">
        <f t="shared" si="1"/>
        <v>3219321</v>
      </c>
      <c r="R11" s="295">
        <f t="shared" si="1"/>
        <v>7198072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8946072</v>
      </c>
      <c r="X11" s="295">
        <f t="shared" si="1"/>
        <v>59547917</v>
      </c>
      <c r="Y11" s="295">
        <f t="shared" si="1"/>
        <v>-50601845</v>
      </c>
      <c r="Z11" s="296">
        <f>+IF(X11&lt;&gt;0,+(Y11/X11)*100,0)</f>
        <v>-84.97668356728583</v>
      </c>
      <c r="AA11" s="297">
        <f>SUM(AA6:AA10)</f>
        <v>79397223</v>
      </c>
    </row>
    <row r="12" spans="1:27" ht="12.75">
      <c r="A12" s="298" t="s">
        <v>211</v>
      </c>
      <c r="B12" s="136"/>
      <c r="C12" s="62">
        <v>28887643</v>
      </c>
      <c r="D12" s="156"/>
      <c r="E12" s="60">
        <v>5500000</v>
      </c>
      <c r="F12" s="60">
        <v>13093784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9820338</v>
      </c>
      <c r="Y12" s="60">
        <v>-9820338</v>
      </c>
      <c r="Z12" s="140">
        <v>-100</v>
      </c>
      <c r="AA12" s="155">
        <v>13093784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89315657</v>
      </c>
      <c r="D15" s="156"/>
      <c r="E15" s="60">
        <v>83947001</v>
      </c>
      <c r="F15" s="60">
        <v>126328200</v>
      </c>
      <c r="G15" s="60">
        <v>348547</v>
      </c>
      <c r="H15" s="60">
        <v>1560799</v>
      </c>
      <c r="I15" s="60">
        <v>3740557</v>
      </c>
      <c r="J15" s="60">
        <v>5649903</v>
      </c>
      <c r="K15" s="60">
        <v>9117490</v>
      </c>
      <c r="L15" s="60">
        <v>10731489</v>
      </c>
      <c r="M15" s="60">
        <v>6222044</v>
      </c>
      <c r="N15" s="60">
        <v>26071023</v>
      </c>
      <c r="O15" s="60">
        <v>480066</v>
      </c>
      <c r="P15" s="60">
        <v>5208262</v>
      </c>
      <c r="Q15" s="60">
        <v>4313510</v>
      </c>
      <c r="R15" s="60">
        <v>10001838</v>
      </c>
      <c r="S15" s="60"/>
      <c r="T15" s="60"/>
      <c r="U15" s="60"/>
      <c r="V15" s="60"/>
      <c r="W15" s="60">
        <v>41722764</v>
      </c>
      <c r="X15" s="60">
        <v>94746150</v>
      </c>
      <c r="Y15" s="60">
        <v>-53023386</v>
      </c>
      <c r="Z15" s="140">
        <v>-55.96</v>
      </c>
      <c r="AA15" s="155">
        <v>126328200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195113</v>
      </c>
      <c r="D18" s="276"/>
      <c r="E18" s="82"/>
      <c r="F18" s="82">
        <v>100000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75000</v>
      </c>
      <c r="Y18" s="82">
        <v>-75000</v>
      </c>
      <c r="Z18" s="270">
        <v>-100</v>
      </c>
      <c r="AA18" s="278">
        <v>100000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515763053</v>
      </c>
      <c r="D20" s="154">
        <f t="shared" si="2"/>
        <v>0</v>
      </c>
      <c r="E20" s="100">
        <f t="shared" si="2"/>
        <v>467321609</v>
      </c>
      <c r="F20" s="100">
        <f t="shared" si="2"/>
        <v>543671815</v>
      </c>
      <c r="G20" s="100">
        <f t="shared" si="2"/>
        <v>8720419</v>
      </c>
      <c r="H20" s="100">
        <f t="shared" si="2"/>
        <v>12909186</v>
      </c>
      <c r="I20" s="100">
        <f t="shared" si="2"/>
        <v>28387363</v>
      </c>
      <c r="J20" s="100">
        <f t="shared" si="2"/>
        <v>50016968</v>
      </c>
      <c r="K20" s="100">
        <f t="shared" si="2"/>
        <v>25478428</v>
      </c>
      <c r="L20" s="100">
        <f t="shared" si="2"/>
        <v>53154859</v>
      </c>
      <c r="M20" s="100">
        <f t="shared" si="2"/>
        <v>53067946</v>
      </c>
      <c r="N20" s="100">
        <f t="shared" si="2"/>
        <v>131701233</v>
      </c>
      <c r="O20" s="100">
        <f t="shared" si="2"/>
        <v>17690016</v>
      </c>
      <c r="P20" s="100">
        <f t="shared" si="2"/>
        <v>13526693</v>
      </c>
      <c r="Q20" s="100">
        <f t="shared" si="2"/>
        <v>33857481</v>
      </c>
      <c r="R20" s="100">
        <f t="shared" si="2"/>
        <v>65074190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246792391</v>
      </c>
      <c r="X20" s="100">
        <f t="shared" si="2"/>
        <v>407753861</v>
      </c>
      <c r="Y20" s="100">
        <f t="shared" si="2"/>
        <v>-160961470</v>
      </c>
      <c r="Z20" s="137">
        <f>+IF(X20&lt;&gt;0,+(Y20/X20)*100,0)</f>
        <v>-39.47515533151506</v>
      </c>
      <c r="AA20" s="153">
        <f>SUM(AA26:AA33)</f>
        <v>543671815</v>
      </c>
    </row>
    <row r="21" spans="1:27" ht="12.75">
      <c r="A21" s="291" t="s">
        <v>205</v>
      </c>
      <c r="B21" s="142"/>
      <c r="C21" s="62">
        <v>98713824</v>
      </c>
      <c r="D21" s="156"/>
      <c r="E21" s="60">
        <v>97598909</v>
      </c>
      <c r="F21" s="60">
        <v>117033119</v>
      </c>
      <c r="G21" s="60">
        <v>-204955</v>
      </c>
      <c r="H21" s="60">
        <v>4079098</v>
      </c>
      <c r="I21" s="60">
        <v>11323703</v>
      </c>
      <c r="J21" s="60">
        <v>15197846</v>
      </c>
      <c r="K21" s="60">
        <v>4584625</v>
      </c>
      <c r="L21" s="60">
        <v>12937057</v>
      </c>
      <c r="M21" s="60">
        <v>14010892</v>
      </c>
      <c r="N21" s="60">
        <v>31532574</v>
      </c>
      <c r="O21" s="60">
        <v>2599126</v>
      </c>
      <c r="P21" s="60">
        <v>3604843</v>
      </c>
      <c r="Q21" s="60">
        <v>4460040</v>
      </c>
      <c r="R21" s="60">
        <v>10664009</v>
      </c>
      <c r="S21" s="60"/>
      <c r="T21" s="60"/>
      <c r="U21" s="60"/>
      <c r="V21" s="60"/>
      <c r="W21" s="60">
        <v>57394429</v>
      </c>
      <c r="X21" s="60">
        <v>87774839</v>
      </c>
      <c r="Y21" s="60">
        <v>-30380410</v>
      </c>
      <c r="Z21" s="140">
        <v>-34.61</v>
      </c>
      <c r="AA21" s="155">
        <v>117033119</v>
      </c>
    </row>
    <row r="22" spans="1:27" ht="12.75">
      <c r="A22" s="291" t="s">
        <v>206</v>
      </c>
      <c r="B22" s="142"/>
      <c r="C22" s="62">
        <v>51960594</v>
      </c>
      <c r="D22" s="156"/>
      <c r="E22" s="60">
        <v>46700000</v>
      </c>
      <c r="F22" s="60">
        <v>101700000</v>
      </c>
      <c r="G22" s="60">
        <v>9467396</v>
      </c>
      <c r="H22" s="60">
        <v>-73337</v>
      </c>
      <c r="I22" s="60">
        <v>4514533</v>
      </c>
      <c r="J22" s="60">
        <v>13908592</v>
      </c>
      <c r="K22" s="60">
        <v>11581521</v>
      </c>
      <c r="L22" s="60">
        <v>5298860</v>
      </c>
      <c r="M22" s="60">
        <v>3787584</v>
      </c>
      <c r="N22" s="60">
        <v>20667965</v>
      </c>
      <c r="O22" s="60">
        <v>253201</v>
      </c>
      <c r="P22" s="60">
        <v>239884</v>
      </c>
      <c r="Q22" s="60">
        <v>5766525</v>
      </c>
      <c r="R22" s="60">
        <v>6259610</v>
      </c>
      <c r="S22" s="60"/>
      <c r="T22" s="60"/>
      <c r="U22" s="60"/>
      <c r="V22" s="60"/>
      <c r="W22" s="60">
        <v>40836167</v>
      </c>
      <c r="X22" s="60">
        <v>76275000</v>
      </c>
      <c r="Y22" s="60">
        <v>-35438833</v>
      </c>
      <c r="Z22" s="140">
        <v>-46.46</v>
      </c>
      <c r="AA22" s="155">
        <v>101700000</v>
      </c>
    </row>
    <row r="23" spans="1:27" ht="12.75">
      <c r="A23" s="291" t="s">
        <v>207</v>
      </c>
      <c r="B23" s="142"/>
      <c r="C23" s="62">
        <v>48979612</v>
      </c>
      <c r="D23" s="156"/>
      <c r="E23" s="60">
        <v>67176000</v>
      </c>
      <c r="F23" s="60">
        <v>88662796</v>
      </c>
      <c r="G23" s="60"/>
      <c r="H23" s="60">
        <v>4819890</v>
      </c>
      <c r="I23" s="60">
        <v>3927049</v>
      </c>
      <c r="J23" s="60">
        <v>8746939</v>
      </c>
      <c r="K23" s="60">
        <v>4782203</v>
      </c>
      <c r="L23" s="60">
        <v>6068278</v>
      </c>
      <c r="M23" s="60">
        <v>9858857</v>
      </c>
      <c r="N23" s="60">
        <v>20709338</v>
      </c>
      <c r="O23" s="60">
        <v>-708551</v>
      </c>
      <c r="P23" s="60">
        <v>1248822</v>
      </c>
      <c r="Q23" s="60">
        <v>5170414</v>
      </c>
      <c r="R23" s="60">
        <v>5710685</v>
      </c>
      <c r="S23" s="60"/>
      <c r="T23" s="60"/>
      <c r="U23" s="60"/>
      <c r="V23" s="60"/>
      <c r="W23" s="60">
        <v>35166962</v>
      </c>
      <c r="X23" s="60">
        <v>66497097</v>
      </c>
      <c r="Y23" s="60">
        <v>-31330135</v>
      </c>
      <c r="Z23" s="140">
        <v>-47.12</v>
      </c>
      <c r="AA23" s="155">
        <v>88662796</v>
      </c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>
        <v>222429100</v>
      </c>
      <c r="D25" s="156"/>
      <c r="E25" s="60">
        <v>225716700</v>
      </c>
      <c r="F25" s="60">
        <v>183834564</v>
      </c>
      <c r="G25" s="60">
        <v>-101535</v>
      </c>
      <c r="H25" s="60">
        <v>2389101</v>
      </c>
      <c r="I25" s="60">
        <v>6019827</v>
      </c>
      <c r="J25" s="60">
        <v>8307393</v>
      </c>
      <c r="K25" s="60">
        <v>2526308</v>
      </c>
      <c r="L25" s="60">
        <v>25837631</v>
      </c>
      <c r="M25" s="60">
        <v>20151652</v>
      </c>
      <c r="N25" s="60">
        <v>48515591</v>
      </c>
      <c r="O25" s="60">
        <v>11245993</v>
      </c>
      <c r="P25" s="60">
        <v>3887336</v>
      </c>
      <c r="Q25" s="60">
        <v>14778293</v>
      </c>
      <c r="R25" s="60">
        <v>29911622</v>
      </c>
      <c r="S25" s="60"/>
      <c r="T25" s="60"/>
      <c r="U25" s="60"/>
      <c r="V25" s="60"/>
      <c r="W25" s="60">
        <v>86734606</v>
      </c>
      <c r="X25" s="60">
        <v>137875923</v>
      </c>
      <c r="Y25" s="60">
        <v>-51141317</v>
      </c>
      <c r="Z25" s="140">
        <v>-37.09</v>
      </c>
      <c r="AA25" s="155">
        <v>183834564</v>
      </c>
    </row>
    <row r="26" spans="1:27" ht="12.75">
      <c r="A26" s="292" t="s">
        <v>210</v>
      </c>
      <c r="B26" s="302"/>
      <c r="C26" s="293">
        <f aca="true" t="shared" si="3" ref="C26:Y26">SUM(C21:C25)</f>
        <v>422083130</v>
      </c>
      <c r="D26" s="294">
        <f t="shared" si="3"/>
        <v>0</v>
      </c>
      <c r="E26" s="295">
        <f t="shared" si="3"/>
        <v>437191609</v>
      </c>
      <c r="F26" s="295">
        <f t="shared" si="3"/>
        <v>491230479</v>
      </c>
      <c r="G26" s="295">
        <f t="shared" si="3"/>
        <v>9160906</v>
      </c>
      <c r="H26" s="295">
        <f t="shared" si="3"/>
        <v>11214752</v>
      </c>
      <c r="I26" s="295">
        <f t="shared" si="3"/>
        <v>25785112</v>
      </c>
      <c r="J26" s="295">
        <f t="shared" si="3"/>
        <v>46160770</v>
      </c>
      <c r="K26" s="295">
        <f t="shared" si="3"/>
        <v>23474657</v>
      </c>
      <c r="L26" s="295">
        <f t="shared" si="3"/>
        <v>50141826</v>
      </c>
      <c r="M26" s="295">
        <f t="shared" si="3"/>
        <v>47808985</v>
      </c>
      <c r="N26" s="295">
        <f t="shared" si="3"/>
        <v>121425468</v>
      </c>
      <c r="O26" s="295">
        <f t="shared" si="3"/>
        <v>13389769</v>
      </c>
      <c r="P26" s="295">
        <f t="shared" si="3"/>
        <v>8980885</v>
      </c>
      <c r="Q26" s="295">
        <f t="shared" si="3"/>
        <v>30175272</v>
      </c>
      <c r="R26" s="295">
        <f t="shared" si="3"/>
        <v>52545926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220132164</v>
      </c>
      <c r="X26" s="295">
        <f t="shared" si="3"/>
        <v>368422859</v>
      </c>
      <c r="Y26" s="295">
        <f t="shared" si="3"/>
        <v>-148290695</v>
      </c>
      <c r="Z26" s="296">
        <f>+IF(X26&lt;&gt;0,+(Y26/X26)*100,0)</f>
        <v>-40.25013415359224</v>
      </c>
      <c r="AA26" s="297">
        <f>SUM(AA21:AA25)</f>
        <v>491230479</v>
      </c>
    </row>
    <row r="27" spans="1:27" ht="12.75">
      <c r="A27" s="298" t="s">
        <v>211</v>
      </c>
      <c r="B27" s="147"/>
      <c r="C27" s="62">
        <v>39301482</v>
      </c>
      <c r="D27" s="156"/>
      <c r="E27" s="60">
        <v>24800000</v>
      </c>
      <c r="F27" s="60">
        <v>32469336</v>
      </c>
      <c r="G27" s="60"/>
      <c r="H27" s="60">
        <v>1694434</v>
      </c>
      <c r="I27" s="60">
        <v>390617</v>
      </c>
      <c r="J27" s="60">
        <v>2085051</v>
      </c>
      <c r="K27" s="60">
        <v>2003771</v>
      </c>
      <c r="L27" s="60"/>
      <c r="M27" s="60">
        <v>5258961</v>
      </c>
      <c r="N27" s="60">
        <v>7262732</v>
      </c>
      <c r="O27" s="60">
        <v>4300247</v>
      </c>
      <c r="P27" s="60">
        <v>2845187</v>
      </c>
      <c r="Q27" s="60">
        <v>2991863</v>
      </c>
      <c r="R27" s="60">
        <v>10137297</v>
      </c>
      <c r="S27" s="60"/>
      <c r="T27" s="60"/>
      <c r="U27" s="60"/>
      <c r="V27" s="60"/>
      <c r="W27" s="60">
        <v>19485080</v>
      </c>
      <c r="X27" s="60">
        <v>24352002</v>
      </c>
      <c r="Y27" s="60">
        <v>-4866922</v>
      </c>
      <c r="Z27" s="140">
        <v>-19.99</v>
      </c>
      <c r="AA27" s="155">
        <v>32469336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54378441</v>
      </c>
      <c r="D30" s="156"/>
      <c r="E30" s="60">
        <v>5330000</v>
      </c>
      <c r="F30" s="60">
        <v>19972000</v>
      </c>
      <c r="G30" s="60">
        <v>-440487</v>
      </c>
      <c r="H30" s="60"/>
      <c r="I30" s="60">
        <v>2211634</v>
      </c>
      <c r="J30" s="60">
        <v>1771147</v>
      </c>
      <c r="K30" s="60"/>
      <c r="L30" s="60">
        <v>3013033</v>
      </c>
      <c r="M30" s="60"/>
      <c r="N30" s="60">
        <v>3013033</v>
      </c>
      <c r="O30" s="60"/>
      <c r="P30" s="60">
        <v>1700621</v>
      </c>
      <c r="Q30" s="60">
        <v>690346</v>
      </c>
      <c r="R30" s="60">
        <v>2390967</v>
      </c>
      <c r="S30" s="60"/>
      <c r="T30" s="60"/>
      <c r="U30" s="60"/>
      <c r="V30" s="60"/>
      <c r="W30" s="60">
        <v>7175147</v>
      </c>
      <c r="X30" s="60">
        <v>14979000</v>
      </c>
      <c r="Y30" s="60">
        <v>-7803853</v>
      </c>
      <c r="Z30" s="140">
        <v>-52.1</v>
      </c>
      <c r="AA30" s="155">
        <v>19972000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101461238</v>
      </c>
      <c r="D36" s="156">
        <f t="shared" si="4"/>
        <v>0</v>
      </c>
      <c r="E36" s="60">
        <f t="shared" si="4"/>
        <v>99542591</v>
      </c>
      <c r="F36" s="60">
        <f t="shared" si="4"/>
        <v>138287895</v>
      </c>
      <c r="G36" s="60">
        <f t="shared" si="4"/>
        <v>-829789</v>
      </c>
      <c r="H36" s="60">
        <f t="shared" si="4"/>
        <v>4079098</v>
      </c>
      <c r="I36" s="60">
        <f t="shared" si="4"/>
        <v>11323703</v>
      </c>
      <c r="J36" s="60">
        <f t="shared" si="4"/>
        <v>14573012</v>
      </c>
      <c r="K36" s="60">
        <f t="shared" si="4"/>
        <v>2565367</v>
      </c>
      <c r="L36" s="60">
        <f t="shared" si="4"/>
        <v>12937057</v>
      </c>
      <c r="M36" s="60">
        <f t="shared" si="4"/>
        <v>14010892</v>
      </c>
      <c r="N36" s="60">
        <f t="shared" si="4"/>
        <v>29513316</v>
      </c>
      <c r="O36" s="60">
        <f t="shared" si="4"/>
        <v>2898126</v>
      </c>
      <c r="P36" s="60">
        <f t="shared" si="4"/>
        <v>4229677</v>
      </c>
      <c r="Q36" s="60">
        <f t="shared" si="4"/>
        <v>4729140</v>
      </c>
      <c r="R36" s="60">
        <f t="shared" si="4"/>
        <v>11856943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55943271</v>
      </c>
      <c r="X36" s="60">
        <f t="shared" si="4"/>
        <v>103715921</v>
      </c>
      <c r="Y36" s="60">
        <f t="shared" si="4"/>
        <v>-47772650</v>
      </c>
      <c r="Z36" s="140">
        <f aca="true" t="shared" si="5" ref="Z36:Z49">+IF(X36&lt;&gt;0,+(Y36/X36)*100,0)</f>
        <v>-46.06105749183869</v>
      </c>
      <c r="AA36" s="155">
        <f>AA6+AA21</f>
        <v>138287895</v>
      </c>
    </row>
    <row r="37" spans="1:27" ht="12.75">
      <c r="A37" s="291" t="s">
        <v>206</v>
      </c>
      <c r="B37" s="142"/>
      <c r="C37" s="62">
        <f t="shared" si="4"/>
        <v>62131858</v>
      </c>
      <c r="D37" s="156">
        <f t="shared" si="4"/>
        <v>0</v>
      </c>
      <c r="E37" s="60">
        <f t="shared" si="4"/>
        <v>46700000</v>
      </c>
      <c r="F37" s="60">
        <f t="shared" si="4"/>
        <v>101700000</v>
      </c>
      <c r="G37" s="60">
        <f t="shared" si="4"/>
        <v>9467396</v>
      </c>
      <c r="H37" s="60">
        <f t="shared" si="4"/>
        <v>-73337</v>
      </c>
      <c r="I37" s="60">
        <f t="shared" si="4"/>
        <v>4514533</v>
      </c>
      <c r="J37" s="60">
        <f t="shared" si="4"/>
        <v>13908592</v>
      </c>
      <c r="K37" s="60">
        <f t="shared" si="4"/>
        <v>11581521</v>
      </c>
      <c r="L37" s="60">
        <f t="shared" si="4"/>
        <v>5298860</v>
      </c>
      <c r="M37" s="60">
        <f t="shared" si="4"/>
        <v>3787584</v>
      </c>
      <c r="N37" s="60">
        <f t="shared" si="4"/>
        <v>20667965</v>
      </c>
      <c r="O37" s="60">
        <f t="shared" si="4"/>
        <v>253201</v>
      </c>
      <c r="P37" s="60">
        <f t="shared" si="4"/>
        <v>2207686</v>
      </c>
      <c r="Q37" s="60">
        <f t="shared" si="4"/>
        <v>5766525</v>
      </c>
      <c r="R37" s="60">
        <f t="shared" si="4"/>
        <v>8227412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42803969</v>
      </c>
      <c r="X37" s="60">
        <f t="shared" si="4"/>
        <v>76275000</v>
      </c>
      <c r="Y37" s="60">
        <f t="shared" si="4"/>
        <v>-33471031</v>
      </c>
      <c r="Z37" s="140">
        <f t="shared" si="5"/>
        <v>-43.88204654211734</v>
      </c>
      <c r="AA37" s="155">
        <f>AA7+AA22</f>
        <v>101700000</v>
      </c>
    </row>
    <row r="38" spans="1:27" ht="12.75">
      <c r="A38" s="291" t="s">
        <v>207</v>
      </c>
      <c r="B38" s="142"/>
      <c r="C38" s="62">
        <f t="shared" si="4"/>
        <v>48979612</v>
      </c>
      <c r="D38" s="156">
        <f t="shared" si="4"/>
        <v>0</v>
      </c>
      <c r="E38" s="60">
        <f t="shared" si="4"/>
        <v>67176000</v>
      </c>
      <c r="F38" s="60">
        <f t="shared" si="4"/>
        <v>88662796</v>
      </c>
      <c r="G38" s="60">
        <f t="shared" si="4"/>
        <v>0</v>
      </c>
      <c r="H38" s="60">
        <f t="shared" si="4"/>
        <v>4819890</v>
      </c>
      <c r="I38" s="60">
        <f t="shared" si="4"/>
        <v>3927049</v>
      </c>
      <c r="J38" s="60">
        <f t="shared" si="4"/>
        <v>8746939</v>
      </c>
      <c r="K38" s="60">
        <f t="shared" si="4"/>
        <v>4782203</v>
      </c>
      <c r="L38" s="60">
        <f t="shared" si="4"/>
        <v>6068278</v>
      </c>
      <c r="M38" s="60">
        <f t="shared" si="4"/>
        <v>9858857</v>
      </c>
      <c r="N38" s="60">
        <f t="shared" si="4"/>
        <v>20709338</v>
      </c>
      <c r="O38" s="60">
        <f t="shared" si="4"/>
        <v>-708551</v>
      </c>
      <c r="P38" s="60">
        <f t="shared" si="4"/>
        <v>1248822</v>
      </c>
      <c r="Q38" s="60">
        <f t="shared" si="4"/>
        <v>5170414</v>
      </c>
      <c r="R38" s="60">
        <f t="shared" si="4"/>
        <v>5710685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35166962</v>
      </c>
      <c r="X38" s="60">
        <f t="shared" si="4"/>
        <v>66497097</v>
      </c>
      <c r="Y38" s="60">
        <f t="shared" si="4"/>
        <v>-31330135</v>
      </c>
      <c r="Z38" s="140">
        <f t="shared" si="5"/>
        <v>-47.11504172881412</v>
      </c>
      <c r="AA38" s="155">
        <f>AA8+AA23</f>
        <v>88662796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20000000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15000000</v>
      </c>
      <c r="Y39" s="60">
        <f t="shared" si="4"/>
        <v>-15000000</v>
      </c>
      <c r="Z39" s="140">
        <f t="shared" si="5"/>
        <v>-100</v>
      </c>
      <c r="AA39" s="155">
        <f>AA9+AA24</f>
        <v>20000000</v>
      </c>
    </row>
    <row r="40" spans="1:27" ht="12.75">
      <c r="A40" s="291" t="s">
        <v>209</v>
      </c>
      <c r="B40" s="142"/>
      <c r="C40" s="62">
        <f t="shared" si="4"/>
        <v>223462724</v>
      </c>
      <c r="D40" s="156">
        <f t="shared" si="4"/>
        <v>0</v>
      </c>
      <c r="E40" s="60">
        <f t="shared" si="4"/>
        <v>365428408</v>
      </c>
      <c r="F40" s="60">
        <f t="shared" si="4"/>
        <v>221977011</v>
      </c>
      <c r="G40" s="60">
        <f t="shared" si="4"/>
        <v>-101535</v>
      </c>
      <c r="H40" s="60">
        <f t="shared" si="4"/>
        <v>3010445</v>
      </c>
      <c r="I40" s="60">
        <f t="shared" si="4"/>
        <v>6551947</v>
      </c>
      <c r="J40" s="60">
        <f t="shared" si="4"/>
        <v>9460857</v>
      </c>
      <c r="K40" s="60">
        <f t="shared" si="4"/>
        <v>4115487</v>
      </c>
      <c r="L40" s="60">
        <f t="shared" si="4"/>
        <v>26203015</v>
      </c>
      <c r="M40" s="60">
        <f t="shared" si="4"/>
        <v>21435717</v>
      </c>
      <c r="N40" s="60">
        <f t="shared" si="4"/>
        <v>51754219</v>
      </c>
      <c r="O40" s="60">
        <f t="shared" si="4"/>
        <v>11245993</v>
      </c>
      <c r="P40" s="60">
        <f t="shared" si="4"/>
        <v>4974451</v>
      </c>
      <c r="Q40" s="60">
        <f t="shared" si="4"/>
        <v>17728514</v>
      </c>
      <c r="R40" s="60">
        <f t="shared" si="4"/>
        <v>33948958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95164034</v>
      </c>
      <c r="X40" s="60">
        <f t="shared" si="4"/>
        <v>166482758</v>
      </c>
      <c r="Y40" s="60">
        <f t="shared" si="4"/>
        <v>-71318724</v>
      </c>
      <c r="Z40" s="140">
        <f t="shared" si="5"/>
        <v>-42.838504633614974</v>
      </c>
      <c r="AA40" s="155">
        <f>AA10+AA25</f>
        <v>221977011</v>
      </c>
    </row>
    <row r="41" spans="1:27" ht="12.75">
      <c r="A41" s="292" t="s">
        <v>210</v>
      </c>
      <c r="B41" s="142"/>
      <c r="C41" s="293">
        <f aca="true" t="shared" si="6" ref="C41:Y41">SUM(C36:C40)</f>
        <v>436035432</v>
      </c>
      <c r="D41" s="294">
        <f t="shared" si="6"/>
        <v>0</v>
      </c>
      <c r="E41" s="295">
        <f t="shared" si="6"/>
        <v>578846999</v>
      </c>
      <c r="F41" s="295">
        <f t="shared" si="6"/>
        <v>570627702</v>
      </c>
      <c r="G41" s="295">
        <f t="shared" si="6"/>
        <v>8536072</v>
      </c>
      <c r="H41" s="295">
        <f t="shared" si="6"/>
        <v>11836096</v>
      </c>
      <c r="I41" s="295">
        <f t="shared" si="6"/>
        <v>26317232</v>
      </c>
      <c r="J41" s="295">
        <f t="shared" si="6"/>
        <v>46689400</v>
      </c>
      <c r="K41" s="295">
        <f t="shared" si="6"/>
        <v>23044578</v>
      </c>
      <c r="L41" s="295">
        <f t="shared" si="6"/>
        <v>50507210</v>
      </c>
      <c r="M41" s="295">
        <f t="shared" si="6"/>
        <v>49093050</v>
      </c>
      <c r="N41" s="295">
        <f t="shared" si="6"/>
        <v>122644838</v>
      </c>
      <c r="O41" s="295">
        <f t="shared" si="6"/>
        <v>13688769</v>
      </c>
      <c r="P41" s="295">
        <f t="shared" si="6"/>
        <v>12660636</v>
      </c>
      <c r="Q41" s="295">
        <f t="shared" si="6"/>
        <v>33394593</v>
      </c>
      <c r="R41" s="295">
        <f t="shared" si="6"/>
        <v>59743998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229078236</v>
      </c>
      <c r="X41" s="295">
        <f t="shared" si="6"/>
        <v>427970776</v>
      </c>
      <c r="Y41" s="295">
        <f t="shared" si="6"/>
        <v>-198892540</v>
      </c>
      <c r="Z41" s="296">
        <f t="shared" si="5"/>
        <v>-46.473392846805034</v>
      </c>
      <c r="AA41" s="297">
        <f>SUM(AA36:AA40)</f>
        <v>570627702</v>
      </c>
    </row>
    <row r="42" spans="1:27" ht="12.75">
      <c r="A42" s="298" t="s">
        <v>211</v>
      </c>
      <c r="B42" s="136"/>
      <c r="C42" s="95">
        <f aca="true" t="shared" si="7" ref="C42:Y48">C12+C27</f>
        <v>68189125</v>
      </c>
      <c r="D42" s="129">
        <f t="shared" si="7"/>
        <v>0</v>
      </c>
      <c r="E42" s="54">
        <f t="shared" si="7"/>
        <v>30300000</v>
      </c>
      <c r="F42" s="54">
        <f t="shared" si="7"/>
        <v>45563120</v>
      </c>
      <c r="G42" s="54">
        <f t="shared" si="7"/>
        <v>0</v>
      </c>
      <c r="H42" s="54">
        <f t="shared" si="7"/>
        <v>1694434</v>
      </c>
      <c r="I42" s="54">
        <f t="shared" si="7"/>
        <v>390617</v>
      </c>
      <c r="J42" s="54">
        <f t="shared" si="7"/>
        <v>2085051</v>
      </c>
      <c r="K42" s="54">
        <f t="shared" si="7"/>
        <v>2003771</v>
      </c>
      <c r="L42" s="54">
        <f t="shared" si="7"/>
        <v>0</v>
      </c>
      <c r="M42" s="54">
        <f t="shared" si="7"/>
        <v>5258961</v>
      </c>
      <c r="N42" s="54">
        <f t="shared" si="7"/>
        <v>7262732</v>
      </c>
      <c r="O42" s="54">
        <f t="shared" si="7"/>
        <v>4300247</v>
      </c>
      <c r="P42" s="54">
        <f t="shared" si="7"/>
        <v>2845187</v>
      </c>
      <c r="Q42" s="54">
        <f t="shared" si="7"/>
        <v>2991863</v>
      </c>
      <c r="R42" s="54">
        <f t="shared" si="7"/>
        <v>10137297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19485080</v>
      </c>
      <c r="X42" s="54">
        <f t="shared" si="7"/>
        <v>34172340</v>
      </c>
      <c r="Y42" s="54">
        <f t="shared" si="7"/>
        <v>-14687260</v>
      </c>
      <c r="Z42" s="184">
        <f t="shared" si="5"/>
        <v>-42.97996566813978</v>
      </c>
      <c r="AA42" s="130">
        <f aca="true" t="shared" si="8" ref="AA42:AA48">AA12+AA27</f>
        <v>45563120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143694098</v>
      </c>
      <c r="D45" s="129">
        <f t="shared" si="7"/>
        <v>0</v>
      </c>
      <c r="E45" s="54">
        <f t="shared" si="7"/>
        <v>89277001</v>
      </c>
      <c r="F45" s="54">
        <f t="shared" si="7"/>
        <v>146300200</v>
      </c>
      <c r="G45" s="54">
        <f t="shared" si="7"/>
        <v>-91940</v>
      </c>
      <c r="H45" s="54">
        <f t="shared" si="7"/>
        <v>1560799</v>
      </c>
      <c r="I45" s="54">
        <f t="shared" si="7"/>
        <v>5952191</v>
      </c>
      <c r="J45" s="54">
        <f t="shared" si="7"/>
        <v>7421050</v>
      </c>
      <c r="K45" s="54">
        <f t="shared" si="7"/>
        <v>9117490</v>
      </c>
      <c r="L45" s="54">
        <f t="shared" si="7"/>
        <v>13744522</v>
      </c>
      <c r="M45" s="54">
        <f t="shared" si="7"/>
        <v>6222044</v>
      </c>
      <c r="N45" s="54">
        <f t="shared" si="7"/>
        <v>29084056</v>
      </c>
      <c r="O45" s="54">
        <f t="shared" si="7"/>
        <v>480066</v>
      </c>
      <c r="P45" s="54">
        <f t="shared" si="7"/>
        <v>6908883</v>
      </c>
      <c r="Q45" s="54">
        <f t="shared" si="7"/>
        <v>5003856</v>
      </c>
      <c r="R45" s="54">
        <f t="shared" si="7"/>
        <v>12392805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48897911</v>
      </c>
      <c r="X45" s="54">
        <f t="shared" si="7"/>
        <v>109725150</v>
      </c>
      <c r="Y45" s="54">
        <f t="shared" si="7"/>
        <v>-60827239</v>
      </c>
      <c r="Z45" s="184">
        <f t="shared" si="5"/>
        <v>-55.43600441648975</v>
      </c>
      <c r="AA45" s="130">
        <f t="shared" si="8"/>
        <v>146300200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195113</v>
      </c>
      <c r="D48" s="129">
        <f t="shared" si="7"/>
        <v>0</v>
      </c>
      <c r="E48" s="54">
        <f t="shared" si="7"/>
        <v>0</v>
      </c>
      <c r="F48" s="54">
        <f t="shared" si="7"/>
        <v>100000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75000</v>
      </c>
      <c r="Y48" s="54">
        <f t="shared" si="7"/>
        <v>-75000</v>
      </c>
      <c r="Z48" s="184">
        <f t="shared" si="5"/>
        <v>-100</v>
      </c>
      <c r="AA48" s="130">
        <f t="shared" si="8"/>
        <v>100000</v>
      </c>
    </row>
    <row r="49" spans="1:27" ht="12.75">
      <c r="A49" s="308" t="s">
        <v>220</v>
      </c>
      <c r="B49" s="149"/>
      <c r="C49" s="239">
        <f aca="true" t="shared" si="9" ref="C49:Y49">SUM(C41:C48)</f>
        <v>648113768</v>
      </c>
      <c r="D49" s="218">
        <f t="shared" si="9"/>
        <v>0</v>
      </c>
      <c r="E49" s="220">
        <f t="shared" si="9"/>
        <v>698424000</v>
      </c>
      <c r="F49" s="220">
        <f t="shared" si="9"/>
        <v>762591022</v>
      </c>
      <c r="G49" s="220">
        <f t="shared" si="9"/>
        <v>8444132</v>
      </c>
      <c r="H49" s="220">
        <f t="shared" si="9"/>
        <v>15091329</v>
      </c>
      <c r="I49" s="220">
        <f t="shared" si="9"/>
        <v>32660040</v>
      </c>
      <c r="J49" s="220">
        <f t="shared" si="9"/>
        <v>56195501</v>
      </c>
      <c r="K49" s="220">
        <f t="shared" si="9"/>
        <v>34165839</v>
      </c>
      <c r="L49" s="220">
        <f t="shared" si="9"/>
        <v>64251732</v>
      </c>
      <c r="M49" s="220">
        <f t="shared" si="9"/>
        <v>60574055</v>
      </c>
      <c r="N49" s="220">
        <f t="shared" si="9"/>
        <v>158991626</v>
      </c>
      <c r="O49" s="220">
        <f t="shared" si="9"/>
        <v>18469082</v>
      </c>
      <c r="P49" s="220">
        <f t="shared" si="9"/>
        <v>22414706</v>
      </c>
      <c r="Q49" s="220">
        <f t="shared" si="9"/>
        <v>41390312</v>
      </c>
      <c r="R49" s="220">
        <f t="shared" si="9"/>
        <v>82274100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297461227</v>
      </c>
      <c r="X49" s="220">
        <f t="shared" si="9"/>
        <v>571943266</v>
      </c>
      <c r="Y49" s="220">
        <f t="shared" si="9"/>
        <v>-274482039</v>
      </c>
      <c r="Z49" s="221">
        <f t="shared" si="5"/>
        <v>-47.99113046992321</v>
      </c>
      <c r="AA49" s="222">
        <f>SUM(AA41:AA48)</f>
        <v>762591022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106765491</v>
      </c>
      <c r="D51" s="129">
        <f t="shared" si="10"/>
        <v>0</v>
      </c>
      <c r="E51" s="54">
        <f t="shared" si="10"/>
        <v>215093069</v>
      </c>
      <c r="F51" s="54">
        <f t="shared" si="10"/>
        <v>188964191</v>
      </c>
      <c r="G51" s="54">
        <f t="shared" si="10"/>
        <v>2617885</v>
      </c>
      <c r="H51" s="54">
        <f t="shared" si="10"/>
        <v>6532206</v>
      </c>
      <c r="I51" s="54">
        <f t="shared" si="10"/>
        <v>12878525</v>
      </c>
      <c r="J51" s="54">
        <f t="shared" si="10"/>
        <v>22028616</v>
      </c>
      <c r="K51" s="54">
        <f t="shared" si="10"/>
        <v>13554679</v>
      </c>
      <c r="L51" s="54">
        <f t="shared" si="10"/>
        <v>11295399</v>
      </c>
      <c r="M51" s="54">
        <f t="shared" si="10"/>
        <v>11176604</v>
      </c>
      <c r="N51" s="54">
        <f t="shared" si="10"/>
        <v>36026682</v>
      </c>
      <c r="O51" s="54">
        <f t="shared" si="10"/>
        <v>7033189</v>
      </c>
      <c r="P51" s="54">
        <f t="shared" si="10"/>
        <v>9910223</v>
      </c>
      <c r="Q51" s="54">
        <f t="shared" si="10"/>
        <v>13827823</v>
      </c>
      <c r="R51" s="54">
        <f t="shared" si="10"/>
        <v>30771235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88826533</v>
      </c>
      <c r="X51" s="54">
        <f t="shared" si="10"/>
        <v>141723144</v>
      </c>
      <c r="Y51" s="54">
        <f t="shared" si="10"/>
        <v>-52896611</v>
      </c>
      <c r="Z51" s="184">
        <f>+IF(X51&lt;&gt;0,+(Y51/X51)*100,0)</f>
        <v>-37.323904555772486</v>
      </c>
      <c r="AA51" s="130">
        <f>SUM(AA57:AA61)</f>
        <v>188964191</v>
      </c>
    </row>
    <row r="52" spans="1:27" ht="12.75">
      <c r="A52" s="310" t="s">
        <v>205</v>
      </c>
      <c r="B52" s="142"/>
      <c r="C52" s="62">
        <v>3995093</v>
      </c>
      <c r="D52" s="156"/>
      <c r="E52" s="60"/>
      <c r="F52" s="60"/>
      <c r="G52" s="60"/>
      <c r="H52" s="60"/>
      <c r="I52" s="60"/>
      <c r="J52" s="60"/>
      <c r="K52" s="60"/>
      <c r="L52" s="60">
        <v>-87797</v>
      </c>
      <c r="M52" s="60"/>
      <c r="N52" s="60">
        <v>-87797</v>
      </c>
      <c r="O52" s="60"/>
      <c r="P52" s="60"/>
      <c r="Q52" s="60"/>
      <c r="R52" s="60"/>
      <c r="S52" s="60"/>
      <c r="T52" s="60"/>
      <c r="U52" s="60"/>
      <c r="V52" s="60"/>
      <c r="W52" s="60">
        <v>-87797</v>
      </c>
      <c r="X52" s="60"/>
      <c r="Y52" s="60">
        <v>-87797</v>
      </c>
      <c r="Z52" s="140"/>
      <c r="AA52" s="155"/>
    </row>
    <row r="53" spans="1:27" ht="12.75">
      <c r="A53" s="310" t="s">
        <v>206</v>
      </c>
      <c r="B53" s="142"/>
      <c r="C53" s="62">
        <v>4225</v>
      </c>
      <c r="D53" s="156"/>
      <c r="E53" s="60">
        <v>8625000</v>
      </c>
      <c r="F53" s="60">
        <v>9759735</v>
      </c>
      <c r="G53" s="60">
        <v>2840</v>
      </c>
      <c r="H53" s="60">
        <v>2968</v>
      </c>
      <c r="I53" s="60">
        <v>506409</v>
      </c>
      <c r="J53" s="60">
        <v>512217</v>
      </c>
      <c r="K53" s="60">
        <v>41143</v>
      </c>
      <c r="L53" s="60">
        <v>19789</v>
      </c>
      <c r="M53" s="60">
        <v>25635</v>
      </c>
      <c r="N53" s="60">
        <v>86567</v>
      </c>
      <c r="O53" s="60">
        <v>7144</v>
      </c>
      <c r="P53" s="60">
        <v>20514</v>
      </c>
      <c r="Q53" s="60">
        <v>71409</v>
      </c>
      <c r="R53" s="60">
        <v>99067</v>
      </c>
      <c r="S53" s="60"/>
      <c r="T53" s="60"/>
      <c r="U53" s="60"/>
      <c r="V53" s="60"/>
      <c r="W53" s="60">
        <v>697851</v>
      </c>
      <c r="X53" s="60">
        <v>7319801</v>
      </c>
      <c r="Y53" s="60">
        <v>-6621950</v>
      </c>
      <c r="Z53" s="140">
        <v>-90.47</v>
      </c>
      <c r="AA53" s="155">
        <v>9759735</v>
      </c>
    </row>
    <row r="54" spans="1:27" ht="12.75">
      <c r="A54" s="310" t="s">
        <v>207</v>
      </c>
      <c r="B54" s="142"/>
      <c r="C54" s="62">
        <v>2343917</v>
      </c>
      <c r="D54" s="156"/>
      <c r="E54" s="60"/>
      <c r="F54" s="60">
        <v>18800</v>
      </c>
      <c r="G54" s="60">
        <v>2585</v>
      </c>
      <c r="H54" s="60">
        <v>117</v>
      </c>
      <c r="I54" s="60"/>
      <c r="J54" s="60">
        <v>2702</v>
      </c>
      <c r="K54" s="60"/>
      <c r="L54" s="60"/>
      <c r="M54" s="60"/>
      <c r="N54" s="60"/>
      <c r="O54" s="60">
        <v>733</v>
      </c>
      <c r="P54" s="60"/>
      <c r="Q54" s="60"/>
      <c r="R54" s="60">
        <v>733</v>
      </c>
      <c r="S54" s="60"/>
      <c r="T54" s="60"/>
      <c r="U54" s="60"/>
      <c r="V54" s="60"/>
      <c r="W54" s="60">
        <v>3435</v>
      </c>
      <c r="X54" s="60">
        <v>14100</v>
      </c>
      <c r="Y54" s="60">
        <v>-10665</v>
      </c>
      <c r="Z54" s="140">
        <v>-75.64</v>
      </c>
      <c r="AA54" s="155">
        <v>18800</v>
      </c>
    </row>
    <row r="55" spans="1:27" ht="12.75">
      <c r="A55" s="310" t="s">
        <v>208</v>
      </c>
      <c r="B55" s="142"/>
      <c r="C55" s="62">
        <v>1194364</v>
      </c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>
        <v>382470</v>
      </c>
      <c r="D56" s="156"/>
      <c r="E56" s="60">
        <v>61393</v>
      </c>
      <c r="F56" s="60">
        <v>43393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32545</v>
      </c>
      <c r="Y56" s="60">
        <v>-32545</v>
      </c>
      <c r="Z56" s="140">
        <v>-100</v>
      </c>
      <c r="AA56" s="155">
        <v>43393</v>
      </c>
    </row>
    <row r="57" spans="1:27" ht="12.75">
      <c r="A57" s="138" t="s">
        <v>210</v>
      </c>
      <c r="B57" s="142"/>
      <c r="C57" s="293">
        <f aca="true" t="shared" si="11" ref="C57:Y57">SUM(C52:C56)</f>
        <v>7920069</v>
      </c>
      <c r="D57" s="294">
        <f t="shared" si="11"/>
        <v>0</v>
      </c>
      <c r="E57" s="295">
        <f t="shared" si="11"/>
        <v>8686393</v>
      </c>
      <c r="F57" s="295">
        <f t="shared" si="11"/>
        <v>9821928</v>
      </c>
      <c r="G57" s="295">
        <f t="shared" si="11"/>
        <v>5425</v>
      </c>
      <c r="H57" s="295">
        <f t="shared" si="11"/>
        <v>3085</v>
      </c>
      <c r="I57" s="295">
        <f t="shared" si="11"/>
        <v>506409</v>
      </c>
      <c r="J57" s="295">
        <f t="shared" si="11"/>
        <v>514919</v>
      </c>
      <c r="K57" s="295">
        <f t="shared" si="11"/>
        <v>41143</v>
      </c>
      <c r="L57" s="295">
        <f t="shared" si="11"/>
        <v>-68008</v>
      </c>
      <c r="M57" s="295">
        <f t="shared" si="11"/>
        <v>25635</v>
      </c>
      <c r="N57" s="295">
        <f t="shared" si="11"/>
        <v>-1230</v>
      </c>
      <c r="O57" s="295">
        <f t="shared" si="11"/>
        <v>7877</v>
      </c>
      <c r="P57" s="295">
        <f t="shared" si="11"/>
        <v>20514</v>
      </c>
      <c r="Q57" s="295">
        <f t="shared" si="11"/>
        <v>71409</v>
      </c>
      <c r="R57" s="295">
        <f t="shared" si="11"/>
        <v>99800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613489</v>
      </c>
      <c r="X57" s="295">
        <f t="shared" si="11"/>
        <v>7366446</v>
      </c>
      <c r="Y57" s="295">
        <f t="shared" si="11"/>
        <v>-6752957</v>
      </c>
      <c r="Z57" s="296">
        <f>+IF(X57&lt;&gt;0,+(Y57/X57)*100,0)</f>
        <v>-91.67184555483064</v>
      </c>
      <c r="AA57" s="297">
        <f>SUM(AA52:AA56)</f>
        <v>9821928</v>
      </c>
    </row>
    <row r="58" spans="1:27" ht="12.75">
      <c r="A58" s="311" t="s">
        <v>211</v>
      </c>
      <c r="B58" s="136"/>
      <c r="C58" s="62">
        <v>524909</v>
      </c>
      <c r="D58" s="156"/>
      <c r="E58" s="60">
        <v>145317</v>
      </c>
      <c r="F58" s="60">
        <v>145317</v>
      </c>
      <c r="G58" s="60"/>
      <c r="H58" s="60">
        <v>8000</v>
      </c>
      <c r="I58" s="60"/>
      <c r="J58" s="60">
        <v>8000</v>
      </c>
      <c r="K58" s="60"/>
      <c r="L58" s="60"/>
      <c r="M58" s="60">
        <v>1815</v>
      </c>
      <c r="N58" s="60">
        <v>1815</v>
      </c>
      <c r="O58" s="60">
        <v>40900</v>
      </c>
      <c r="P58" s="60">
        <v>566</v>
      </c>
      <c r="Q58" s="60">
        <v>3300</v>
      </c>
      <c r="R58" s="60">
        <v>44766</v>
      </c>
      <c r="S58" s="60"/>
      <c r="T58" s="60"/>
      <c r="U58" s="60"/>
      <c r="V58" s="60"/>
      <c r="W58" s="60">
        <v>54581</v>
      </c>
      <c r="X58" s="60">
        <v>108988</v>
      </c>
      <c r="Y58" s="60">
        <v>-54407</v>
      </c>
      <c r="Z58" s="140">
        <v>-49.92</v>
      </c>
      <c r="AA58" s="155">
        <v>145317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98320513</v>
      </c>
      <c r="D61" s="156"/>
      <c r="E61" s="60">
        <v>206261359</v>
      </c>
      <c r="F61" s="60">
        <v>178996946</v>
      </c>
      <c r="G61" s="60">
        <v>2612460</v>
      </c>
      <c r="H61" s="60">
        <v>6521121</v>
      </c>
      <c r="I61" s="60">
        <v>12372116</v>
      </c>
      <c r="J61" s="60">
        <v>21505697</v>
      </c>
      <c r="K61" s="60">
        <v>13513536</v>
      </c>
      <c r="L61" s="60">
        <v>11363407</v>
      </c>
      <c r="M61" s="60">
        <v>11149154</v>
      </c>
      <c r="N61" s="60">
        <v>36026097</v>
      </c>
      <c r="O61" s="60">
        <v>6984412</v>
      </c>
      <c r="P61" s="60">
        <v>9889143</v>
      </c>
      <c r="Q61" s="60">
        <v>13753114</v>
      </c>
      <c r="R61" s="60">
        <v>30626669</v>
      </c>
      <c r="S61" s="60"/>
      <c r="T61" s="60"/>
      <c r="U61" s="60"/>
      <c r="V61" s="60"/>
      <c r="W61" s="60">
        <v>88158463</v>
      </c>
      <c r="X61" s="60">
        <v>134247710</v>
      </c>
      <c r="Y61" s="60">
        <v>-46089247</v>
      </c>
      <c r="Z61" s="140">
        <v>-34.33</v>
      </c>
      <c r="AA61" s="155">
        <v>178996946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>
        <v>12987636</v>
      </c>
      <c r="D66" s="274">
        <v>28616459</v>
      </c>
      <c r="E66" s="275">
        <v>55635796</v>
      </c>
      <c r="F66" s="275">
        <v>28616459</v>
      </c>
      <c r="G66" s="275">
        <v>307693</v>
      </c>
      <c r="H66" s="275">
        <v>1991055</v>
      </c>
      <c r="I66" s="275">
        <v>1250251</v>
      </c>
      <c r="J66" s="275">
        <v>3548999</v>
      </c>
      <c r="K66" s="275">
        <v>1463535</v>
      </c>
      <c r="L66" s="275">
        <v>1587291</v>
      </c>
      <c r="M66" s="275">
        <v>1406326</v>
      </c>
      <c r="N66" s="275">
        <v>4457152</v>
      </c>
      <c r="O66" s="275">
        <v>1568407</v>
      </c>
      <c r="P66" s="275">
        <v>3402443</v>
      </c>
      <c r="Q66" s="275">
        <v>2408580</v>
      </c>
      <c r="R66" s="275">
        <v>7379430</v>
      </c>
      <c r="S66" s="275"/>
      <c r="T66" s="275"/>
      <c r="U66" s="275"/>
      <c r="V66" s="275"/>
      <c r="W66" s="275">
        <v>15385581</v>
      </c>
      <c r="X66" s="275">
        <v>21462344</v>
      </c>
      <c r="Y66" s="275">
        <v>-6076763</v>
      </c>
      <c r="Z66" s="140">
        <v>-28.31</v>
      </c>
      <c r="AA66" s="277"/>
    </row>
    <row r="67" spans="1:27" ht="12.75">
      <c r="A67" s="311" t="s">
        <v>225</v>
      </c>
      <c r="B67" s="316"/>
      <c r="C67" s="62">
        <v>2730313</v>
      </c>
      <c r="D67" s="156">
        <v>6015867</v>
      </c>
      <c r="E67" s="60">
        <v>222235085</v>
      </c>
      <c r="F67" s="60">
        <v>6015867</v>
      </c>
      <c r="G67" s="60">
        <v>2310192</v>
      </c>
      <c r="H67" s="60">
        <v>6641151</v>
      </c>
      <c r="I67" s="60">
        <v>11628274</v>
      </c>
      <c r="J67" s="60">
        <v>20579617</v>
      </c>
      <c r="K67" s="60">
        <v>12091144</v>
      </c>
      <c r="L67" s="60">
        <v>9708108</v>
      </c>
      <c r="M67" s="60">
        <v>9770278</v>
      </c>
      <c r="N67" s="60">
        <v>31569530</v>
      </c>
      <c r="O67" s="60">
        <v>5464782</v>
      </c>
      <c r="P67" s="60">
        <v>6507780</v>
      </c>
      <c r="Q67" s="60">
        <v>11419243</v>
      </c>
      <c r="R67" s="60">
        <v>23391805</v>
      </c>
      <c r="S67" s="60"/>
      <c r="T67" s="60"/>
      <c r="U67" s="60"/>
      <c r="V67" s="60"/>
      <c r="W67" s="60">
        <v>75540952</v>
      </c>
      <c r="X67" s="60">
        <v>4511900</v>
      </c>
      <c r="Y67" s="60">
        <v>71029052</v>
      </c>
      <c r="Z67" s="140">
        <v>1574.26</v>
      </c>
      <c r="AA67" s="155"/>
    </row>
    <row r="68" spans="1:27" ht="12.75">
      <c r="A68" s="311" t="s">
        <v>43</v>
      </c>
      <c r="B68" s="316"/>
      <c r="C68" s="62">
        <v>62947228</v>
      </c>
      <c r="D68" s="156">
        <v>138695505</v>
      </c>
      <c r="E68" s="60"/>
      <c r="F68" s="60">
        <v>138695505</v>
      </c>
      <c r="G68" s="60"/>
      <c r="H68" s="60">
        <v>-2100000</v>
      </c>
      <c r="I68" s="60"/>
      <c r="J68" s="60">
        <v>-2100000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-2100000</v>
      </c>
      <c r="X68" s="60">
        <v>104021629</v>
      </c>
      <c r="Y68" s="60">
        <v>-106121629</v>
      </c>
      <c r="Z68" s="140">
        <v>-102.02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78665177</v>
      </c>
      <c r="D69" s="218">
        <f t="shared" si="12"/>
        <v>173327831</v>
      </c>
      <c r="E69" s="220">
        <f t="shared" si="12"/>
        <v>277870881</v>
      </c>
      <c r="F69" s="220">
        <f t="shared" si="12"/>
        <v>173327831</v>
      </c>
      <c r="G69" s="220">
        <f t="shared" si="12"/>
        <v>2617885</v>
      </c>
      <c r="H69" s="220">
        <f t="shared" si="12"/>
        <v>6532206</v>
      </c>
      <c r="I69" s="220">
        <f t="shared" si="12"/>
        <v>12878525</v>
      </c>
      <c r="J69" s="220">
        <f t="shared" si="12"/>
        <v>22028616</v>
      </c>
      <c r="K69" s="220">
        <f t="shared" si="12"/>
        <v>13554679</v>
      </c>
      <c r="L69" s="220">
        <f t="shared" si="12"/>
        <v>11295399</v>
      </c>
      <c r="M69" s="220">
        <f t="shared" si="12"/>
        <v>11176604</v>
      </c>
      <c r="N69" s="220">
        <f t="shared" si="12"/>
        <v>36026682</v>
      </c>
      <c r="O69" s="220">
        <f t="shared" si="12"/>
        <v>7033189</v>
      </c>
      <c r="P69" s="220">
        <f t="shared" si="12"/>
        <v>9910223</v>
      </c>
      <c r="Q69" s="220">
        <f t="shared" si="12"/>
        <v>13827823</v>
      </c>
      <c r="R69" s="220">
        <f t="shared" si="12"/>
        <v>30771235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88826533</v>
      </c>
      <c r="X69" s="220">
        <f t="shared" si="12"/>
        <v>129995873</v>
      </c>
      <c r="Y69" s="220">
        <f t="shared" si="12"/>
        <v>-41169340</v>
      </c>
      <c r="Z69" s="221">
        <f>+IF(X69&lt;&gt;0,+(Y69/X69)*100,0)</f>
        <v>-31.669728468995316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13952302</v>
      </c>
      <c r="D5" s="357">
        <f t="shared" si="0"/>
        <v>0</v>
      </c>
      <c r="E5" s="356">
        <f t="shared" si="0"/>
        <v>141655390</v>
      </c>
      <c r="F5" s="358">
        <f t="shared" si="0"/>
        <v>79397223</v>
      </c>
      <c r="G5" s="358">
        <f t="shared" si="0"/>
        <v>-624834</v>
      </c>
      <c r="H5" s="356">
        <f t="shared" si="0"/>
        <v>621344</v>
      </c>
      <c r="I5" s="356">
        <f t="shared" si="0"/>
        <v>532120</v>
      </c>
      <c r="J5" s="358">
        <f t="shared" si="0"/>
        <v>528630</v>
      </c>
      <c r="K5" s="358">
        <f t="shared" si="0"/>
        <v>-430079</v>
      </c>
      <c r="L5" s="356">
        <f t="shared" si="0"/>
        <v>365384</v>
      </c>
      <c r="M5" s="356">
        <f t="shared" si="0"/>
        <v>1284065</v>
      </c>
      <c r="N5" s="358">
        <f t="shared" si="0"/>
        <v>1219370</v>
      </c>
      <c r="O5" s="358">
        <f t="shared" si="0"/>
        <v>299000</v>
      </c>
      <c r="P5" s="356">
        <f t="shared" si="0"/>
        <v>3679751</v>
      </c>
      <c r="Q5" s="356">
        <f t="shared" si="0"/>
        <v>3219321</v>
      </c>
      <c r="R5" s="358">
        <f t="shared" si="0"/>
        <v>7198072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8946072</v>
      </c>
      <c r="X5" s="356">
        <f t="shared" si="0"/>
        <v>59547917</v>
      </c>
      <c r="Y5" s="358">
        <f t="shared" si="0"/>
        <v>-50601845</v>
      </c>
      <c r="Z5" s="359">
        <f>+IF(X5&lt;&gt;0,+(Y5/X5)*100,0)</f>
        <v>-84.97668356728583</v>
      </c>
      <c r="AA5" s="360">
        <f>+AA6+AA8+AA11+AA13+AA15</f>
        <v>79397223</v>
      </c>
    </row>
    <row r="6" spans="1:27" ht="12.75">
      <c r="A6" s="361" t="s">
        <v>205</v>
      </c>
      <c r="B6" s="142"/>
      <c r="C6" s="60">
        <f>+C7</f>
        <v>2747414</v>
      </c>
      <c r="D6" s="340">
        <f aca="true" t="shared" si="1" ref="D6:AA6">+D7</f>
        <v>0</v>
      </c>
      <c r="E6" s="60">
        <f t="shared" si="1"/>
        <v>1943682</v>
      </c>
      <c r="F6" s="59">
        <f t="shared" si="1"/>
        <v>21254776</v>
      </c>
      <c r="G6" s="59">
        <f t="shared" si="1"/>
        <v>-624834</v>
      </c>
      <c r="H6" s="60">
        <f t="shared" si="1"/>
        <v>0</v>
      </c>
      <c r="I6" s="60">
        <f t="shared" si="1"/>
        <v>0</v>
      </c>
      <c r="J6" s="59">
        <f t="shared" si="1"/>
        <v>-624834</v>
      </c>
      <c r="K6" s="59">
        <f t="shared" si="1"/>
        <v>-2019258</v>
      </c>
      <c r="L6" s="60">
        <f t="shared" si="1"/>
        <v>0</v>
      </c>
      <c r="M6" s="60">
        <f t="shared" si="1"/>
        <v>0</v>
      </c>
      <c r="N6" s="59">
        <f t="shared" si="1"/>
        <v>-2019258</v>
      </c>
      <c r="O6" s="59">
        <f t="shared" si="1"/>
        <v>299000</v>
      </c>
      <c r="P6" s="60">
        <f t="shared" si="1"/>
        <v>624834</v>
      </c>
      <c r="Q6" s="60">
        <f t="shared" si="1"/>
        <v>269100</v>
      </c>
      <c r="R6" s="59">
        <f t="shared" si="1"/>
        <v>1192934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-1451158</v>
      </c>
      <c r="X6" s="60">
        <f t="shared" si="1"/>
        <v>15941082</v>
      </c>
      <c r="Y6" s="59">
        <f t="shared" si="1"/>
        <v>-17392240</v>
      </c>
      <c r="Z6" s="61">
        <f>+IF(X6&lt;&gt;0,+(Y6/X6)*100,0)</f>
        <v>-109.10325911377909</v>
      </c>
      <c r="AA6" s="62">
        <f t="shared" si="1"/>
        <v>21254776</v>
      </c>
    </row>
    <row r="7" spans="1:27" ht="12.75">
      <c r="A7" s="291" t="s">
        <v>229</v>
      </c>
      <c r="B7" s="142"/>
      <c r="C7" s="60">
        <v>2747414</v>
      </c>
      <c r="D7" s="340"/>
      <c r="E7" s="60">
        <v>1943682</v>
      </c>
      <c r="F7" s="59">
        <v>21254776</v>
      </c>
      <c r="G7" s="59">
        <v>-624834</v>
      </c>
      <c r="H7" s="60"/>
      <c r="I7" s="60"/>
      <c r="J7" s="59">
        <v>-624834</v>
      </c>
      <c r="K7" s="59">
        <v>-2019258</v>
      </c>
      <c r="L7" s="60"/>
      <c r="M7" s="60"/>
      <c r="N7" s="59">
        <v>-2019258</v>
      </c>
      <c r="O7" s="59">
        <v>299000</v>
      </c>
      <c r="P7" s="60">
        <v>624834</v>
      </c>
      <c r="Q7" s="60">
        <v>269100</v>
      </c>
      <c r="R7" s="59">
        <v>1192934</v>
      </c>
      <c r="S7" s="59"/>
      <c r="T7" s="60"/>
      <c r="U7" s="60"/>
      <c r="V7" s="59"/>
      <c r="W7" s="59">
        <v>-1451158</v>
      </c>
      <c r="X7" s="60">
        <v>15941082</v>
      </c>
      <c r="Y7" s="59">
        <v>-17392240</v>
      </c>
      <c r="Z7" s="61">
        <v>-109.1</v>
      </c>
      <c r="AA7" s="62">
        <v>21254776</v>
      </c>
    </row>
    <row r="8" spans="1:27" ht="12.75">
      <c r="A8" s="361" t="s">
        <v>206</v>
      </c>
      <c r="B8" s="142"/>
      <c r="C8" s="60">
        <f aca="true" t="shared" si="2" ref="C8:Y8">SUM(C9:C10)</f>
        <v>10171264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1967802</v>
      </c>
      <c r="Q8" s="60">
        <f t="shared" si="2"/>
        <v>0</v>
      </c>
      <c r="R8" s="59">
        <f t="shared" si="2"/>
        <v>1967802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1967802</v>
      </c>
      <c r="X8" s="60">
        <f t="shared" si="2"/>
        <v>0</v>
      </c>
      <c r="Y8" s="59">
        <f t="shared" si="2"/>
        <v>1967802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2251118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>
        <v>1967802</v>
      </c>
      <c r="Q9" s="60"/>
      <c r="R9" s="59">
        <v>1967802</v>
      </c>
      <c r="S9" s="59"/>
      <c r="T9" s="60"/>
      <c r="U9" s="60"/>
      <c r="V9" s="59"/>
      <c r="W9" s="59">
        <v>1967802</v>
      </c>
      <c r="X9" s="60"/>
      <c r="Y9" s="59">
        <v>1967802</v>
      </c>
      <c r="Z9" s="61"/>
      <c r="AA9" s="62"/>
    </row>
    <row r="10" spans="1:27" ht="12.75">
      <c r="A10" s="291" t="s">
        <v>231</v>
      </c>
      <c r="B10" s="142"/>
      <c r="C10" s="60">
        <v>7920146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20000000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15000000</v>
      </c>
      <c r="Y13" s="342">
        <f t="shared" si="4"/>
        <v>-15000000</v>
      </c>
      <c r="Z13" s="335">
        <f>+IF(X13&lt;&gt;0,+(Y13/X13)*100,0)</f>
        <v>-100</v>
      </c>
      <c r="AA13" s="273">
        <f t="shared" si="4"/>
        <v>20000000</v>
      </c>
    </row>
    <row r="14" spans="1:27" ht="12.75">
      <c r="A14" s="291" t="s">
        <v>233</v>
      </c>
      <c r="B14" s="136"/>
      <c r="C14" s="60"/>
      <c r="D14" s="340"/>
      <c r="E14" s="60"/>
      <c r="F14" s="59">
        <v>20000000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15000000</v>
      </c>
      <c r="Y14" s="59">
        <v>-15000000</v>
      </c>
      <c r="Z14" s="61">
        <v>-100</v>
      </c>
      <c r="AA14" s="62">
        <v>20000000</v>
      </c>
    </row>
    <row r="15" spans="1:27" ht="12.75">
      <c r="A15" s="361" t="s">
        <v>209</v>
      </c>
      <c r="B15" s="136"/>
      <c r="C15" s="60">
        <f aca="true" t="shared" si="5" ref="C15:Y15">SUM(C16:C20)</f>
        <v>1033624</v>
      </c>
      <c r="D15" s="340">
        <f t="shared" si="5"/>
        <v>0</v>
      </c>
      <c r="E15" s="60">
        <f t="shared" si="5"/>
        <v>139711708</v>
      </c>
      <c r="F15" s="59">
        <f t="shared" si="5"/>
        <v>38142447</v>
      </c>
      <c r="G15" s="59">
        <f t="shared" si="5"/>
        <v>0</v>
      </c>
      <c r="H15" s="60">
        <f t="shared" si="5"/>
        <v>621344</v>
      </c>
      <c r="I15" s="60">
        <f t="shared" si="5"/>
        <v>532120</v>
      </c>
      <c r="J15" s="59">
        <f t="shared" si="5"/>
        <v>1153464</v>
      </c>
      <c r="K15" s="59">
        <f t="shared" si="5"/>
        <v>1589179</v>
      </c>
      <c r="L15" s="60">
        <f t="shared" si="5"/>
        <v>365384</v>
      </c>
      <c r="M15" s="60">
        <f t="shared" si="5"/>
        <v>1284065</v>
      </c>
      <c r="N15" s="59">
        <f t="shared" si="5"/>
        <v>3238628</v>
      </c>
      <c r="O15" s="59">
        <f t="shared" si="5"/>
        <v>0</v>
      </c>
      <c r="P15" s="60">
        <f t="shared" si="5"/>
        <v>1087115</v>
      </c>
      <c r="Q15" s="60">
        <f t="shared" si="5"/>
        <v>2950221</v>
      </c>
      <c r="R15" s="59">
        <f t="shared" si="5"/>
        <v>4037336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8429428</v>
      </c>
      <c r="X15" s="60">
        <f t="shared" si="5"/>
        <v>28606835</v>
      </c>
      <c r="Y15" s="59">
        <f t="shared" si="5"/>
        <v>-20177407</v>
      </c>
      <c r="Z15" s="61">
        <f>+IF(X15&lt;&gt;0,+(Y15/X15)*100,0)</f>
        <v>-70.5335176016501</v>
      </c>
      <c r="AA15" s="62">
        <f>SUM(AA16:AA20)</f>
        <v>38142447</v>
      </c>
    </row>
    <row r="16" spans="1:27" ht="12.75">
      <c r="A16" s="291" t="s">
        <v>234</v>
      </c>
      <c r="B16" s="300"/>
      <c r="C16" s="60">
        <v>148867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>
        <v>337125</v>
      </c>
      <c r="D17" s="340"/>
      <c r="E17" s="60">
        <v>4100000</v>
      </c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547632</v>
      </c>
      <c r="D20" s="340"/>
      <c r="E20" s="60">
        <v>135611708</v>
      </c>
      <c r="F20" s="59">
        <v>38142447</v>
      </c>
      <c r="G20" s="59"/>
      <c r="H20" s="60">
        <v>621344</v>
      </c>
      <c r="I20" s="60">
        <v>532120</v>
      </c>
      <c r="J20" s="59">
        <v>1153464</v>
      </c>
      <c r="K20" s="59">
        <v>1589179</v>
      </c>
      <c r="L20" s="60">
        <v>365384</v>
      </c>
      <c r="M20" s="60">
        <v>1284065</v>
      </c>
      <c r="N20" s="59">
        <v>3238628</v>
      </c>
      <c r="O20" s="59"/>
      <c r="P20" s="60">
        <v>1087115</v>
      </c>
      <c r="Q20" s="60">
        <v>2950221</v>
      </c>
      <c r="R20" s="59">
        <v>4037336</v>
      </c>
      <c r="S20" s="59"/>
      <c r="T20" s="60"/>
      <c r="U20" s="60"/>
      <c r="V20" s="59"/>
      <c r="W20" s="59">
        <v>8429428</v>
      </c>
      <c r="X20" s="60">
        <v>28606835</v>
      </c>
      <c r="Y20" s="59">
        <v>-20177407</v>
      </c>
      <c r="Z20" s="61">
        <v>-70.53</v>
      </c>
      <c r="AA20" s="62">
        <v>38142447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28887643</v>
      </c>
      <c r="D22" s="344">
        <f t="shared" si="6"/>
        <v>0</v>
      </c>
      <c r="E22" s="343">
        <f t="shared" si="6"/>
        <v>5500000</v>
      </c>
      <c r="F22" s="345">
        <f t="shared" si="6"/>
        <v>13093784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9820338</v>
      </c>
      <c r="Y22" s="345">
        <f t="shared" si="6"/>
        <v>-9820338</v>
      </c>
      <c r="Z22" s="336">
        <f>+IF(X22&lt;&gt;0,+(Y22/X22)*100,0)</f>
        <v>-100</v>
      </c>
      <c r="AA22" s="350">
        <f>SUM(AA23:AA32)</f>
        <v>13093784</v>
      </c>
    </row>
    <row r="23" spans="1:27" ht="12.75">
      <c r="A23" s="361" t="s">
        <v>237</v>
      </c>
      <c r="B23" s="142"/>
      <c r="C23" s="60"/>
      <c r="D23" s="340"/>
      <c r="E23" s="60"/>
      <c r="F23" s="59">
        <v>9174008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6880506</v>
      </c>
      <c r="Y23" s="59">
        <v>-6880506</v>
      </c>
      <c r="Z23" s="61">
        <v>-100</v>
      </c>
      <c r="AA23" s="62">
        <v>9174008</v>
      </c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>
        <v>3919776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2939832</v>
      </c>
      <c r="Y25" s="59">
        <v>-2939832</v>
      </c>
      <c r="Z25" s="61">
        <v>-100</v>
      </c>
      <c r="AA25" s="62">
        <v>3919776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5106432</v>
      </c>
      <c r="D27" s="340"/>
      <c r="E27" s="60">
        <v>5500000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23781211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89315657</v>
      </c>
      <c r="D40" s="344">
        <f t="shared" si="9"/>
        <v>0</v>
      </c>
      <c r="E40" s="343">
        <f t="shared" si="9"/>
        <v>83947001</v>
      </c>
      <c r="F40" s="345">
        <f t="shared" si="9"/>
        <v>126328200</v>
      </c>
      <c r="G40" s="345">
        <f t="shared" si="9"/>
        <v>348547</v>
      </c>
      <c r="H40" s="343">
        <f t="shared" si="9"/>
        <v>1560799</v>
      </c>
      <c r="I40" s="343">
        <f t="shared" si="9"/>
        <v>3740557</v>
      </c>
      <c r="J40" s="345">
        <f t="shared" si="9"/>
        <v>5649903</v>
      </c>
      <c r="K40" s="345">
        <f t="shared" si="9"/>
        <v>9117490</v>
      </c>
      <c r="L40" s="343">
        <f t="shared" si="9"/>
        <v>10731489</v>
      </c>
      <c r="M40" s="343">
        <f t="shared" si="9"/>
        <v>6222044</v>
      </c>
      <c r="N40" s="345">
        <f t="shared" si="9"/>
        <v>26071023</v>
      </c>
      <c r="O40" s="345">
        <f t="shared" si="9"/>
        <v>480066</v>
      </c>
      <c r="P40" s="343">
        <f t="shared" si="9"/>
        <v>5208262</v>
      </c>
      <c r="Q40" s="343">
        <f t="shared" si="9"/>
        <v>4313510</v>
      </c>
      <c r="R40" s="345">
        <f t="shared" si="9"/>
        <v>10001838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41722764</v>
      </c>
      <c r="X40" s="343">
        <f t="shared" si="9"/>
        <v>94746150</v>
      </c>
      <c r="Y40" s="345">
        <f t="shared" si="9"/>
        <v>-53023386</v>
      </c>
      <c r="Z40" s="336">
        <f>+IF(X40&lt;&gt;0,+(Y40/X40)*100,0)</f>
        <v>-55.963631239897346</v>
      </c>
      <c r="AA40" s="350">
        <f>SUM(AA41:AA49)</f>
        <v>126328200</v>
      </c>
    </row>
    <row r="41" spans="1:27" ht="12.75">
      <c r="A41" s="361" t="s">
        <v>248</v>
      </c>
      <c r="B41" s="142"/>
      <c r="C41" s="362">
        <v>10858594</v>
      </c>
      <c r="D41" s="363"/>
      <c r="E41" s="362">
        <v>26876532</v>
      </c>
      <c r="F41" s="364">
        <v>26138389</v>
      </c>
      <c r="G41" s="364"/>
      <c r="H41" s="362"/>
      <c r="I41" s="362">
        <v>468614</v>
      </c>
      <c r="J41" s="364">
        <v>468614</v>
      </c>
      <c r="K41" s="364">
        <v>4614682</v>
      </c>
      <c r="L41" s="362">
        <v>4546527</v>
      </c>
      <c r="M41" s="362">
        <v>3456211</v>
      </c>
      <c r="N41" s="364">
        <v>12617420</v>
      </c>
      <c r="O41" s="364">
        <v>310267</v>
      </c>
      <c r="P41" s="362">
        <v>1456885</v>
      </c>
      <c r="Q41" s="362">
        <v>2038336</v>
      </c>
      <c r="R41" s="364">
        <v>3805488</v>
      </c>
      <c r="S41" s="364"/>
      <c r="T41" s="362"/>
      <c r="U41" s="362"/>
      <c r="V41" s="364"/>
      <c r="W41" s="364">
        <v>16891522</v>
      </c>
      <c r="X41" s="362">
        <v>19603792</v>
      </c>
      <c r="Y41" s="364">
        <v>-2712270</v>
      </c>
      <c r="Z41" s="365">
        <v>-13.84</v>
      </c>
      <c r="AA41" s="366">
        <v>26138389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19861904</v>
      </c>
      <c r="D43" s="369"/>
      <c r="E43" s="305">
        <v>22872000</v>
      </c>
      <c r="F43" s="370">
        <v>54063696</v>
      </c>
      <c r="G43" s="370">
        <v>26260</v>
      </c>
      <c r="H43" s="305">
        <v>173883</v>
      </c>
      <c r="I43" s="305">
        <v>710569</v>
      </c>
      <c r="J43" s="370">
        <v>910712</v>
      </c>
      <c r="K43" s="370">
        <v>1781108</v>
      </c>
      <c r="L43" s="305">
        <v>1550812</v>
      </c>
      <c r="M43" s="305">
        <v>2001427</v>
      </c>
      <c r="N43" s="370">
        <v>5333347</v>
      </c>
      <c r="O43" s="370">
        <v>55238</v>
      </c>
      <c r="P43" s="305">
        <v>168513</v>
      </c>
      <c r="Q43" s="305">
        <v>1673000</v>
      </c>
      <c r="R43" s="370">
        <v>1896751</v>
      </c>
      <c r="S43" s="370"/>
      <c r="T43" s="305"/>
      <c r="U43" s="305"/>
      <c r="V43" s="370"/>
      <c r="W43" s="370">
        <v>8140810</v>
      </c>
      <c r="X43" s="305">
        <v>40547772</v>
      </c>
      <c r="Y43" s="370">
        <v>-32406962</v>
      </c>
      <c r="Z43" s="371">
        <v>-79.92</v>
      </c>
      <c r="AA43" s="303">
        <v>54063696</v>
      </c>
    </row>
    <row r="44" spans="1:27" ht="12.75">
      <c r="A44" s="361" t="s">
        <v>251</v>
      </c>
      <c r="B44" s="136"/>
      <c r="C44" s="60">
        <v>50761737</v>
      </c>
      <c r="D44" s="368"/>
      <c r="E44" s="54">
        <v>34198469</v>
      </c>
      <c r="F44" s="53">
        <v>37996115</v>
      </c>
      <c r="G44" s="53">
        <v>107841</v>
      </c>
      <c r="H44" s="54">
        <v>1386916</v>
      </c>
      <c r="I44" s="54">
        <v>2561374</v>
      </c>
      <c r="J44" s="53">
        <v>4056131</v>
      </c>
      <c r="K44" s="53">
        <v>50862</v>
      </c>
      <c r="L44" s="54">
        <v>2002571</v>
      </c>
      <c r="M44" s="54">
        <v>764406</v>
      </c>
      <c r="N44" s="53">
        <v>2817839</v>
      </c>
      <c r="O44" s="53">
        <v>114561</v>
      </c>
      <c r="P44" s="54">
        <v>3582864</v>
      </c>
      <c r="Q44" s="54">
        <v>602174</v>
      </c>
      <c r="R44" s="53">
        <v>4299599</v>
      </c>
      <c r="S44" s="53"/>
      <c r="T44" s="54"/>
      <c r="U44" s="54"/>
      <c r="V44" s="53"/>
      <c r="W44" s="53">
        <v>11173569</v>
      </c>
      <c r="X44" s="54">
        <v>28497086</v>
      </c>
      <c r="Y44" s="53">
        <v>-17323517</v>
      </c>
      <c r="Z44" s="94">
        <v>-60.79</v>
      </c>
      <c r="AA44" s="95">
        <v>37996115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7833422</v>
      </c>
      <c r="D48" s="368"/>
      <c r="E48" s="54"/>
      <c r="F48" s="53">
        <v>8130000</v>
      </c>
      <c r="G48" s="53">
        <v>214446</v>
      </c>
      <c r="H48" s="54"/>
      <c r="I48" s="54"/>
      <c r="J48" s="53">
        <v>214446</v>
      </c>
      <c r="K48" s="53">
        <v>2670838</v>
      </c>
      <c r="L48" s="54">
        <v>2631579</v>
      </c>
      <c r="M48" s="54"/>
      <c r="N48" s="53">
        <v>5302417</v>
      </c>
      <c r="O48" s="53"/>
      <c r="P48" s="54"/>
      <c r="Q48" s="54"/>
      <c r="R48" s="53"/>
      <c r="S48" s="53"/>
      <c r="T48" s="54"/>
      <c r="U48" s="54"/>
      <c r="V48" s="53"/>
      <c r="W48" s="53">
        <v>5516863</v>
      </c>
      <c r="X48" s="54">
        <v>6097500</v>
      </c>
      <c r="Y48" s="53">
        <v>-580637</v>
      </c>
      <c r="Z48" s="94">
        <v>-9.52</v>
      </c>
      <c r="AA48" s="95">
        <v>8130000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195113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100000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75000</v>
      </c>
      <c r="Y57" s="345">
        <f t="shared" si="13"/>
        <v>-75000</v>
      </c>
      <c r="Z57" s="336">
        <f>+IF(X57&lt;&gt;0,+(Y57/X57)*100,0)</f>
        <v>-100</v>
      </c>
      <c r="AA57" s="350">
        <f t="shared" si="13"/>
        <v>100000</v>
      </c>
    </row>
    <row r="58" spans="1:27" ht="12.75">
      <c r="A58" s="361" t="s">
        <v>217</v>
      </c>
      <c r="B58" s="136"/>
      <c r="C58" s="60">
        <v>195113</v>
      </c>
      <c r="D58" s="340"/>
      <c r="E58" s="60"/>
      <c r="F58" s="59">
        <v>100000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75000</v>
      </c>
      <c r="Y58" s="59">
        <v>-75000</v>
      </c>
      <c r="Z58" s="61">
        <v>-100</v>
      </c>
      <c r="AA58" s="62">
        <v>100000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132350715</v>
      </c>
      <c r="D60" s="346">
        <f t="shared" si="14"/>
        <v>0</v>
      </c>
      <c r="E60" s="219">
        <f t="shared" si="14"/>
        <v>231102391</v>
      </c>
      <c r="F60" s="264">
        <f t="shared" si="14"/>
        <v>218919207</v>
      </c>
      <c r="G60" s="264">
        <f t="shared" si="14"/>
        <v>-276287</v>
      </c>
      <c r="H60" s="219">
        <f t="shared" si="14"/>
        <v>2182143</v>
      </c>
      <c r="I60" s="219">
        <f t="shared" si="14"/>
        <v>4272677</v>
      </c>
      <c r="J60" s="264">
        <f t="shared" si="14"/>
        <v>6178533</v>
      </c>
      <c r="K60" s="264">
        <f t="shared" si="14"/>
        <v>8687411</v>
      </c>
      <c r="L60" s="219">
        <f t="shared" si="14"/>
        <v>11096873</v>
      </c>
      <c r="M60" s="219">
        <f t="shared" si="14"/>
        <v>7506109</v>
      </c>
      <c r="N60" s="264">
        <f t="shared" si="14"/>
        <v>27290393</v>
      </c>
      <c r="O60" s="264">
        <f t="shared" si="14"/>
        <v>779066</v>
      </c>
      <c r="P60" s="219">
        <f t="shared" si="14"/>
        <v>8888013</v>
      </c>
      <c r="Q60" s="219">
        <f t="shared" si="14"/>
        <v>7532831</v>
      </c>
      <c r="R60" s="264">
        <f t="shared" si="14"/>
        <v>17199910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50668836</v>
      </c>
      <c r="X60" s="219">
        <f t="shared" si="14"/>
        <v>164189405</v>
      </c>
      <c r="Y60" s="264">
        <f t="shared" si="14"/>
        <v>-113520569</v>
      </c>
      <c r="Z60" s="337">
        <f>+IF(X60&lt;&gt;0,+(Y60/X60)*100,0)</f>
        <v>-69.14000876000495</v>
      </c>
      <c r="AA60" s="232">
        <f>+AA57+AA54+AA51+AA40+AA37+AA34+AA22+AA5</f>
        <v>218919207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422083130</v>
      </c>
      <c r="D5" s="357">
        <f t="shared" si="0"/>
        <v>0</v>
      </c>
      <c r="E5" s="356">
        <f t="shared" si="0"/>
        <v>437191609</v>
      </c>
      <c r="F5" s="358">
        <f t="shared" si="0"/>
        <v>491230479</v>
      </c>
      <c r="G5" s="358">
        <f t="shared" si="0"/>
        <v>9160906</v>
      </c>
      <c r="H5" s="356">
        <f t="shared" si="0"/>
        <v>11214752</v>
      </c>
      <c r="I5" s="356">
        <f t="shared" si="0"/>
        <v>25785112</v>
      </c>
      <c r="J5" s="358">
        <f t="shared" si="0"/>
        <v>46160770</v>
      </c>
      <c r="K5" s="358">
        <f t="shared" si="0"/>
        <v>23474657</v>
      </c>
      <c r="L5" s="356">
        <f t="shared" si="0"/>
        <v>50141826</v>
      </c>
      <c r="M5" s="356">
        <f t="shared" si="0"/>
        <v>47808985</v>
      </c>
      <c r="N5" s="358">
        <f t="shared" si="0"/>
        <v>121425468</v>
      </c>
      <c r="O5" s="358">
        <f t="shared" si="0"/>
        <v>13389769</v>
      </c>
      <c r="P5" s="356">
        <f t="shared" si="0"/>
        <v>8980885</v>
      </c>
      <c r="Q5" s="356">
        <f t="shared" si="0"/>
        <v>30175272</v>
      </c>
      <c r="R5" s="358">
        <f t="shared" si="0"/>
        <v>52545926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220132164</v>
      </c>
      <c r="X5" s="356">
        <f t="shared" si="0"/>
        <v>368422859</v>
      </c>
      <c r="Y5" s="358">
        <f t="shared" si="0"/>
        <v>-148290695</v>
      </c>
      <c r="Z5" s="359">
        <f>+IF(X5&lt;&gt;0,+(Y5/X5)*100,0)</f>
        <v>-40.25013415359224</v>
      </c>
      <c r="AA5" s="360">
        <f>+AA6+AA8+AA11+AA13+AA15</f>
        <v>491230479</v>
      </c>
    </row>
    <row r="6" spans="1:27" ht="12.75">
      <c r="A6" s="361" t="s">
        <v>205</v>
      </c>
      <c r="B6" s="142"/>
      <c r="C6" s="60">
        <f>+C7</f>
        <v>98713824</v>
      </c>
      <c r="D6" s="340">
        <f aca="true" t="shared" si="1" ref="D6:AA6">+D7</f>
        <v>0</v>
      </c>
      <c r="E6" s="60">
        <f t="shared" si="1"/>
        <v>97598909</v>
      </c>
      <c r="F6" s="59">
        <f t="shared" si="1"/>
        <v>117033119</v>
      </c>
      <c r="G6" s="59">
        <f t="shared" si="1"/>
        <v>-204955</v>
      </c>
      <c r="H6" s="60">
        <f t="shared" si="1"/>
        <v>4079098</v>
      </c>
      <c r="I6" s="60">
        <f t="shared" si="1"/>
        <v>11323703</v>
      </c>
      <c r="J6" s="59">
        <f t="shared" si="1"/>
        <v>15197846</v>
      </c>
      <c r="K6" s="59">
        <f t="shared" si="1"/>
        <v>4584625</v>
      </c>
      <c r="L6" s="60">
        <f t="shared" si="1"/>
        <v>12937057</v>
      </c>
      <c r="M6" s="60">
        <f t="shared" si="1"/>
        <v>14010892</v>
      </c>
      <c r="N6" s="59">
        <f t="shared" si="1"/>
        <v>31532574</v>
      </c>
      <c r="O6" s="59">
        <f t="shared" si="1"/>
        <v>2599126</v>
      </c>
      <c r="P6" s="60">
        <f t="shared" si="1"/>
        <v>3604843</v>
      </c>
      <c r="Q6" s="60">
        <f t="shared" si="1"/>
        <v>4460040</v>
      </c>
      <c r="R6" s="59">
        <f t="shared" si="1"/>
        <v>10664009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57394429</v>
      </c>
      <c r="X6" s="60">
        <f t="shared" si="1"/>
        <v>87774839</v>
      </c>
      <c r="Y6" s="59">
        <f t="shared" si="1"/>
        <v>-30380410</v>
      </c>
      <c r="Z6" s="61">
        <f>+IF(X6&lt;&gt;0,+(Y6/X6)*100,0)</f>
        <v>-34.61175246359609</v>
      </c>
      <c r="AA6" s="62">
        <f t="shared" si="1"/>
        <v>117033119</v>
      </c>
    </row>
    <row r="7" spans="1:27" ht="12.75">
      <c r="A7" s="291" t="s">
        <v>229</v>
      </c>
      <c r="B7" s="142"/>
      <c r="C7" s="60">
        <v>98713824</v>
      </c>
      <c r="D7" s="340"/>
      <c r="E7" s="60">
        <v>97598909</v>
      </c>
      <c r="F7" s="59">
        <v>117033119</v>
      </c>
      <c r="G7" s="59">
        <v>-204955</v>
      </c>
      <c r="H7" s="60">
        <v>4079098</v>
      </c>
      <c r="I7" s="60">
        <v>11323703</v>
      </c>
      <c r="J7" s="59">
        <v>15197846</v>
      </c>
      <c r="K7" s="59">
        <v>4584625</v>
      </c>
      <c r="L7" s="60">
        <v>12937057</v>
      </c>
      <c r="M7" s="60">
        <v>14010892</v>
      </c>
      <c r="N7" s="59">
        <v>31532574</v>
      </c>
      <c r="O7" s="59">
        <v>2599126</v>
      </c>
      <c r="P7" s="60">
        <v>3604843</v>
      </c>
      <c r="Q7" s="60">
        <v>4460040</v>
      </c>
      <c r="R7" s="59">
        <v>10664009</v>
      </c>
      <c r="S7" s="59"/>
      <c r="T7" s="60"/>
      <c r="U7" s="60"/>
      <c r="V7" s="59"/>
      <c r="W7" s="59">
        <v>57394429</v>
      </c>
      <c r="X7" s="60">
        <v>87774839</v>
      </c>
      <c r="Y7" s="59">
        <v>-30380410</v>
      </c>
      <c r="Z7" s="61">
        <v>-34.61</v>
      </c>
      <c r="AA7" s="62">
        <v>117033119</v>
      </c>
    </row>
    <row r="8" spans="1:27" ht="12.75">
      <c r="A8" s="361" t="s">
        <v>206</v>
      </c>
      <c r="B8" s="142"/>
      <c r="C8" s="60">
        <f aca="true" t="shared" si="2" ref="C8:Y8">SUM(C9:C10)</f>
        <v>51960594</v>
      </c>
      <c r="D8" s="340">
        <f t="shared" si="2"/>
        <v>0</v>
      </c>
      <c r="E8" s="60">
        <f t="shared" si="2"/>
        <v>46700000</v>
      </c>
      <c r="F8" s="59">
        <f t="shared" si="2"/>
        <v>101700000</v>
      </c>
      <c r="G8" s="59">
        <f t="shared" si="2"/>
        <v>9467396</v>
      </c>
      <c r="H8" s="60">
        <f t="shared" si="2"/>
        <v>-73337</v>
      </c>
      <c r="I8" s="60">
        <f t="shared" si="2"/>
        <v>4514533</v>
      </c>
      <c r="J8" s="59">
        <f t="shared" si="2"/>
        <v>13908592</v>
      </c>
      <c r="K8" s="59">
        <f t="shared" si="2"/>
        <v>11581521</v>
      </c>
      <c r="L8" s="60">
        <f t="shared" si="2"/>
        <v>5298860</v>
      </c>
      <c r="M8" s="60">
        <f t="shared" si="2"/>
        <v>3787584</v>
      </c>
      <c r="N8" s="59">
        <f t="shared" si="2"/>
        <v>20667965</v>
      </c>
      <c r="O8" s="59">
        <f t="shared" si="2"/>
        <v>253201</v>
      </c>
      <c r="P8" s="60">
        <f t="shared" si="2"/>
        <v>239884</v>
      </c>
      <c r="Q8" s="60">
        <f t="shared" si="2"/>
        <v>5766525</v>
      </c>
      <c r="R8" s="59">
        <f t="shared" si="2"/>
        <v>6259610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40836167</v>
      </c>
      <c r="X8" s="60">
        <f t="shared" si="2"/>
        <v>76275000</v>
      </c>
      <c r="Y8" s="59">
        <f t="shared" si="2"/>
        <v>-35438833</v>
      </c>
      <c r="Z8" s="61">
        <f>+IF(X8&lt;&gt;0,+(Y8/X8)*100,0)</f>
        <v>-46.46192461488037</v>
      </c>
      <c r="AA8" s="62">
        <f>SUM(AA9:AA10)</f>
        <v>101700000</v>
      </c>
    </row>
    <row r="9" spans="1:27" ht="12.75">
      <c r="A9" s="291" t="s">
        <v>230</v>
      </c>
      <c r="B9" s="142"/>
      <c r="C9" s="60">
        <v>44960144</v>
      </c>
      <c r="D9" s="340"/>
      <c r="E9" s="60">
        <v>38800000</v>
      </c>
      <c r="F9" s="59">
        <v>93800000</v>
      </c>
      <c r="G9" s="59">
        <v>9467396</v>
      </c>
      <c r="H9" s="60">
        <v>-73337</v>
      </c>
      <c r="I9" s="60">
        <v>4514533</v>
      </c>
      <c r="J9" s="59">
        <v>13908592</v>
      </c>
      <c r="K9" s="59">
        <v>9878390</v>
      </c>
      <c r="L9" s="60">
        <v>3312386</v>
      </c>
      <c r="M9" s="60">
        <v>2552234</v>
      </c>
      <c r="N9" s="59">
        <v>15743010</v>
      </c>
      <c r="O9" s="59">
        <v>253201</v>
      </c>
      <c r="P9" s="60">
        <v>165600</v>
      </c>
      <c r="Q9" s="60">
        <v>5285641</v>
      </c>
      <c r="R9" s="59">
        <v>5704442</v>
      </c>
      <c r="S9" s="59"/>
      <c r="T9" s="60"/>
      <c r="U9" s="60"/>
      <c r="V9" s="59"/>
      <c r="W9" s="59">
        <v>35356044</v>
      </c>
      <c r="X9" s="60">
        <v>70350000</v>
      </c>
      <c r="Y9" s="59">
        <v>-34993956</v>
      </c>
      <c r="Z9" s="61">
        <v>-49.74</v>
      </c>
      <c r="AA9" s="62">
        <v>93800000</v>
      </c>
    </row>
    <row r="10" spans="1:27" ht="12.75">
      <c r="A10" s="291" t="s">
        <v>231</v>
      </c>
      <c r="B10" s="142"/>
      <c r="C10" s="60">
        <v>7000450</v>
      </c>
      <c r="D10" s="340"/>
      <c r="E10" s="60">
        <v>7900000</v>
      </c>
      <c r="F10" s="59">
        <v>7900000</v>
      </c>
      <c r="G10" s="59"/>
      <c r="H10" s="60"/>
      <c r="I10" s="60"/>
      <c r="J10" s="59"/>
      <c r="K10" s="59">
        <v>1703131</v>
      </c>
      <c r="L10" s="60">
        <v>1986474</v>
      </c>
      <c r="M10" s="60">
        <v>1235350</v>
      </c>
      <c r="N10" s="59">
        <v>4924955</v>
      </c>
      <c r="O10" s="59"/>
      <c r="P10" s="60">
        <v>74284</v>
      </c>
      <c r="Q10" s="60">
        <v>480884</v>
      </c>
      <c r="R10" s="59">
        <v>555168</v>
      </c>
      <c r="S10" s="59"/>
      <c r="T10" s="60"/>
      <c r="U10" s="60"/>
      <c r="V10" s="59"/>
      <c r="W10" s="59">
        <v>5480123</v>
      </c>
      <c r="X10" s="60">
        <v>5925000</v>
      </c>
      <c r="Y10" s="59">
        <v>-444877</v>
      </c>
      <c r="Z10" s="61">
        <v>-7.51</v>
      </c>
      <c r="AA10" s="62">
        <v>7900000</v>
      </c>
    </row>
    <row r="11" spans="1:27" ht="12.75">
      <c r="A11" s="361" t="s">
        <v>207</v>
      </c>
      <c r="B11" s="142"/>
      <c r="C11" s="362">
        <f>+C12</f>
        <v>48979612</v>
      </c>
      <c r="D11" s="363">
        <f aca="true" t="shared" si="3" ref="D11:AA11">+D12</f>
        <v>0</v>
      </c>
      <c r="E11" s="362">
        <f t="shared" si="3"/>
        <v>67176000</v>
      </c>
      <c r="F11" s="364">
        <f t="shared" si="3"/>
        <v>88662796</v>
      </c>
      <c r="G11" s="364">
        <f t="shared" si="3"/>
        <v>0</v>
      </c>
      <c r="H11" s="362">
        <f t="shared" si="3"/>
        <v>4819890</v>
      </c>
      <c r="I11" s="362">
        <f t="shared" si="3"/>
        <v>3927049</v>
      </c>
      <c r="J11" s="364">
        <f t="shared" si="3"/>
        <v>8746939</v>
      </c>
      <c r="K11" s="364">
        <f t="shared" si="3"/>
        <v>4782203</v>
      </c>
      <c r="L11" s="362">
        <f t="shared" si="3"/>
        <v>6068278</v>
      </c>
      <c r="M11" s="362">
        <f t="shared" si="3"/>
        <v>9858857</v>
      </c>
      <c r="N11" s="364">
        <f t="shared" si="3"/>
        <v>20709338</v>
      </c>
      <c r="O11" s="364">
        <f t="shared" si="3"/>
        <v>-708551</v>
      </c>
      <c r="P11" s="362">
        <f t="shared" si="3"/>
        <v>1248822</v>
      </c>
      <c r="Q11" s="362">
        <f t="shared" si="3"/>
        <v>5170414</v>
      </c>
      <c r="R11" s="364">
        <f t="shared" si="3"/>
        <v>5710685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35166962</v>
      </c>
      <c r="X11" s="362">
        <f t="shared" si="3"/>
        <v>66497097</v>
      </c>
      <c r="Y11" s="364">
        <f t="shared" si="3"/>
        <v>-31330135</v>
      </c>
      <c r="Z11" s="365">
        <f>+IF(X11&lt;&gt;0,+(Y11/X11)*100,0)</f>
        <v>-47.11504172881412</v>
      </c>
      <c r="AA11" s="366">
        <f t="shared" si="3"/>
        <v>88662796</v>
      </c>
    </row>
    <row r="12" spans="1:27" ht="12.75">
      <c r="A12" s="291" t="s">
        <v>232</v>
      </c>
      <c r="B12" s="136"/>
      <c r="C12" s="60">
        <v>48979612</v>
      </c>
      <c r="D12" s="340"/>
      <c r="E12" s="60">
        <v>67176000</v>
      </c>
      <c r="F12" s="59">
        <v>88662796</v>
      </c>
      <c r="G12" s="59"/>
      <c r="H12" s="60">
        <v>4819890</v>
      </c>
      <c r="I12" s="60">
        <v>3927049</v>
      </c>
      <c r="J12" s="59">
        <v>8746939</v>
      </c>
      <c r="K12" s="59">
        <v>4782203</v>
      </c>
      <c r="L12" s="60">
        <v>6068278</v>
      </c>
      <c r="M12" s="60">
        <v>9858857</v>
      </c>
      <c r="N12" s="59">
        <v>20709338</v>
      </c>
      <c r="O12" s="59">
        <v>-708551</v>
      </c>
      <c r="P12" s="60">
        <v>1248822</v>
      </c>
      <c r="Q12" s="60">
        <v>5170414</v>
      </c>
      <c r="R12" s="59">
        <v>5710685</v>
      </c>
      <c r="S12" s="59"/>
      <c r="T12" s="60"/>
      <c r="U12" s="60"/>
      <c r="V12" s="59"/>
      <c r="W12" s="59">
        <v>35166962</v>
      </c>
      <c r="X12" s="60">
        <v>66497097</v>
      </c>
      <c r="Y12" s="59">
        <v>-31330135</v>
      </c>
      <c r="Z12" s="61">
        <v>-47.12</v>
      </c>
      <c r="AA12" s="62">
        <v>88662796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222429100</v>
      </c>
      <c r="D15" s="340">
        <f t="shared" si="5"/>
        <v>0</v>
      </c>
      <c r="E15" s="60">
        <f t="shared" si="5"/>
        <v>225716700</v>
      </c>
      <c r="F15" s="59">
        <f t="shared" si="5"/>
        <v>183834564</v>
      </c>
      <c r="G15" s="59">
        <f t="shared" si="5"/>
        <v>-101535</v>
      </c>
      <c r="H15" s="60">
        <f t="shared" si="5"/>
        <v>2389101</v>
      </c>
      <c r="I15" s="60">
        <f t="shared" si="5"/>
        <v>6019827</v>
      </c>
      <c r="J15" s="59">
        <f t="shared" si="5"/>
        <v>8307393</v>
      </c>
      <c r="K15" s="59">
        <f t="shared" si="5"/>
        <v>2526308</v>
      </c>
      <c r="L15" s="60">
        <f t="shared" si="5"/>
        <v>25837631</v>
      </c>
      <c r="M15" s="60">
        <f t="shared" si="5"/>
        <v>20151652</v>
      </c>
      <c r="N15" s="59">
        <f t="shared" si="5"/>
        <v>48515591</v>
      </c>
      <c r="O15" s="59">
        <f t="shared" si="5"/>
        <v>11245993</v>
      </c>
      <c r="P15" s="60">
        <f t="shared" si="5"/>
        <v>3887336</v>
      </c>
      <c r="Q15" s="60">
        <f t="shared" si="5"/>
        <v>14778293</v>
      </c>
      <c r="R15" s="59">
        <f t="shared" si="5"/>
        <v>29911622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86734606</v>
      </c>
      <c r="X15" s="60">
        <f t="shared" si="5"/>
        <v>137875923</v>
      </c>
      <c r="Y15" s="59">
        <f t="shared" si="5"/>
        <v>-51141317</v>
      </c>
      <c r="Z15" s="61">
        <f>+IF(X15&lt;&gt;0,+(Y15/X15)*100,0)</f>
        <v>-37.092275349627215</v>
      </c>
      <c r="AA15" s="62">
        <f>SUM(AA16:AA20)</f>
        <v>183834564</v>
      </c>
    </row>
    <row r="16" spans="1:27" ht="12.75">
      <c r="A16" s="291" t="s">
        <v>234</v>
      </c>
      <c r="B16" s="300"/>
      <c r="C16" s="60">
        <v>30713723</v>
      </c>
      <c r="D16" s="340"/>
      <c r="E16" s="60">
        <v>36705000</v>
      </c>
      <c r="F16" s="59">
        <v>40705000</v>
      </c>
      <c r="G16" s="59"/>
      <c r="H16" s="60"/>
      <c r="I16" s="60">
        <v>5506099</v>
      </c>
      <c r="J16" s="59">
        <v>5506099</v>
      </c>
      <c r="K16" s="59">
        <v>570361</v>
      </c>
      <c r="L16" s="60">
        <v>4124840</v>
      </c>
      <c r="M16" s="60">
        <v>5288936</v>
      </c>
      <c r="N16" s="59">
        <v>9984137</v>
      </c>
      <c r="O16" s="59">
        <v>58328</v>
      </c>
      <c r="P16" s="60">
        <v>610216</v>
      </c>
      <c r="Q16" s="60">
        <v>1447362</v>
      </c>
      <c r="R16" s="59">
        <v>2115906</v>
      </c>
      <c r="S16" s="59"/>
      <c r="T16" s="60"/>
      <c r="U16" s="60"/>
      <c r="V16" s="59"/>
      <c r="W16" s="59">
        <v>17606142</v>
      </c>
      <c r="X16" s="60">
        <v>30528750</v>
      </c>
      <c r="Y16" s="59">
        <v>-12922608</v>
      </c>
      <c r="Z16" s="61">
        <v>-42.33</v>
      </c>
      <c r="AA16" s="62">
        <v>40705000</v>
      </c>
    </row>
    <row r="17" spans="1:27" ht="12.75">
      <c r="A17" s="291" t="s">
        <v>235</v>
      </c>
      <c r="B17" s="136"/>
      <c r="C17" s="60">
        <v>177628403</v>
      </c>
      <c r="D17" s="340"/>
      <c r="E17" s="60">
        <v>189011700</v>
      </c>
      <c r="F17" s="59">
        <v>98546592</v>
      </c>
      <c r="G17" s="59">
        <v>-1</v>
      </c>
      <c r="H17" s="60">
        <v>2389101</v>
      </c>
      <c r="I17" s="60">
        <v>272548</v>
      </c>
      <c r="J17" s="59">
        <v>2661648</v>
      </c>
      <c r="K17" s="59">
        <v>945012</v>
      </c>
      <c r="L17" s="60">
        <v>20176753</v>
      </c>
      <c r="M17" s="60">
        <v>8977642</v>
      </c>
      <c r="N17" s="59">
        <v>30099407</v>
      </c>
      <c r="O17" s="59">
        <v>10558310</v>
      </c>
      <c r="P17" s="60">
        <v>686637</v>
      </c>
      <c r="Q17" s="60">
        <v>12830232</v>
      </c>
      <c r="R17" s="59">
        <v>24075179</v>
      </c>
      <c r="S17" s="59"/>
      <c r="T17" s="60"/>
      <c r="U17" s="60"/>
      <c r="V17" s="59"/>
      <c r="W17" s="59">
        <v>56836234</v>
      </c>
      <c r="X17" s="60">
        <v>73909944</v>
      </c>
      <c r="Y17" s="59">
        <v>-17073710</v>
      </c>
      <c r="Z17" s="61">
        <v>-23.1</v>
      </c>
      <c r="AA17" s="62">
        <v>98546592</v>
      </c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14086974</v>
      </c>
      <c r="D20" s="340"/>
      <c r="E20" s="60"/>
      <c r="F20" s="59">
        <v>44582972</v>
      </c>
      <c r="G20" s="59">
        <v>-101534</v>
      </c>
      <c r="H20" s="60"/>
      <c r="I20" s="60">
        <v>241180</v>
      </c>
      <c r="J20" s="59">
        <v>139646</v>
      </c>
      <c r="K20" s="59">
        <v>1010935</v>
      </c>
      <c r="L20" s="60">
        <v>1536038</v>
      </c>
      <c r="M20" s="60">
        <v>5885074</v>
      </c>
      <c r="N20" s="59">
        <v>8432047</v>
      </c>
      <c r="O20" s="59">
        <v>629355</v>
      </c>
      <c r="P20" s="60">
        <v>2590483</v>
      </c>
      <c r="Q20" s="60">
        <v>500699</v>
      </c>
      <c r="R20" s="59">
        <v>3720537</v>
      </c>
      <c r="S20" s="59"/>
      <c r="T20" s="60"/>
      <c r="U20" s="60"/>
      <c r="V20" s="59"/>
      <c r="W20" s="59">
        <v>12292230</v>
      </c>
      <c r="X20" s="60">
        <v>33437229</v>
      </c>
      <c r="Y20" s="59">
        <v>-21144999</v>
      </c>
      <c r="Z20" s="61">
        <v>-63.24</v>
      </c>
      <c r="AA20" s="62">
        <v>44582972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39301482</v>
      </c>
      <c r="D22" s="344">
        <f t="shared" si="6"/>
        <v>0</v>
      </c>
      <c r="E22" s="343">
        <f t="shared" si="6"/>
        <v>24800000</v>
      </c>
      <c r="F22" s="345">
        <f t="shared" si="6"/>
        <v>32469336</v>
      </c>
      <c r="G22" s="345">
        <f t="shared" si="6"/>
        <v>0</v>
      </c>
      <c r="H22" s="343">
        <f t="shared" si="6"/>
        <v>1694434</v>
      </c>
      <c r="I22" s="343">
        <f t="shared" si="6"/>
        <v>390617</v>
      </c>
      <c r="J22" s="345">
        <f t="shared" si="6"/>
        <v>2085051</v>
      </c>
      <c r="K22" s="345">
        <f t="shared" si="6"/>
        <v>2003771</v>
      </c>
      <c r="L22" s="343">
        <f t="shared" si="6"/>
        <v>0</v>
      </c>
      <c r="M22" s="343">
        <f t="shared" si="6"/>
        <v>5258961</v>
      </c>
      <c r="N22" s="345">
        <f t="shared" si="6"/>
        <v>7262732</v>
      </c>
      <c r="O22" s="345">
        <f t="shared" si="6"/>
        <v>4300247</v>
      </c>
      <c r="P22" s="343">
        <f t="shared" si="6"/>
        <v>2845187</v>
      </c>
      <c r="Q22" s="343">
        <f t="shared" si="6"/>
        <v>2991863</v>
      </c>
      <c r="R22" s="345">
        <f t="shared" si="6"/>
        <v>10137297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19485080</v>
      </c>
      <c r="X22" s="343">
        <f t="shared" si="6"/>
        <v>24352002</v>
      </c>
      <c r="Y22" s="345">
        <f t="shared" si="6"/>
        <v>-4866922</v>
      </c>
      <c r="Z22" s="336">
        <f>+IF(X22&lt;&gt;0,+(Y22/X22)*100,0)</f>
        <v>-19.98571616411661</v>
      </c>
      <c r="AA22" s="350">
        <f>SUM(AA23:AA32)</f>
        <v>32469336</v>
      </c>
    </row>
    <row r="23" spans="1:27" ht="12.75">
      <c r="A23" s="361" t="s">
        <v>237</v>
      </c>
      <c r="B23" s="142"/>
      <c r="C23" s="60">
        <v>999965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19448027</v>
      </c>
      <c r="D24" s="340"/>
      <c r="E24" s="60">
        <v>11800000</v>
      </c>
      <c r="F24" s="59">
        <v>18750000</v>
      </c>
      <c r="G24" s="59"/>
      <c r="H24" s="60">
        <v>1061117</v>
      </c>
      <c r="I24" s="60">
        <v>390617</v>
      </c>
      <c r="J24" s="59">
        <v>1451734</v>
      </c>
      <c r="K24" s="59">
        <v>1258383</v>
      </c>
      <c r="L24" s="60"/>
      <c r="M24" s="60">
        <v>2661932</v>
      </c>
      <c r="N24" s="59">
        <v>3920315</v>
      </c>
      <c r="O24" s="59">
        <v>3772433</v>
      </c>
      <c r="P24" s="60"/>
      <c r="Q24" s="60">
        <v>2991863</v>
      </c>
      <c r="R24" s="59">
        <v>6764296</v>
      </c>
      <c r="S24" s="59"/>
      <c r="T24" s="60"/>
      <c r="U24" s="60"/>
      <c r="V24" s="59"/>
      <c r="W24" s="59">
        <v>12136345</v>
      </c>
      <c r="X24" s="60">
        <v>14062500</v>
      </c>
      <c r="Y24" s="59">
        <v>-1926155</v>
      </c>
      <c r="Z24" s="61">
        <v>-13.7</v>
      </c>
      <c r="AA24" s="62">
        <v>18750000</v>
      </c>
    </row>
    <row r="25" spans="1:27" ht="12.75">
      <c r="A25" s="361" t="s">
        <v>239</v>
      </c>
      <c r="B25" s="142"/>
      <c r="C25" s="60">
        <v>3804921</v>
      </c>
      <c r="D25" s="340"/>
      <c r="E25" s="60">
        <v>12100000</v>
      </c>
      <c r="F25" s="59">
        <v>7069335</v>
      </c>
      <c r="G25" s="59"/>
      <c r="H25" s="60">
        <v>633317</v>
      </c>
      <c r="I25" s="60"/>
      <c r="J25" s="59">
        <v>633317</v>
      </c>
      <c r="K25" s="59">
        <v>554038</v>
      </c>
      <c r="L25" s="60"/>
      <c r="M25" s="60">
        <v>38865</v>
      </c>
      <c r="N25" s="59">
        <v>592903</v>
      </c>
      <c r="O25" s="59"/>
      <c r="P25" s="60">
        <v>1002047</v>
      </c>
      <c r="Q25" s="60"/>
      <c r="R25" s="59">
        <v>1002047</v>
      </c>
      <c r="S25" s="59"/>
      <c r="T25" s="60"/>
      <c r="U25" s="60"/>
      <c r="V25" s="59"/>
      <c r="W25" s="59">
        <v>2228267</v>
      </c>
      <c r="X25" s="60">
        <v>5302001</v>
      </c>
      <c r="Y25" s="59">
        <v>-3073734</v>
      </c>
      <c r="Z25" s="61">
        <v>-57.97</v>
      </c>
      <c r="AA25" s="62">
        <v>7069335</v>
      </c>
    </row>
    <row r="26" spans="1:27" ht="12.75">
      <c r="A26" s="361" t="s">
        <v>240</v>
      </c>
      <c r="B26" s="302"/>
      <c r="C26" s="362">
        <v>3901789</v>
      </c>
      <c r="D26" s="363"/>
      <c r="E26" s="362"/>
      <c r="F26" s="364">
        <v>150000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112500</v>
      </c>
      <c r="Y26" s="364">
        <v>-112500</v>
      </c>
      <c r="Z26" s="365">
        <v>-100</v>
      </c>
      <c r="AA26" s="366">
        <v>150000</v>
      </c>
    </row>
    <row r="27" spans="1:27" ht="12.75">
      <c r="A27" s="361" t="s">
        <v>241</v>
      </c>
      <c r="B27" s="147"/>
      <c r="C27" s="60">
        <v>9168241</v>
      </c>
      <c r="D27" s="340"/>
      <c r="E27" s="60"/>
      <c r="F27" s="59">
        <v>6000000</v>
      </c>
      <c r="G27" s="59"/>
      <c r="H27" s="60"/>
      <c r="I27" s="60"/>
      <c r="J27" s="59"/>
      <c r="K27" s="59">
        <v>191350</v>
      </c>
      <c r="L27" s="60"/>
      <c r="M27" s="60">
        <v>2558164</v>
      </c>
      <c r="N27" s="59">
        <v>2749514</v>
      </c>
      <c r="O27" s="59">
        <v>527814</v>
      </c>
      <c r="P27" s="60">
        <v>1501335</v>
      </c>
      <c r="Q27" s="60"/>
      <c r="R27" s="59">
        <v>2029149</v>
      </c>
      <c r="S27" s="59"/>
      <c r="T27" s="60"/>
      <c r="U27" s="60"/>
      <c r="V27" s="59"/>
      <c r="W27" s="59">
        <v>4778663</v>
      </c>
      <c r="X27" s="60">
        <v>4500000</v>
      </c>
      <c r="Y27" s="59">
        <v>278663</v>
      </c>
      <c r="Z27" s="61">
        <v>6.19</v>
      </c>
      <c r="AA27" s="62">
        <v>6000000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1978539</v>
      </c>
      <c r="D32" s="340"/>
      <c r="E32" s="60">
        <v>900000</v>
      </c>
      <c r="F32" s="59">
        <v>500001</v>
      </c>
      <c r="G32" s="59"/>
      <c r="H32" s="60"/>
      <c r="I32" s="60"/>
      <c r="J32" s="59"/>
      <c r="K32" s="59"/>
      <c r="L32" s="60"/>
      <c r="M32" s="60"/>
      <c r="N32" s="59"/>
      <c r="O32" s="59"/>
      <c r="P32" s="60">
        <v>341805</v>
      </c>
      <c r="Q32" s="60"/>
      <c r="R32" s="59">
        <v>341805</v>
      </c>
      <c r="S32" s="59"/>
      <c r="T32" s="60"/>
      <c r="U32" s="60"/>
      <c r="V32" s="59"/>
      <c r="W32" s="59">
        <v>341805</v>
      </c>
      <c r="X32" s="60">
        <v>375001</v>
      </c>
      <c r="Y32" s="59">
        <v>-33196</v>
      </c>
      <c r="Z32" s="61">
        <v>-8.85</v>
      </c>
      <c r="AA32" s="62">
        <v>500001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54378441</v>
      </c>
      <c r="D40" s="344">
        <f t="shared" si="9"/>
        <v>0</v>
      </c>
      <c r="E40" s="343">
        <f t="shared" si="9"/>
        <v>5330000</v>
      </c>
      <c r="F40" s="345">
        <f t="shared" si="9"/>
        <v>19972000</v>
      </c>
      <c r="G40" s="345">
        <f t="shared" si="9"/>
        <v>-440487</v>
      </c>
      <c r="H40" s="343">
        <f t="shared" si="9"/>
        <v>0</v>
      </c>
      <c r="I40" s="343">
        <f t="shared" si="9"/>
        <v>2211634</v>
      </c>
      <c r="J40" s="345">
        <f t="shared" si="9"/>
        <v>1771147</v>
      </c>
      <c r="K40" s="345">
        <f t="shared" si="9"/>
        <v>0</v>
      </c>
      <c r="L40" s="343">
        <f t="shared" si="9"/>
        <v>3013033</v>
      </c>
      <c r="M40" s="343">
        <f t="shared" si="9"/>
        <v>0</v>
      </c>
      <c r="N40" s="345">
        <f t="shared" si="9"/>
        <v>3013033</v>
      </c>
      <c r="O40" s="345">
        <f t="shared" si="9"/>
        <v>0</v>
      </c>
      <c r="P40" s="343">
        <f t="shared" si="9"/>
        <v>1700621</v>
      </c>
      <c r="Q40" s="343">
        <f t="shared" si="9"/>
        <v>690346</v>
      </c>
      <c r="R40" s="345">
        <f t="shared" si="9"/>
        <v>2390967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7175147</v>
      </c>
      <c r="X40" s="343">
        <f t="shared" si="9"/>
        <v>14979000</v>
      </c>
      <c r="Y40" s="345">
        <f t="shared" si="9"/>
        <v>-7803853</v>
      </c>
      <c r="Z40" s="336">
        <f>+IF(X40&lt;&gt;0,+(Y40/X40)*100,0)</f>
        <v>-52.09862474130449</v>
      </c>
      <c r="AA40" s="350">
        <f>SUM(AA41:AA49)</f>
        <v>19972000</v>
      </c>
    </row>
    <row r="41" spans="1:27" ht="12.75">
      <c r="A41" s="361" t="s">
        <v>248</v>
      </c>
      <c r="B41" s="142"/>
      <c r="C41" s="362">
        <v>15350490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1950065</v>
      </c>
      <c r="D43" s="369"/>
      <c r="E43" s="305"/>
      <c r="F43" s="370">
        <v>1772000</v>
      </c>
      <c r="G43" s="370"/>
      <c r="H43" s="305"/>
      <c r="I43" s="305"/>
      <c r="J43" s="370"/>
      <c r="K43" s="370"/>
      <c r="L43" s="305">
        <v>564683</v>
      </c>
      <c r="M43" s="305"/>
      <c r="N43" s="370">
        <v>564683</v>
      </c>
      <c r="O43" s="370"/>
      <c r="P43" s="305"/>
      <c r="Q43" s="305"/>
      <c r="R43" s="370"/>
      <c r="S43" s="370"/>
      <c r="T43" s="305"/>
      <c r="U43" s="305"/>
      <c r="V43" s="370"/>
      <c r="W43" s="370">
        <v>564683</v>
      </c>
      <c r="X43" s="305">
        <v>1329000</v>
      </c>
      <c r="Y43" s="370">
        <v>-764317</v>
      </c>
      <c r="Z43" s="371">
        <v>-57.51</v>
      </c>
      <c r="AA43" s="303">
        <v>1772000</v>
      </c>
    </row>
    <row r="44" spans="1:27" ht="12.75">
      <c r="A44" s="361" t="s">
        <v>251</v>
      </c>
      <c r="B44" s="136"/>
      <c r="C44" s="60">
        <v>5781199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31296687</v>
      </c>
      <c r="D48" s="368"/>
      <c r="E48" s="54">
        <v>5330000</v>
      </c>
      <c r="F48" s="53">
        <v>18200000</v>
      </c>
      <c r="G48" s="53">
        <v>-440487</v>
      </c>
      <c r="H48" s="54"/>
      <c r="I48" s="54">
        <v>2211634</v>
      </c>
      <c r="J48" s="53">
        <v>1771147</v>
      </c>
      <c r="K48" s="53"/>
      <c r="L48" s="54">
        <v>2448350</v>
      </c>
      <c r="M48" s="54"/>
      <c r="N48" s="53">
        <v>2448350</v>
      </c>
      <c r="O48" s="53"/>
      <c r="P48" s="54">
        <v>1700621</v>
      </c>
      <c r="Q48" s="54">
        <v>690346</v>
      </c>
      <c r="R48" s="53">
        <v>2390967</v>
      </c>
      <c r="S48" s="53"/>
      <c r="T48" s="54"/>
      <c r="U48" s="54"/>
      <c r="V48" s="53"/>
      <c r="W48" s="53">
        <v>6610464</v>
      </c>
      <c r="X48" s="54">
        <v>13650000</v>
      </c>
      <c r="Y48" s="53">
        <v>-7039536</v>
      </c>
      <c r="Z48" s="94">
        <v>-51.57</v>
      </c>
      <c r="AA48" s="95">
        <v>18200000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515763053</v>
      </c>
      <c r="D60" s="346">
        <f t="shared" si="14"/>
        <v>0</v>
      </c>
      <c r="E60" s="219">
        <f t="shared" si="14"/>
        <v>467321609</v>
      </c>
      <c r="F60" s="264">
        <f t="shared" si="14"/>
        <v>543671815</v>
      </c>
      <c r="G60" s="264">
        <f t="shared" si="14"/>
        <v>8720419</v>
      </c>
      <c r="H60" s="219">
        <f t="shared" si="14"/>
        <v>12909186</v>
      </c>
      <c r="I60" s="219">
        <f t="shared" si="14"/>
        <v>28387363</v>
      </c>
      <c r="J60" s="264">
        <f t="shared" si="14"/>
        <v>50016968</v>
      </c>
      <c r="K60" s="264">
        <f t="shared" si="14"/>
        <v>25478428</v>
      </c>
      <c r="L60" s="219">
        <f t="shared" si="14"/>
        <v>53154859</v>
      </c>
      <c r="M60" s="219">
        <f t="shared" si="14"/>
        <v>53067946</v>
      </c>
      <c r="N60" s="264">
        <f t="shared" si="14"/>
        <v>131701233</v>
      </c>
      <c r="O60" s="264">
        <f t="shared" si="14"/>
        <v>17690016</v>
      </c>
      <c r="P60" s="219">
        <f t="shared" si="14"/>
        <v>13526693</v>
      </c>
      <c r="Q60" s="219">
        <f t="shared" si="14"/>
        <v>33857481</v>
      </c>
      <c r="R60" s="264">
        <f t="shared" si="14"/>
        <v>65074190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246792391</v>
      </c>
      <c r="X60" s="219">
        <f t="shared" si="14"/>
        <v>407753861</v>
      </c>
      <c r="Y60" s="264">
        <f t="shared" si="14"/>
        <v>-160961470</v>
      </c>
      <c r="Z60" s="337">
        <f>+IF(X60&lt;&gt;0,+(Y60/X60)*100,0)</f>
        <v>-39.47515533151506</v>
      </c>
      <c r="AA60" s="232">
        <f>+AA57+AA54+AA51+AA40+AA37+AA34+AA22+AA5</f>
        <v>543671815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2018-05-08T09:04:12Z</dcterms:created>
  <dcterms:modified xsi:type="dcterms:W3CDTF">2018-05-08T09:04:16Z</dcterms:modified>
  <cp:category/>
  <cp:version/>
  <cp:contentType/>
  <cp:contentStatus/>
</cp:coreProperties>
</file>