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<sst xmlns="http://schemas.openxmlformats.org/spreadsheetml/2006/main" count="857" uniqueCount="303">
  <si>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Mkhambathini(KZN226)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</si>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</sst>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11961448</v>
      </c>
      <c r="C5" s="19">
        <v>0</v>
      </c>
      <c r="D5" s="59">
        <v>13435365</v>
      </c>
      <c r="E5" s="60">
        <v>14683142</v>
      </c>
      <c r="F5" s="60">
        <v>1216465</v>
      </c>
      <c r="G5" s="60">
        <v>1221317</v>
      </c>
      <c r="H5" s="60">
        <v>1201452</v>
      </c>
      <c r="I5" s="60">
        <v>3639234</v>
      </c>
      <c r="J5" s="60">
        <v>1052849</v>
      </c>
      <c r="K5" s="60">
        <v>1209599</v>
      </c>
      <c r="L5" s="60">
        <v>1214260</v>
      </c>
      <c r="M5" s="60">
        <v>3476708</v>
      </c>
      <c r="N5" s="60">
        <v>1218554</v>
      </c>
      <c r="O5" s="60">
        <v>1218554</v>
      </c>
      <c r="P5" s="60">
        <v>1218554</v>
      </c>
      <c r="Q5" s="60">
        <v>3655662</v>
      </c>
      <c r="R5" s="60">
        <v>0</v>
      </c>
      <c r="S5" s="60">
        <v>0</v>
      </c>
      <c r="T5" s="60">
        <v>0</v>
      </c>
      <c r="U5" s="60">
        <v>0</v>
      </c>
      <c r="V5" s="60">
        <v>10771604</v>
      </c>
      <c r="W5" s="60">
        <v>10076526</v>
      </c>
      <c r="X5" s="60">
        <v>695078</v>
      </c>
      <c r="Y5" s="61">
        <v>6.9</v>
      </c>
      <c r="Z5" s="62">
        <v>14683142</v>
      </c>
    </row>
    <row r="6" spans="1:26" ht="12.75">
      <c r="A6" s="58" t="s">
        <v>32</v>
      </c>
      <c r="B6" s="19">
        <v>466332</v>
      </c>
      <c r="C6" s="19">
        <v>0</v>
      </c>
      <c r="D6" s="59">
        <v>530500</v>
      </c>
      <c r="E6" s="60">
        <v>530500</v>
      </c>
      <c r="F6" s="60">
        <v>41355</v>
      </c>
      <c r="G6" s="60">
        <v>41355</v>
      </c>
      <c r="H6" s="60">
        <v>41355</v>
      </c>
      <c r="I6" s="60">
        <v>124065</v>
      </c>
      <c r="J6" s="60">
        <v>41355</v>
      </c>
      <c r="K6" s="60">
        <v>41355</v>
      </c>
      <c r="L6" s="60">
        <v>41355</v>
      </c>
      <c r="M6" s="60">
        <v>124065</v>
      </c>
      <c r="N6" s="60">
        <v>41355</v>
      </c>
      <c r="O6" s="60">
        <v>41355</v>
      </c>
      <c r="P6" s="60">
        <v>41355</v>
      </c>
      <c r="Q6" s="60">
        <v>124065</v>
      </c>
      <c r="R6" s="60">
        <v>0</v>
      </c>
      <c r="S6" s="60">
        <v>0</v>
      </c>
      <c r="T6" s="60">
        <v>0</v>
      </c>
      <c r="U6" s="60">
        <v>0</v>
      </c>
      <c r="V6" s="60">
        <v>372195</v>
      </c>
      <c r="W6" s="60">
        <v>397872</v>
      </c>
      <c r="X6" s="60">
        <v>-25677</v>
      </c>
      <c r="Y6" s="61">
        <v>-6.45</v>
      </c>
      <c r="Z6" s="62">
        <v>530500</v>
      </c>
    </row>
    <row r="7" spans="1:26" ht="12.75">
      <c r="A7" s="58" t="s">
        <v>33</v>
      </c>
      <c r="B7" s="19">
        <v>5690548</v>
      </c>
      <c r="C7" s="19">
        <v>0</v>
      </c>
      <c r="D7" s="59">
        <v>2617758</v>
      </c>
      <c r="E7" s="60">
        <v>2617758</v>
      </c>
      <c r="F7" s="60">
        <v>0</v>
      </c>
      <c r="G7" s="60">
        <v>297816</v>
      </c>
      <c r="H7" s="60">
        <v>310723</v>
      </c>
      <c r="I7" s="60">
        <v>608539</v>
      </c>
      <c r="J7" s="60">
        <v>459326</v>
      </c>
      <c r="K7" s="60">
        <v>212948</v>
      </c>
      <c r="L7" s="60">
        <v>205262</v>
      </c>
      <c r="M7" s="60">
        <v>877536</v>
      </c>
      <c r="N7" s="60">
        <v>251060</v>
      </c>
      <c r="O7" s="60">
        <v>251060</v>
      </c>
      <c r="P7" s="60">
        <v>251060</v>
      </c>
      <c r="Q7" s="60">
        <v>753180</v>
      </c>
      <c r="R7" s="60">
        <v>0</v>
      </c>
      <c r="S7" s="60">
        <v>0</v>
      </c>
      <c r="T7" s="60">
        <v>0</v>
      </c>
      <c r="U7" s="60">
        <v>0</v>
      </c>
      <c r="V7" s="60">
        <v>2239255</v>
      </c>
      <c r="W7" s="60">
        <v>1963314</v>
      </c>
      <c r="X7" s="60">
        <v>275941</v>
      </c>
      <c r="Y7" s="61">
        <v>14.05</v>
      </c>
      <c r="Z7" s="62">
        <v>2617758</v>
      </c>
    </row>
    <row r="8" spans="1:26" ht="12.75">
      <c r="A8" s="58" t="s">
        <v>34</v>
      </c>
      <c r="B8" s="19">
        <v>66502689</v>
      </c>
      <c r="C8" s="19">
        <v>0</v>
      </c>
      <c r="D8" s="59">
        <v>63487000</v>
      </c>
      <c r="E8" s="60">
        <v>63487000</v>
      </c>
      <c r="F8" s="60">
        <v>21323000</v>
      </c>
      <c r="G8" s="60">
        <v>0</v>
      </c>
      <c r="H8" s="60">
        <v>373759</v>
      </c>
      <c r="I8" s="60">
        <v>21696759</v>
      </c>
      <c r="J8" s="60">
        <v>4954</v>
      </c>
      <c r="K8" s="60">
        <v>455054</v>
      </c>
      <c r="L8" s="60">
        <v>20256205</v>
      </c>
      <c r="M8" s="60">
        <v>20716213</v>
      </c>
      <c r="N8" s="60">
        <v>266351</v>
      </c>
      <c r="O8" s="60">
        <v>266351</v>
      </c>
      <c r="P8" s="60">
        <v>266351</v>
      </c>
      <c r="Q8" s="60">
        <v>799053</v>
      </c>
      <c r="R8" s="60">
        <v>0</v>
      </c>
      <c r="S8" s="60">
        <v>0</v>
      </c>
      <c r="T8" s="60">
        <v>0</v>
      </c>
      <c r="U8" s="60">
        <v>0</v>
      </c>
      <c r="V8" s="60">
        <v>43212025</v>
      </c>
      <c r="W8" s="60">
        <v>47615247</v>
      </c>
      <c r="X8" s="60">
        <v>-4403222</v>
      </c>
      <c r="Y8" s="61">
        <v>-9.25</v>
      </c>
      <c r="Z8" s="62">
        <v>63487000</v>
      </c>
    </row>
    <row r="9" spans="1:26" ht="12.75">
      <c r="A9" s="58" t="s">
        <v>35</v>
      </c>
      <c r="B9" s="19">
        <v>5357314</v>
      </c>
      <c r="C9" s="19">
        <v>0</v>
      </c>
      <c r="D9" s="59">
        <v>6832396</v>
      </c>
      <c r="E9" s="60">
        <v>5584620</v>
      </c>
      <c r="F9" s="60">
        <v>754535</v>
      </c>
      <c r="G9" s="60">
        <v>894921</v>
      </c>
      <c r="H9" s="60">
        <v>523126</v>
      </c>
      <c r="I9" s="60">
        <v>2172582</v>
      </c>
      <c r="J9" s="60">
        <v>502749</v>
      </c>
      <c r="K9" s="60">
        <v>542730</v>
      </c>
      <c r="L9" s="60">
        <v>610472</v>
      </c>
      <c r="M9" s="60">
        <v>1655951</v>
      </c>
      <c r="N9" s="60">
        <v>715870</v>
      </c>
      <c r="O9" s="60">
        <v>715870</v>
      </c>
      <c r="P9" s="60">
        <v>715870</v>
      </c>
      <c r="Q9" s="60">
        <v>2147610</v>
      </c>
      <c r="R9" s="60">
        <v>0</v>
      </c>
      <c r="S9" s="60">
        <v>0</v>
      </c>
      <c r="T9" s="60">
        <v>0</v>
      </c>
      <c r="U9" s="60">
        <v>0</v>
      </c>
      <c r="V9" s="60">
        <v>5976143</v>
      </c>
      <c r="W9" s="60">
        <v>5124303</v>
      </c>
      <c r="X9" s="60">
        <v>851840</v>
      </c>
      <c r="Y9" s="61">
        <v>16.62</v>
      </c>
      <c r="Z9" s="62">
        <v>5584620</v>
      </c>
    </row>
    <row r="10" spans="1:26" ht="22.5">
      <c r="A10" s="63" t="s">
        <v>278</v>
      </c>
      <c r="B10" s="64">
        <f>SUM(B5:B9)</f>
        <v>89978331</v>
      </c>
      <c r="C10" s="64">
        <f>SUM(C5:C9)</f>
        <v>0</v>
      </c>
      <c r="D10" s="65">
        <f aca="true" t="shared" si="0" ref="D10:Z10">SUM(D5:D9)</f>
        <v>86903019</v>
      </c>
      <c r="E10" s="66">
        <f t="shared" si="0"/>
        <v>86903020</v>
      </c>
      <c r="F10" s="66">
        <f t="shared" si="0"/>
        <v>23335355</v>
      </c>
      <c r="G10" s="66">
        <f t="shared" si="0"/>
        <v>2455409</v>
      </c>
      <c r="H10" s="66">
        <f t="shared" si="0"/>
        <v>2450415</v>
      </c>
      <c r="I10" s="66">
        <f t="shared" si="0"/>
        <v>28241179</v>
      </c>
      <c r="J10" s="66">
        <f t="shared" si="0"/>
        <v>2061233</v>
      </c>
      <c r="K10" s="66">
        <f t="shared" si="0"/>
        <v>2461686</v>
      </c>
      <c r="L10" s="66">
        <f t="shared" si="0"/>
        <v>22327554</v>
      </c>
      <c r="M10" s="66">
        <f t="shared" si="0"/>
        <v>26850473</v>
      </c>
      <c r="N10" s="66">
        <f t="shared" si="0"/>
        <v>2493190</v>
      </c>
      <c r="O10" s="66">
        <f t="shared" si="0"/>
        <v>2493190</v>
      </c>
      <c r="P10" s="66">
        <f t="shared" si="0"/>
        <v>2493190</v>
      </c>
      <c r="Q10" s="66">
        <f t="shared" si="0"/>
        <v>7479570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62571222</v>
      </c>
      <c r="W10" s="66">
        <f t="shared" si="0"/>
        <v>65177262</v>
      </c>
      <c r="X10" s="66">
        <f t="shared" si="0"/>
        <v>-2606040</v>
      </c>
      <c r="Y10" s="67">
        <f>+IF(W10&lt;&gt;0,(X10/W10)*100,0)</f>
        <v>-3.998388272278145</v>
      </c>
      <c r="Z10" s="68">
        <f t="shared" si="0"/>
        <v>86903020</v>
      </c>
    </row>
    <row r="11" spans="1:26" ht="12.75">
      <c r="A11" s="58" t="s">
        <v>37</v>
      </c>
      <c r="B11" s="19">
        <v>28793203</v>
      </c>
      <c r="C11" s="19">
        <v>0</v>
      </c>
      <c r="D11" s="59">
        <v>32246665</v>
      </c>
      <c r="E11" s="60">
        <v>32246665</v>
      </c>
      <c r="F11" s="60">
        <v>2362231</v>
      </c>
      <c r="G11" s="60">
        <v>2401645</v>
      </c>
      <c r="H11" s="60">
        <v>2471252</v>
      </c>
      <c r="I11" s="60">
        <v>7235128</v>
      </c>
      <c r="J11" s="60">
        <v>0</v>
      </c>
      <c r="K11" s="60">
        <v>3015923</v>
      </c>
      <c r="L11" s="60">
        <v>3902275</v>
      </c>
      <c r="M11" s="60">
        <v>6918198</v>
      </c>
      <c r="N11" s="60">
        <v>2740087</v>
      </c>
      <c r="O11" s="60">
        <v>2740087</v>
      </c>
      <c r="P11" s="60">
        <v>2740087</v>
      </c>
      <c r="Q11" s="60">
        <v>8220261</v>
      </c>
      <c r="R11" s="60">
        <v>0</v>
      </c>
      <c r="S11" s="60">
        <v>0</v>
      </c>
      <c r="T11" s="60">
        <v>0</v>
      </c>
      <c r="U11" s="60">
        <v>0</v>
      </c>
      <c r="V11" s="60">
        <v>22373587</v>
      </c>
      <c r="W11" s="60">
        <v>24184998</v>
      </c>
      <c r="X11" s="60">
        <v>-1811411</v>
      </c>
      <c r="Y11" s="61">
        <v>-7.49</v>
      </c>
      <c r="Z11" s="62">
        <v>32246665</v>
      </c>
    </row>
    <row r="12" spans="1:26" ht="12.75">
      <c r="A12" s="58" t="s">
        <v>38</v>
      </c>
      <c r="B12" s="19">
        <v>0</v>
      </c>
      <c r="C12" s="19">
        <v>0</v>
      </c>
      <c r="D12" s="59">
        <v>5398368</v>
      </c>
      <c r="E12" s="60">
        <v>5398368</v>
      </c>
      <c r="F12" s="60">
        <v>399762</v>
      </c>
      <c r="G12" s="60">
        <v>405267</v>
      </c>
      <c r="H12" s="60">
        <v>399762</v>
      </c>
      <c r="I12" s="60">
        <v>1204791</v>
      </c>
      <c r="J12" s="60">
        <v>0</v>
      </c>
      <c r="K12" s="60">
        <v>379021</v>
      </c>
      <c r="L12" s="60">
        <v>379625</v>
      </c>
      <c r="M12" s="60">
        <v>758646</v>
      </c>
      <c r="N12" s="60">
        <v>379021</v>
      </c>
      <c r="O12" s="60">
        <v>379021</v>
      </c>
      <c r="P12" s="60">
        <v>379021</v>
      </c>
      <c r="Q12" s="60">
        <v>1137063</v>
      </c>
      <c r="R12" s="60">
        <v>0</v>
      </c>
      <c r="S12" s="60">
        <v>0</v>
      </c>
      <c r="T12" s="60">
        <v>0</v>
      </c>
      <c r="U12" s="60">
        <v>0</v>
      </c>
      <c r="V12" s="60">
        <v>3100500</v>
      </c>
      <c r="W12" s="60">
        <v>4048776</v>
      </c>
      <c r="X12" s="60">
        <v>-948276</v>
      </c>
      <c r="Y12" s="61">
        <v>-23.42</v>
      </c>
      <c r="Z12" s="62">
        <v>5398368</v>
      </c>
    </row>
    <row r="13" spans="1:26" ht="12.75">
      <c r="A13" s="58" t="s">
        <v>279</v>
      </c>
      <c r="B13" s="19">
        <v>6755751</v>
      </c>
      <c r="C13" s="19">
        <v>0</v>
      </c>
      <c r="D13" s="59">
        <v>6100000</v>
      </c>
      <c r="E13" s="60">
        <v>6100000</v>
      </c>
      <c r="F13" s="60">
        <v>0</v>
      </c>
      <c r="G13" s="60">
        <v>0</v>
      </c>
      <c r="H13" s="60">
        <v>5910</v>
      </c>
      <c r="I13" s="60">
        <v>5910</v>
      </c>
      <c r="J13" s="60">
        <v>5910</v>
      </c>
      <c r="K13" s="60">
        <v>0</v>
      </c>
      <c r="L13" s="60">
        <v>19547</v>
      </c>
      <c r="M13" s="60">
        <v>25457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31367</v>
      </c>
      <c r="W13" s="60">
        <v>4574997</v>
      </c>
      <c r="X13" s="60">
        <v>-4543630</v>
      </c>
      <c r="Y13" s="61">
        <v>-99.31</v>
      </c>
      <c r="Z13" s="62">
        <v>6100000</v>
      </c>
    </row>
    <row r="14" spans="1:26" ht="12.75">
      <c r="A14" s="58" t="s">
        <v>40</v>
      </c>
      <c r="B14" s="19">
        <v>0</v>
      </c>
      <c r="C14" s="19">
        <v>0</v>
      </c>
      <c r="D14" s="59">
        <v>195528</v>
      </c>
      <c r="E14" s="60">
        <v>195528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146646</v>
      </c>
      <c r="X14" s="60">
        <v>-146646</v>
      </c>
      <c r="Y14" s="61">
        <v>-100</v>
      </c>
      <c r="Z14" s="62">
        <v>195528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4754</v>
      </c>
      <c r="G15" s="60">
        <v>62939</v>
      </c>
      <c r="H15" s="60">
        <v>605637</v>
      </c>
      <c r="I15" s="60">
        <v>673330</v>
      </c>
      <c r="J15" s="60">
        <v>0</v>
      </c>
      <c r="K15" s="60">
        <v>47001</v>
      </c>
      <c r="L15" s="60">
        <v>40245</v>
      </c>
      <c r="M15" s="60">
        <v>87246</v>
      </c>
      <c r="N15" s="60">
        <v>18466</v>
      </c>
      <c r="O15" s="60">
        <v>18466</v>
      </c>
      <c r="P15" s="60">
        <v>18466</v>
      </c>
      <c r="Q15" s="60">
        <v>55398</v>
      </c>
      <c r="R15" s="60">
        <v>0</v>
      </c>
      <c r="S15" s="60">
        <v>0</v>
      </c>
      <c r="T15" s="60">
        <v>0</v>
      </c>
      <c r="U15" s="60">
        <v>0</v>
      </c>
      <c r="V15" s="60">
        <v>815974</v>
      </c>
      <c r="W15" s="60"/>
      <c r="X15" s="60">
        <v>815974</v>
      </c>
      <c r="Y15" s="61">
        <v>0</v>
      </c>
      <c r="Z15" s="62">
        <v>0</v>
      </c>
    </row>
    <row r="16" spans="1:26" ht="12.75">
      <c r="A16" s="69" t="s">
        <v>42</v>
      </c>
      <c r="B16" s="19">
        <v>3353574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24322079</v>
      </c>
      <c r="C17" s="19">
        <v>0</v>
      </c>
      <c r="D17" s="59">
        <v>42820004</v>
      </c>
      <c r="E17" s="60">
        <v>42820004</v>
      </c>
      <c r="F17" s="60">
        <v>786897</v>
      </c>
      <c r="G17" s="60">
        <v>1447508</v>
      </c>
      <c r="H17" s="60">
        <v>1816784</v>
      </c>
      <c r="I17" s="60">
        <v>4051189</v>
      </c>
      <c r="J17" s="60">
        <v>2372931</v>
      </c>
      <c r="K17" s="60">
        <v>2704811</v>
      </c>
      <c r="L17" s="60">
        <v>6795535</v>
      </c>
      <c r="M17" s="60">
        <v>11873277</v>
      </c>
      <c r="N17" s="60">
        <v>1139996</v>
      </c>
      <c r="O17" s="60">
        <v>1139996</v>
      </c>
      <c r="P17" s="60">
        <v>1139996</v>
      </c>
      <c r="Q17" s="60">
        <v>3419988</v>
      </c>
      <c r="R17" s="60">
        <v>0</v>
      </c>
      <c r="S17" s="60">
        <v>0</v>
      </c>
      <c r="T17" s="60">
        <v>0</v>
      </c>
      <c r="U17" s="60">
        <v>0</v>
      </c>
      <c r="V17" s="60">
        <v>19344454</v>
      </c>
      <c r="W17" s="60">
        <v>32114997</v>
      </c>
      <c r="X17" s="60">
        <v>-12770543</v>
      </c>
      <c r="Y17" s="61">
        <v>-39.77</v>
      </c>
      <c r="Z17" s="62">
        <v>42820004</v>
      </c>
    </row>
    <row r="18" spans="1:26" ht="12.75">
      <c r="A18" s="70" t="s">
        <v>44</v>
      </c>
      <c r="B18" s="71">
        <f>SUM(B11:B17)</f>
        <v>63224607</v>
      </c>
      <c r="C18" s="71">
        <f>SUM(C11:C17)</f>
        <v>0</v>
      </c>
      <c r="D18" s="72">
        <f aca="true" t="shared" si="1" ref="D18:Z18">SUM(D11:D17)</f>
        <v>86760565</v>
      </c>
      <c r="E18" s="73">
        <f t="shared" si="1"/>
        <v>86760565</v>
      </c>
      <c r="F18" s="73">
        <f t="shared" si="1"/>
        <v>3553644</v>
      </c>
      <c r="G18" s="73">
        <f t="shared" si="1"/>
        <v>4317359</v>
      </c>
      <c r="H18" s="73">
        <f t="shared" si="1"/>
        <v>5299345</v>
      </c>
      <c r="I18" s="73">
        <f t="shared" si="1"/>
        <v>13170348</v>
      </c>
      <c r="J18" s="73">
        <f t="shared" si="1"/>
        <v>2378841</v>
      </c>
      <c r="K18" s="73">
        <f t="shared" si="1"/>
        <v>6146756</v>
      </c>
      <c r="L18" s="73">
        <f t="shared" si="1"/>
        <v>11137227</v>
      </c>
      <c r="M18" s="73">
        <f t="shared" si="1"/>
        <v>19662824</v>
      </c>
      <c r="N18" s="73">
        <f t="shared" si="1"/>
        <v>4277570</v>
      </c>
      <c r="O18" s="73">
        <f t="shared" si="1"/>
        <v>4277570</v>
      </c>
      <c r="P18" s="73">
        <f t="shared" si="1"/>
        <v>4277570</v>
      </c>
      <c r="Q18" s="73">
        <f t="shared" si="1"/>
        <v>12832710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45665882</v>
      </c>
      <c r="W18" s="73">
        <f t="shared" si="1"/>
        <v>65070414</v>
      </c>
      <c r="X18" s="73">
        <f t="shared" si="1"/>
        <v>-19404532</v>
      </c>
      <c r="Y18" s="67">
        <f>+IF(W18&lt;&gt;0,(X18/W18)*100,0)</f>
        <v>-29.820821487319876</v>
      </c>
      <c r="Z18" s="74">
        <f t="shared" si="1"/>
        <v>86760565</v>
      </c>
    </row>
    <row r="19" spans="1:26" ht="12.75">
      <c r="A19" s="70" t="s">
        <v>45</v>
      </c>
      <c r="B19" s="75">
        <f>+B10-B18</f>
        <v>26753724</v>
      </c>
      <c r="C19" s="75">
        <f>+C10-C18</f>
        <v>0</v>
      </c>
      <c r="D19" s="76">
        <f aca="true" t="shared" si="2" ref="D19:Z19">+D10-D18</f>
        <v>142454</v>
      </c>
      <c r="E19" s="77">
        <f t="shared" si="2"/>
        <v>142455</v>
      </c>
      <c r="F19" s="77">
        <f t="shared" si="2"/>
        <v>19781711</v>
      </c>
      <c r="G19" s="77">
        <f t="shared" si="2"/>
        <v>-1861950</v>
      </c>
      <c r="H19" s="77">
        <f t="shared" si="2"/>
        <v>-2848930</v>
      </c>
      <c r="I19" s="77">
        <f t="shared" si="2"/>
        <v>15070831</v>
      </c>
      <c r="J19" s="77">
        <f t="shared" si="2"/>
        <v>-317608</v>
      </c>
      <c r="K19" s="77">
        <f t="shared" si="2"/>
        <v>-3685070</v>
      </c>
      <c r="L19" s="77">
        <f t="shared" si="2"/>
        <v>11190327</v>
      </c>
      <c r="M19" s="77">
        <f t="shared" si="2"/>
        <v>7187649</v>
      </c>
      <c r="N19" s="77">
        <f t="shared" si="2"/>
        <v>-1784380</v>
      </c>
      <c r="O19" s="77">
        <f t="shared" si="2"/>
        <v>-1784380</v>
      </c>
      <c r="P19" s="77">
        <f t="shared" si="2"/>
        <v>-1784380</v>
      </c>
      <c r="Q19" s="77">
        <f t="shared" si="2"/>
        <v>-5353140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16905340</v>
      </c>
      <c r="W19" s="77">
        <f>IF(E10=E18,0,W10-W18)</f>
        <v>106848</v>
      </c>
      <c r="X19" s="77">
        <f t="shared" si="2"/>
        <v>16798492</v>
      </c>
      <c r="Y19" s="78">
        <f>+IF(W19&lt;&gt;0,(X19/W19)*100,0)</f>
        <v>15721.859089547768</v>
      </c>
      <c r="Z19" s="79">
        <f t="shared" si="2"/>
        <v>142455</v>
      </c>
    </row>
    <row r="20" spans="1:26" ht="12.75">
      <c r="A20" s="58" t="s">
        <v>46</v>
      </c>
      <c r="B20" s="19">
        <v>0</v>
      </c>
      <c r="C20" s="19">
        <v>0</v>
      </c>
      <c r="D20" s="59">
        <v>16285000</v>
      </c>
      <c r="E20" s="60">
        <v>0</v>
      </c>
      <c r="F20" s="60">
        <v>219998</v>
      </c>
      <c r="G20" s="60">
        <v>1840905</v>
      </c>
      <c r="H20" s="60">
        <v>789705</v>
      </c>
      <c r="I20" s="60">
        <v>2850608</v>
      </c>
      <c r="J20" s="60">
        <v>20375</v>
      </c>
      <c r="K20" s="60">
        <v>4006452</v>
      </c>
      <c r="L20" s="60">
        <v>2193353</v>
      </c>
      <c r="M20" s="60">
        <v>6220180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9070788</v>
      </c>
      <c r="W20" s="60">
        <v>12213747</v>
      </c>
      <c r="X20" s="60">
        <v>-3142959</v>
      </c>
      <c r="Y20" s="61">
        <v>-25.73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26753724</v>
      </c>
      <c r="C22" s="86">
        <f>SUM(C19:C21)</f>
        <v>0</v>
      </c>
      <c r="D22" s="87">
        <f aca="true" t="shared" si="3" ref="D22:Z22">SUM(D19:D21)</f>
        <v>16427454</v>
      </c>
      <c r="E22" s="88">
        <f t="shared" si="3"/>
        <v>142455</v>
      </c>
      <c r="F22" s="88">
        <f t="shared" si="3"/>
        <v>20001709</v>
      </c>
      <c r="G22" s="88">
        <f t="shared" si="3"/>
        <v>-21045</v>
      </c>
      <c r="H22" s="88">
        <f t="shared" si="3"/>
        <v>-2059225</v>
      </c>
      <c r="I22" s="88">
        <f t="shared" si="3"/>
        <v>17921439</v>
      </c>
      <c r="J22" s="88">
        <f t="shared" si="3"/>
        <v>-297233</v>
      </c>
      <c r="K22" s="88">
        <f t="shared" si="3"/>
        <v>321382</v>
      </c>
      <c r="L22" s="88">
        <f t="shared" si="3"/>
        <v>13383680</v>
      </c>
      <c r="M22" s="88">
        <f t="shared" si="3"/>
        <v>13407829</v>
      </c>
      <c r="N22" s="88">
        <f t="shared" si="3"/>
        <v>-1784380</v>
      </c>
      <c r="O22" s="88">
        <f t="shared" si="3"/>
        <v>-1784380</v>
      </c>
      <c r="P22" s="88">
        <f t="shared" si="3"/>
        <v>-1784380</v>
      </c>
      <c r="Q22" s="88">
        <f t="shared" si="3"/>
        <v>-5353140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25976128</v>
      </c>
      <c r="W22" s="88">
        <f t="shared" si="3"/>
        <v>12320595</v>
      </c>
      <c r="X22" s="88">
        <f t="shared" si="3"/>
        <v>13655533</v>
      </c>
      <c r="Y22" s="89">
        <f>+IF(W22&lt;&gt;0,(X22/W22)*100,0)</f>
        <v>110.83501243243528</v>
      </c>
      <c r="Z22" s="90">
        <f t="shared" si="3"/>
        <v>142455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26753724</v>
      </c>
      <c r="C24" s="75">
        <f>SUM(C22:C23)</f>
        <v>0</v>
      </c>
      <c r="D24" s="76">
        <f aca="true" t="shared" si="4" ref="D24:Z24">SUM(D22:D23)</f>
        <v>16427454</v>
      </c>
      <c r="E24" s="77">
        <f t="shared" si="4"/>
        <v>142455</v>
      </c>
      <c r="F24" s="77">
        <f t="shared" si="4"/>
        <v>20001709</v>
      </c>
      <c r="G24" s="77">
        <f t="shared" si="4"/>
        <v>-21045</v>
      </c>
      <c r="H24" s="77">
        <f t="shared" si="4"/>
        <v>-2059225</v>
      </c>
      <c r="I24" s="77">
        <f t="shared" si="4"/>
        <v>17921439</v>
      </c>
      <c r="J24" s="77">
        <f t="shared" si="4"/>
        <v>-297233</v>
      </c>
      <c r="K24" s="77">
        <f t="shared" si="4"/>
        <v>321382</v>
      </c>
      <c r="L24" s="77">
        <f t="shared" si="4"/>
        <v>13383680</v>
      </c>
      <c r="M24" s="77">
        <f t="shared" si="4"/>
        <v>13407829</v>
      </c>
      <c r="N24" s="77">
        <f t="shared" si="4"/>
        <v>-1784380</v>
      </c>
      <c r="O24" s="77">
        <f t="shared" si="4"/>
        <v>-1784380</v>
      </c>
      <c r="P24" s="77">
        <f t="shared" si="4"/>
        <v>-1784380</v>
      </c>
      <c r="Q24" s="77">
        <f t="shared" si="4"/>
        <v>-5353140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25976128</v>
      </c>
      <c r="W24" s="77">
        <f t="shared" si="4"/>
        <v>12320595</v>
      </c>
      <c r="X24" s="77">
        <f t="shared" si="4"/>
        <v>13655533</v>
      </c>
      <c r="Y24" s="78">
        <f>+IF(W24&lt;&gt;0,(X24/W24)*100,0)</f>
        <v>110.83501243243528</v>
      </c>
      <c r="Z24" s="79">
        <f t="shared" si="4"/>
        <v>142455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19826000</v>
      </c>
      <c r="C27" s="22">
        <v>0</v>
      </c>
      <c r="D27" s="99">
        <v>22985000</v>
      </c>
      <c r="E27" s="100">
        <v>22985000</v>
      </c>
      <c r="F27" s="100">
        <v>192980</v>
      </c>
      <c r="G27" s="100">
        <v>1629731</v>
      </c>
      <c r="H27" s="100">
        <v>715415</v>
      </c>
      <c r="I27" s="100">
        <v>2538126</v>
      </c>
      <c r="J27" s="100">
        <v>0</v>
      </c>
      <c r="K27" s="100">
        <v>3748973</v>
      </c>
      <c r="L27" s="100">
        <v>1927161</v>
      </c>
      <c r="M27" s="100">
        <v>5676134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8214260</v>
      </c>
      <c r="W27" s="100">
        <v>17238750</v>
      </c>
      <c r="X27" s="100">
        <v>-9024490</v>
      </c>
      <c r="Y27" s="101">
        <v>-52.35</v>
      </c>
      <c r="Z27" s="102">
        <v>22985000</v>
      </c>
    </row>
    <row r="28" spans="1:26" ht="12.75">
      <c r="A28" s="103" t="s">
        <v>46</v>
      </c>
      <c r="B28" s="19">
        <v>16326000</v>
      </c>
      <c r="C28" s="19">
        <v>0</v>
      </c>
      <c r="D28" s="59">
        <v>16355000</v>
      </c>
      <c r="E28" s="60">
        <v>16355000</v>
      </c>
      <c r="F28" s="60">
        <v>192980</v>
      </c>
      <c r="G28" s="60">
        <v>1629731</v>
      </c>
      <c r="H28" s="60">
        <v>715415</v>
      </c>
      <c r="I28" s="60">
        <v>2538126</v>
      </c>
      <c r="J28" s="60">
        <v>0</v>
      </c>
      <c r="K28" s="60">
        <v>3748973</v>
      </c>
      <c r="L28" s="60">
        <v>1927161</v>
      </c>
      <c r="M28" s="60">
        <v>5676134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8214260</v>
      </c>
      <c r="W28" s="60">
        <v>12266250</v>
      </c>
      <c r="X28" s="60">
        <v>-4051990</v>
      </c>
      <c r="Y28" s="61">
        <v>-33.03</v>
      </c>
      <c r="Z28" s="62">
        <v>16355000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3500000</v>
      </c>
      <c r="C31" s="19">
        <v>0</v>
      </c>
      <c r="D31" s="59">
        <v>6630000</v>
      </c>
      <c r="E31" s="60">
        <v>6630000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4972500</v>
      </c>
      <c r="X31" s="60">
        <v>-4972500</v>
      </c>
      <c r="Y31" s="61">
        <v>-100</v>
      </c>
      <c r="Z31" s="62">
        <v>6630000</v>
      </c>
    </row>
    <row r="32" spans="1:26" ht="12.75">
      <c r="A32" s="70" t="s">
        <v>54</v>
      </c>
      <c r="B32" s="22">
        <f>SUM(B28:B31)</f>
        <v>19826000</v>
      </c>
      <c r="C32" s="22">
        <f>SUM(C28:C31)</f>
        <v>0</v>
      </c>
      <c r="D32" s="99">
        <f aca="true" t="shared" si="5" ref="D32:Z32">SUM(D28:D31)</f>
        <v>22985000</v>
      </c>
      <c r="E32" s="100">
        <f t="shared" si="5"/>
        <v>22985000</v>
      </c>
      <c r="F32" s="100">
        <f t="shared" si="5"/>
        <v>192980</v>
      </c>
      <c r="G32" s="100">
        <f t="shared" si="5"/>
        <v>1629731</v>
      </c>
      <c r="H32" s="100">
        <f t="shared" si="5"/>
        <v>715415</v>
      </c>
      <c r="I32" s="100">
        <f t="shared" si="5"/>
        <v>2538126</v>
      </c>
      <c r="J32" s="100">
        <f t="shared" si="5"/>
        <v>0</v>
      </c>
      <c r="K32" s="100">
        <f t="shared" si="5"/>
        <v>3748973</v>
      </c>
      <c r="L32" s="100">
        <f t="shared" si="5"/>
        <v>1927161</v>
      </c>
      <c r="M32" s="100">
        <f t="shared" si="5"/>
        <v>5676134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8214260</v>
      </c>
      <c r="W32" s="100">
        <f t="shared" si="5"/>
        <v>17238750</v>
      </c>
      <c r="X32" s="100">
        <f t="shared" si="5"/>
        <v>-9024490</v>
      </c>
      <c r="Y32" s="101">
        <f>+IF(W32&lt;&gt;0,(X32/W32)*100,0)</f>
        <v>-52.35002537887028</v>
      </c>
      <c r="Z32" s="102">
        <f t="shared" si="5"/>
        <v>22985000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65466823</v>
      </c>
      <c r="C35" s="19">
        <v>0</v>
      </c>
      <c r="D35" s="59">
        <v>35673000</v>
      </c>
      <c r="E35" s="60">
        <v>35673000</v>
      </c>
      <c r="F35" s="60">
        <v>93867022</v>
      </c>
      <c r="G35" s="60">
        <v>89072098</v>
      </c>
      <c r="H35" s="60">
        <v>84945752</v>
      </c>
      <c r="I35" s="60">
        <v>84945752</v>
      </c>
      <c r="J35" s="60">
        <v>83630394</v>
      </c>
      <c r="K35" s="60">
        <v>79900746</v>
      </c>
      <c r="L35" s="60">
        <v>94015354</v>
      </c>
      <c r="M35" s="60">
        <v>94015354</v>
      </c>
      <c r="N35" s="60">
        <v>91961647</v>
      </c>
      <c r="O35" s="60">
        <v>0</v>
      </c>
      <c r="P35" s="60">
        <v>0</v>
      </c>
      <c r="Q35" s="60">
        <v>91961647</v>
      </c>
      <c r="R35" s="60">
        <v>0</v>
      </c>
      <c r="S35" s="60">
        <v>0</v>
      </c>
      <c r="T35" s="60">
        <v>0</v>
      </c>
      <c r="U35" s="60">
        <v>0</v>
      </c>
      <c r="V35" s="60">
        <v>91961647</v>
      </c>
      <c r="W35" s="60">
        <v>26754750</v>
      </c>
      <c r="X35" s="60">
        <v>65206897</v>
      </c>
      <c r="Y35" s="61">
        <v>243.72</v>
      </c>
      <c r="Z35" s="62">
        <v>35673000</v>
      </c>
    </row>
    <row r="36" spans="1:26" ht="12.75">
      <c r="A36" s="58" t="s">
        <v>57</v>
      </c>
      <c r="B36" s="19">
        <v>119533448</v>
      </c>
      <c r="C36" s="19">
        <v>0</v>
      </c>
      <c r="D36" s="59">
        <v>129248171</v>
      </c>
      <c r="E36" s="60">
        <v>129248171</v>
      </c>
      <c r="F36" s="60">
        <v>119928597</v>
      </c>
      <c r="G36" s="60">
        <v>121558328</v>
      </c>
      <c r="H36" s="60">
        <v>122273742</v>
      </c>
      <c r="I36" s="60">
        <v>122273742</v>
      </c>
      <c r="J36" s="60">
        <v>122273742</v>
      </c>
      <c r="K36" s="60">
        <v>126022720</v>
      </c>
      <c r="L36" s="60">
        <v>127949882</v>
      </c>
      <c r="M36" s="60">
        <v>127949882</v>
      </c>
      <c r="N36" s="60">
        <v>127949882</v>
      </c>
      <c r="O36" s="60">
        <v>0</v>
      </c>
      <c r="P36" s="60">
        <v>0</v>
      </c>
      <c r="Q36" s="60">
        <v>127949882</v>
      </c>
      <c r="R36" s="60">
        <v>0</v>
      </c>
      <c r="S36" s="60">
        <v>0</v>
      </c>
      <c r="T36" s="60">
        <v>0</v>
      </c>
      <c r="U36" s="60">
        <v>0</v>
      </c>
      <c r="V36" s="60">
        <v>127949882</v>
      </c>
      <c r="W36" s="60">
        <v>96936128</v>
      </c>
      <c r="X36" s="60">
        <v>31013754</v>
      </c>
      <c r="Y36" s="61">
        <v>31.99</v>
      </c>
      <c r="Z36" s="62">
        <v>129248171</v>
      </c>
    </row>
    <row r="37" spans="1:26" ht="12.75">
      <c r="A37" s="58" t="s">
        <v>58</v>
      </c>
      <c r="B37" s="19">
        <v>15143835</v>
      </c>
      <c r="C37" s="19">
        <v>0</v>
      </c>
      <c r="D37" s="59">
        <v>8000000</v>
      </c>
      <c r="E37" s="60">
        <v>8000000</v>
      </c>
      <c r="F37" s="60">
        <v>19108628</v>
      </c>
      <c r="G37" s="60">
        <v>15964480</v>
      </c>
      <c r="H37" s="60">
        <v>14676704</v>
      </c>
      <c r="I37" s="60">
        <v>14676704</v>
      </c>
      <c r="J37" s="60">
        <v>14596951</v>
      </c>
      <c r="K37" s="60">
        <v>14294899</v>
      </c>
      <c r="L37" s="60">
        <v>16996985</v>
      </c>
      <c r="M37" s="60">
        <v>16996985</v>
      </c>
      <c r="N37" s="60">
        <v>16727659</v>
      </c>
      <c r="O37" s="60">
        <v>0</v>
      </c>
      <c r="P37" s="60">
        <v>0</v>
      </c>
      <c r="Q37" s="60">
        <v>16727659</v>
      </c>
      <c r="R37" s="60">
        <v>0</v>
      </c>
      <c r="S37" s="60">
        <v>0</v>
      </c>
      <c r="T37" s="60">
        <v>0</v>
      </c>
      <c r="U37" s="60">
        <v>0</v>
      </c>
      <c r="V37" s="60">
        <v>16727659</v>
      </c>
      <c r="W37" s="60">
        <v>6000000</v>
      </c>
      <c r="X37" s="60">
        <v>10727659</v>
      </c>
      <c r="Y37" s="61">
        <v>178.79</v>
      </c>
      <c r="Z37" s="62">
        <v>8000000</v>
      </c>
    </row>
    <row r="38" spans="1:26" ht="12.75">
      <c r="A38" s="58" t="s">
        <v>59</v>
      </c>
      <c r="B38" s="19">
        <v>3118348</v>
      </c>
      <c r="C38" s="19">
        <v>0</v>
      </c>
      <c r="D38" s="59">
        <v>2800000</v>
      </c>
      <c r="E38" s="60">
        <v>0</v>
      </c>
      <c r="F38" s="60">
        <v>4428832</v>
      </c>
      <c r="G38" s="60">
        <v>4428832</v>
      </c>
      <c r="H38" s="60">
        <v>4428832</v>
      </c>
      <c r="I38" s="60">
        <v>4428832</v>
      </c>
      <c r="J38" s="60">
        <v>4428832</v>
      </c>
      <c r="K38" s="60">
        <v>4428832</v>
      </c>
      <c r="L38" s="60">
        <v>4428832</v>
      </c>
      <c r="M38" s="60">
        <v>4428832</v>
      </c>
      <c r="N38" s="60">
        <v>6523139</v>
      </c>
      <c r="O38" s="60">
        <v>0</v>
      </c>
      <c r="P38" s="60">
        <v>0</v>
      </c>
      <c r="Q38" s="60">
        <v>6523139</v>
      </c>
      <c r="R38" s="60">
        <v>0</v>
      </c>
      <c r="S38" s="60">
        <v>0</v>
      </c>
      <c r="T38" s="60">
        <v>0</v>
      </c>
      <c r="U38" s="60">
        <v>0</v>
      </c>
      <c r="V38" s="60">
        <v>6523139</v>
      </c>
      <c r="W38" s="60"/>
      <c r="X38" s="60">
        <v>6523139</v>
      </c>
      <c r="Y38" s="61">
        <v>0</v>
      </c>
      <c r="Z38" s="62">
        <v>0</v>
      </c>
    </row>
    <row r="39" spans="1:26" ht="12.75">
      <c r="A39" s="58" t="s">
        <v>60</v>
      </c>
      <c r="B39" s="19">
        <v>166738088</v>
      </c>
      <c r="C39" s="19">
        <v>0</v>
      </c>
      <c r="D39" s="59">
        <v>154121171</v>
      </c>
      <c r="E39" s="60">
        <v>156921171</v>
      </c>
      <c r="F39" s="60">
        <v>190258159</v>
      </c>
      <c r="G39" s="60">
        <v>190237114</v>
      </c>
      <c r="H39" s="60">
        <v>188113958</v>
      </c>
      <c r="I39" s="60">
        <v>188113958</v>
      </c>
      <c r="J39" s="60">
        <v>186878353</v>
      </c>
      <c r="K39" s="60">
        <v>187199735</v>
      </c>
      <c r="L39" s="60">
        <v>200539419</v>
      </c>
      <c r="M39" s="60">
        <v>200539419</v>
      </c>
      <c r="N39" s="60">
        <v>196660731</v>
      </c>
      <c r="O39" s="60">
        <v>0</v>
      </c>
      <c r="P39" s="60">
        <v>0</v>
      </c>
      <c r="Q39" s="60">
        <v>196660731</v>
      </c>
      <c r="R39" s="60">
        <v>0</v>
      </c>
      <c r="S39" s="60">
        <v>0</v>
      </c>
      <c r="T39" s="60">
        <v>0</v>
      </c>
      <c r="U39" s="60">
        <v>0</v>
      </c>
      <c r="V39" s="60">
        <v>196660731</v>
      </c>
      <c r="W39" s="60">
        <v>117690878</v>
      </c>
      <c r="X39" s="60">
        <v>78969853</v>
      </c>
      <c r="Y39" s="61">
        <v>67.1</v>
      </c>
      <c r="Z39" s="62">
        <v>156921171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15829916</v>
      </c>
      <c r="C42" s="19">
        <v>0</v>
      </c>
      <c r="D42" s="59">
        <v>22609233</v>
      </c>
      <c r="E42" s="60">
        <v>4985256</v>
      </c>
      <c r="F42" s="60">
        <v>25349888</v>
      </c>
      <c r="G42" s="60">
        <v>-2732756</v>
      </c>
      <c r="H42" s="60">
        <v>-18289887</v>
      </c>
      <c r="I42" s="60">
        <v>4327245</v>
      </c>
      <c r="J42" s="60">
        <v>219771</v>
      </c>
      <c r="K42" s="60">
        <v>1678786</v>
      </c>
      <c r="L42" s="60">
        <v>25429694</v>
      </c>
      <c r="M42" s="60">
        <v>27328251</v>
      </c>
      <c r="N42" s="60">
        <v>-1120778</v>
      </c>
      <c r="O42" s="60">
        <v>0</v>
      </c>
      <c r="P42" s="60">
        <v>0</v>
      </c>
      <c r="Q42" s="60">
        <v>-1120778</v>
      </c>
      <c r="R42" s="60">
        <v>0</v>
      </c>
      <c r="S42" s="60">
        <v>0</v>
      </c>
      <c r="T42" s="60">
        <v>0</v>
      </c>
      <c r="U42" s="60">
        <v>0</v>
      </c>
      <c r="V42" s="60">
        <v>30534718</v>
      </c>
      <c r="W42" s="60">
        <v>30209839</v>
      </c>
      <c r="X42" s="60">
        <v>324879</v>
      </c>
      <c r="Y42" s="61">
        <v>1.08</v>
      </c>
      <c r="Z42" s="62">
        <v>4985256</v>
      </c>
    </row>
    <row r="43" spans="1:26" ht="12.75">
      <c r="A43" s="58" t="s">
        <v>63</v>
      </c>
      <c r="B43" s="19">
        <v>-274472</v>
      </c>
      <c r="C43" s="19">
        <v>0</v>
      </c>
      <c r="D43" s="59">
        <v>-22985004</v>
      </c>
      <c r="E43" s="60">
        <v>-22985000</v>
      </c>
      <c r="F43" s="60">
        <v>-219998</v>
      </c>
      <c r="G43" s="60">
        <v>-1840905</v>
      </c>
      <c r="H43" s="60">
        <v>-789705</v>
      </c>
      <c r="I43" s="60">
        <v>-2850608</v>
      </c>
      <c r="J43" s="60">
        <v>0</v>
      </c>
      <c r="K43" s="60">
        <v>-4006452</v>
      </c>
      <c r="L43" s="60">
        <v>-2193352</v>
      </c>
      <c r="M43" s="60">
        <v>-6199804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-9050412</v>
      </c>
      <c r="W43" s="60">
        <v>-16521805</v>
      </c>
      <c r="X43" s="60">
        <v>7471393</v>
      </c>
      <c r="Y43" s="61">
        <v>-45.22</v>
      </c>
      <c r="Z43" s="62">
        <v>-22985000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52815823</v>
      </c>
      <c r="C45" s="22">
        <v>0</v>
      </c>
      <c r="D45" s="99">
        <v>36884608</v>
      </c>
      <c r="E45" s="100">
        <v>-17999743</v>
      </c>
      <c r="F45" s="100">
        <v>77945713</v>
      </c>
      <c r="G45" s="100">
        <v>73372052</v>
      </c>
      <c r="H45" s="100">
        <v>54292460</v>
      </c>
      <c r="I45" s="100">
        <v>54292460</v>
      </c>
      <c r="J45" s="100">
        <v>54512231</v>
      </c>
      <c r="K45" s="100">
        <v>52184565</v>
      </c>
      <c r="L45" s="100">
        <v>75420907</v>
      </c>
      <c r="M45" s="100">
        <v>75420907</v>
      </c>
      <c r="N45" s="100">
        <v>74300129</v>
      </c>
      <c r="O45" s="100">
        <v>74300129</v>
      </c>
      <c r="P45" s="100">
        <v>0</v>
      </c>
      <c r="Q45" s="100">
        <v>74300129</v>
      </c>
      <c r="R45" s="100">
        <v>0</v>
      </c>
      <c r="S45" s="100">
        <v>0</v>
      </c>
      <c r="T45" s="100">
        <v>0</v>
      </c>
      <c r="U45" s="100">
        <v>0</v>
      </c>
      <c r="V45" s="100">
        <v>74300129</v>
      </c>
      <c r="W45" s="100">
        <v>13688035</v>
      </c>
      <c r="X45" s="100">
        <v>60612094</v>
      </c>
      <c r="Y45" s="101">
        <v>442.81</v>
      </c>
      <c r="Z45" s="102">
        <v>-17999743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1327888</v>
      </c>
      <c r="C49" s="52">
        <v>0</v>
      </c>
      <c r="D49" s="129">
        <v>515364</v>
      </c>
      <c r="E49" s="54">
        <v>428078</v>
      </c>
      <c r="F49" s="54">
        <v>0</v>
      </c>
      <c r="G49" s="54">
        <v>0</v>
      </c>
      <c r="H49" s="54">
        <v>0</v>
      </c>
      <c r="I49" s="54">
        <v>412813</v>
      </c>
      <c r="J49" s="54">
        <v>0</v>
      </c>
      <c r="K49" s="54">
        <v>0</v>
      </c>
      <c r="L49" s="54">
        <v>0</v>
      </c>
      <c r="M49" s="54">
        <v>383863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4491656</v>
      </c>
      <c r="W49" s="54">
        <v>14856972</v>
      </c>
      <c r="X49" s="54">
        <v>22416634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96.24765645996308</v>
      </c>
      <c r="C58" s="5">
        <f>IF(C67=0,0,+(C76/C67)*100)</f>
        <v>0</v>
      </c>
      <c r="D58" s="6">
        <f aca="true" t="shared" si="6" ref="D58:Z58">IF(D67=0,0,+(D76/D67)*100)</f>
        <v>94.9999546459684</v>
      </c>
      <c r="E58" s="7">
        <f t="shared" si="6"/>
        <v>99.99996056171166</v>
      </c>
      <c r="F58" s="7">
        <f t="shared" si="6"/>
        <v>93.85547923224001</v>
      </c>
      <c r="G58" s="7">
        <f t="shared" si="6"/>
        <v>98.67400243293586</v>
      </c>
      <c r="H58" s="7">
        <f t="shared" si="6"/>
        <v>99.68989553486584</v>
      </c>
      <c r="I58" s="7">
        <f t="shared" si="6"/>
        <v>97.33466253643155</v>
      </c>
      <c r="J58" s="7">
        <f t="shared" si="6"/>
        <v>114.27575997508683</v>
      </c>
      <c r="K58" s="7">
        <f t="shared" si="6"/>
        <v>99.89371429027737</v>
      </c>
      <c r="L58" s="7">
        <f t="shared" si="6"/>
        <v>99.88290388811593</v>
      </c>
      <c r="M58" s="7">
        <f t="shared" si="6"/>
        <v>104.25918501820703</v>
      </c>
      <c r="N58" s="7">
        <f t="shared" si="6"/>
        <v>81.88583640906612</v>
      </c>
      <c r="O58" s="7">
        <f t="shared" si="6"/>
        <v>0</v>
      </c>
      <c r="P58" s="7">
        <f t="shared" si="6"/>
        <v>0</v>
      </c>
      <c r="Q58" s="7">
        <f t="shared" si="6"/>
        <v>27.29527880302204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75.93837731711524</v>
      </c>
      <c r="W58" s="7">
        <f t="shared" si="6"/>
        <v>99.48199102436787</v>
      </c>
      <c r="X58" s="7">
        <f t="shared" si="6"/>
        <v>0</v>
      </c>
      <c r="Y58" s="7">
        <f t="shared" si="6"/>
        <v>0</v>
      </c>
      <c r="Z58" s="8">
        <f t="shared" si="6"/>
        <v>99.99996056171166</v>
      </c>
    </row>
    <row r="59" spans="1:26" ht="12.75">
      <c r="A59" s="37" t="s">
        <v>31</v>
      </c>
      <c r="B59" s="9">
        <f aca="true" t="shared" si="7" ref="B59:Z66">IF(B68=0,0,+(B77/B68)*100)</f>
        <v>99.99999163980816</v>
      </c>
      <c r="C59" s="9">
        <f t="shared" si="7"/>
        <v>0</v>
      </c>
      <c r="D59" s="2">
        <f t="shared" si="7"/>
        <v>94.99996464554555</v>
      </c>
      <c r="E59" s="10">
        <f t="shared" si="7"/>
        <v>99.99997956840573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114.92322260837025</v>
      </c>
      <c r="K59" s="10">
        <f t="shared" si="7"/>
        <v>100</v>
      </c>
      <c r="L59" s="10">
        <f t="shared" si="7"/>
        <v>100</v>
      </c>
      <c r="M59" s="10">
        <f t="shared" si="7"/>
        <v>104.51918884185845</v>
      </c>
      <c r="N59" s="10">
        <f t="shared" si="7"/>
        <v>82.57565934706217</v>
      </c>
      <c r="O59" s="10">
        <f t="shared" si="7"/>
        <v>0</v>
      </c>
      <c r="P59" s="10">
        <f t="shared" si="7"/>
        <v>0</v>
      </c>
      <c r="Q59" s="10">
        <f t="shared" si="7"/>
        <v>27.52521978235406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76.86218319945665</v>
      </c>
      <c r="W59" s="10">
        <f t="shared" si="7"/>
        <v>108.94727012067453</v>
      </c>
      <c r="X59" s="10">
        <f t="shared" si="7"/>
        <v>0</v>
      </c>
      <c r="Y59" s="10">
        <f t="shared" si="7"/>
        <v>0</v>
      </c>
      <c r="Z59" s="11">
        <f t="shared" si="7"/>
        <v>99.99997956840573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95</v>
      </c>
      <c r="E60" s="13">
        <f t="shared" si="7"/>
        <v>99.99943449575872</v>
      </c>
      <c r="F60" s="13">
        <f t="shared" si="7"/>
        <v>71.01196953210011</v>
      </c>
      <c r="G60" s="13">
        <f t="shared" si="7"/>
        <v>59.513964454116795</v>
      </c>
      <c r="H60" s="13">
        <f t="shared" si="7"/>
        <v>90.68069157296578</v>
      </c>
      <c r="I60" s="13">
        <f t="shared" si="7"/>
        <v>73.7355418530609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64.68625317373957</v>
      </c>
      <c r="O60" s="13">
        <f t="shared" si="7"/>
        <v>0</v>
      </c>
      <c r="P60" s="13">
        <f t="shared" si="7"/>
        <v>0</v>
      </c>
      <c r="Q60" s="13">
        <f t="shared" si="7"/>
        <v>21.562084391246525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65.09920874810248</v>
      </c>
      <c r="W60" s="13">
        <f t="shared" si="7"/>
        <v>93.7540213938151</v>
      </c>
      <c r="X60" s="13">
        <f t="shared" si="7"/>
        <v>0</v>
      </c>
      <c r="Y60" s="13">
        <f t="shared" si="7"/>
        <v>0</v>
      </c>
      <c r="Z60" s="14">
        <f t="shared" si="7"/>
        <v>99.99943449575872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95</v>
      </c>
      <c r="E64" s="13">
        <f t="shared" si="7"/>
        <v>0</v>
      </c>
      <c r="F64" s="13">
        <f t="shared" si="7"/>
        <v>71.01196953210011</v>
      </c>
      <c r="G64" s="13">
        <f t="shared" si="7"/>
        <v>59.513964454116795</v>
      </c>
      <c r="H64" s="13">
        <f t="shared" si="7"/>
        <v>90.68069157296578</v>
      </c>
      <c r="I64" s="13">
        <f t="shared" si="7"/>
        <v>73.7355418530609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150</v>
      </c>
      <c r="N64" s="13">
        <f t="shared" si="7"/>
        <v>64.68625317373957</v>
      </c>
      <c r="O64" s="13">
        <f t="shared" si="7"/>
        <v>0</v>
      </c>
      <c r="P64" s="13">
        <f t="shared" si="7"/>
        <v>0</v>
      </c>
      <c r="Q64" s="13">
        <f t="shared" si="7"/>
        <v>21.562084391246525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73.23660984161529</v>
      </c>
      <c r="W64" s="13">
        <f t="shared" si="7"/>
        <v>93.7540213938151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94.99982769357025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12427780</v>
      </c>
      <c r="C67" s="24"/>
      <c r="D67" s="25">
        <v>15213642</v>
      </c>
      <c r="E67" s="26">
        <v>15213642</v>
      </c>
      <c r="F67" s="26">
        <v>1327394</v>
      </c>
      <c r="G67" s="26">
        <v>1262672</v>
      </c>
      <c r="H67" s="26">
        <v>1242807</v>
      </c>
      <c r="I67" s="26">
        <v>3832873</v>
      </c>
      <c r="J67" s="26">
        <v>1095003</v>
      </c>
      <c r="K67" s="26">
        <v>1252285</v>
      </c>
      <c r="L67" s="26">
        <v>1257087</v>
      </c>
      <c r="M67" s="26">
        <v>3604375</v>
      </c>
      <c r="N67" s="26">
        <v>1261488</v>
      </c>
      <c r="O67" s="26">
        <v>1261488</v>
      </c>
      <c r="P67" s="26">
        <v>1261488</v>
      </c>
      <c r="Q67" s="26">
        <v>3784464</v>
      </c>
      <c r="R67" s="26"/>
      <c r="S67" s="26"/>
      <c r="T67" s="26"/>
      <c r="U67" s="26"/>
      <c r="V67" s="26">
        <v>11221712</v>
      </c>
      <c r="W67" s="26">
        <v>11410227</v>
      </c>
      <c r="X67" s="26"/>
      <c r="Y67" s="25"/>
      <c r="Z67" s="27">
        <v>15213642</v>
      </c>
    </row>
    <row r="68" spans="1:26" ht="12.75" hidden="1">
      <c r="A68" s="37" t="s">
        <v>31</v>
      </c>
      <c r="B68" s="19">
        <v>11961448</v>
      </c>
      <c r="C68" s="19"/>
      <c r="D68" s="20">
        <v>13435365</v>
      </c>
      <c r="E68" s="21">
        <v>14683142</v>
      </c>
      <c r="F68" s="21">
        <v>1216465</v>
      </c>
      <c r="G68" s="21">
        <v>1221317</v>
      </c>
      <c r="H68" s="21">
        <v>1201452</v>
      </c>
      <c r="I68" s="21">
        <v>3639234</v>
      </c>
      <c r="J68" s="21">
        <v>1052849</v>
      </c>
      <c r="K68" s="21">
        <v>1209599</v>
      </c>
      <c r="L68" s="21">
        <v>1214260</v>
      </c>
      <c r="M68" s="21">
        <v>3476708</v>
      </c>
      <c r="N68" s="21">
        <v>1218554</v>
      </c>
      <c r="O68" s="21">
        <v>1218554</v>
      </c>
      <c r="P68" s="21">
        <v>1218554</v>
      </c>
      <c r="Q68" s="21">
        <v>3655662</v>
      </c>
      <c r="R68" s="21"/>
      <c r="S68" s="21"/>
      <c r="T68" s="21"/>
      <c r="U68" s="21"/>
      <c r="V68" s="21">
        <v>10771604</v>
      </c>
      <c r="W68" s="21">
        <v>10076526</v>
      </c>
      <c r="X68" s="21"/>
      <c r="Y68" s="20"/>
      <c r="Z68" s="23">
        <v>14683142</v>
      </c>
    </row>
    <row r="69" spans="1:26" ht="12.75" hidden="1">
      <c r="A69" s="38" t="s">
        <v>32</v>
      </c>
      <c r="B69" s="19">
        <v>466332</v>
      </c>
      <c r="C69" s="19"/>
      <c r="D69" s="20">
        <v>530500</v>
      </c>
      <c r="E69" s="21">
        <v>530500</v>
      </c>
      <c r="F69" s="21">
        <v>41355</v>
      </c>
      <c r="G69" s="21">
        <v>41355</v>
      </c>
      <c r="H69" s="21">
        <v>41355</v>
      </c>
      <c r="I69" s="21">
        <v>124065</v>
      </c>
      <c r="J69" s="21">
        <v>41355</v>
      </c>
      <c r="K69" s="21">
        <v>41355</v>
      </c>
      <c r="L69" s="21">
        <v>41355</v>
      </c>
      <c r="M69" s="21">
        <v>124065</v>
      </c>
      <c r="N69" s="21">
        <v>41355</v>
      </c>
      <c r="O69" s="21">
        <v>41355</v>
      </c>
      <c r="P69" s="21">
        <v>41355</v>
      </c>
      <c r="Q69" s="21">
        <v>124065</v>
      </c>
      <c r="R69" s="21"/>
      <c r="S69" s="21"/>
      <c r="T69" s="21"/>
      <c r="U69" s="21"/>
      <c r="V69" s="21">
        <v>372195</v>
      </c>
      <c r="W69" s="21">
        <v>397872</v>
      </c>
      <c r="X69" s="21"/>
      <c r="Y69" s="20"/>
      <c r="Z69" s="23">
        <v>530500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530500</v>
      </c>
      <c r="E73" s="21"/>
      <c r="F73" s="21">
        <v>41355</v>
      </c>
      <c r="G73" s="21">
        <v>41355</v>
      </c>
      <c r="H73" s="21">
        <v>41355</v>
      </c>
      <c r="I73" s="21">
        <v>124065</v>
      </c>
      <c r="J73" s="21"/>
      <c r="K73" s="21">
        <v>41355</v>
      </c>
      <c r="L73" s="21">
        <v>41355</v>
      </c>
      <c r="M73" s="21">
        <v>82710</v>
      </c>
      <c r="N73" s="21">
        <v>41355</v>
      </c>
      <c r="O73" s="21">
        <v>41355</v>
      </c>
      <c r="P73" s="21">
        <v>41355</v>
      </c>
      <c r="Q73" s="21">
        <v>124065</v>
      </c>
      <c r="R73" s="21"/>
      <c r="S73" s="21"/>
      <c r="T73" s="21"/>
      <c r="U73" s="21"/>
      <c r="V73" s="21">
        <v>330840</v>
      </c>
      <c r="W73" s="21">
        <v>397872</v>
      </c>
      <c r="X73" s="21"/>
      <c r="Y73" s="20"/>
      <c r="Z73" s="23"/>
    </row>
    <row r="74" spans="1:26" ht="12.75" hidden="1">
      <c r="A74" s="39" t="s">
        <v>107</v>
      </c>
      <c r="B74" s="19">
        <v>466332</v>
      </c>
      <c r="C74" s="19"/>
      <c r="D74" s="20"/>
      <c r="E74" s="21">
        <v>530500</v>
      </c>
      <c r="F74" s="21"/>
      <c r="G74" s="21"/>
      <c r="H74" s="21"/>
      <c r="I74" s="21"/>
      <c r="J74" s="21">
        <v>41355</v>
      </c>
      <c r="K74" s="21"/>
      <c r="L74" s="21"/>
      <c r="M74" s="21">
        <v>41355</v>
      </c>
      <c r="N74" s="21"/>
      <c r="O74" s="21"/>
      <c r="P74" s="21"/>
      <c r="Q74" s="21"/>
      <c r="R74" s="21"/>
      <c r="S74" s="21"/>
      <c r="T74" s="21"/>
      <c r="U74" s="21"/>
      <c r="V74" s="21">
        <v>41355</v>
      </c>
      <c r="W74" s="21"/>
      <c r="X74" s="21"/>
      <c r="Y74" s="20"/>
      <c r="Z74" s="23">
        <v>530500</v>
      </c>
    </row>
    <row r="75" spans="1:26" ht="12.75" hidden="1">
      <c r="A75" s="40" t="s">
        <v>110</v>
      </c>
      <c r="B75" s="28"/>
      <c r="C75" s="28"/>
      <c r="D75" s="29">
        <v>1247777</v>
      </c>
      <c r="E75" s="30"/>
      <c r="F75" s="30">
        <v>69574</v>
      </c>
      <c r="G75" s="30"/>
      <c r="H75" s="30"/>
      <c r="I75" s="30">
        <v>69574</v>
      </c>
      <c r="J75" s="30">
        <v>799</v>
      </c>
      <c r="K75" s="30">
        <v>1331</v>
      </c>
      <c r="L75" s="30">
        <v>1472</v>
      </c>
      <c r="M75" s="30">
        <v>3602</v>
      </c>
      <c r="N75" s="30">
        <v>1579</v>
      </c>
      <c r="O75" s="30">
        <v>1579</v>
      </c>
      <c r="P75" s="30">
        <v>1579</v>
      </c>
      <c r="Q75" s="30">
        <v>4737</v>
      </c>
      <c r="R75" s="30"/>
      <c r="S75" s="30"/>
      <c r="T75" s="30"/>
      <c r="U75" s="30"/>
      <c r="V75" s="30">
        <v>77913</v>
      </c>
      <c r="W75" s="30">
        <v>935829</v>
      </c>
      <c r="X75" s="30"/>
      <c r="Y75" s="29"/>
      <c r="Z75" s="31"/>
    </row>
    <row r="76" spans="1:26" ht="12.75" hidden="1">
      <c r="A76" s="42" t="s">
        <v>287</v>
      </c>
      <c r="B76" s="32">
        <v>11961447</v>
      </c>
      <c r="C76" s="32"/>
      <c r="D76" s="33">
        <v>14452953</v>
      </c>
      <c r="E76" s="34">
        <v>15213636</v>
      </c>
      <c r="F76" s="34">
        <v>1245832</v>
      </c>
      <c r="G76" s="34">
        <v>1245929</v>
      </c>
      <c r="H76" s="34">
        <v>1238953</v>
      </c>
      <c r="I76" s="34">
        <v>3730714</v>
      </c>
      <c r="J76" s="34">
        <v>1251323</v>
      </c>
      <c r="K76" s="34">
        <v>1250954</v>
      </c>
      <c r="L76" s="34">
        <v>1255615</v>
      </c>
      <c r="M76" s="34">
        <v>3757892</v>
      </c>
      <c r="N76" s="34">
        <v>1032980</v>
      </c>
      <c r="O76" s="34"/>
      <c r="P76" s="34"/>
      <c r="Q76" s="34">
        <v>1032980</v>
      </c>
      <c r="R76" s="34"/>
      <c r="S76" s="34"/>
      <c r="T76" s="34"/>
      <c r="U76" s="34"/>
      <c r="V76" s="34">
        <v>8521586</v>
      </c>
      <c r="W76" s="34">
        <v>11351121</v>
      </c>
      <c r="X76" s="34"/>
      <c r="Y76" s="33"/>
      <c r="Z76" s="35">
        <v>15213636</v>
      </c>
    </row>
    <row r="77" spans="1:26" ht="12.75" hidden="1">
      <c r="A77" s="37" t="s">
        <v>31</v>
      </c>
      <c r="B77" s="19">
        <v>11961447</v>
      </c>
      <c r="C77" s="19"/>
      <c r="D77" s="20">
        <v>12763592</v>
      </c>
      <c r="E77" s="21">
        <v>14683139</v>
      </c>
      <c r="F77" s="21">
        <v>1216465</v>
      </c>
      <c r="G77" s="21">
        <v>1221317</v>
      </c>
      <c r="H77" s="21">
        <v>1201452</v>
      </c>
      <c r="I77" s="21">
        <v>3639234</v>
      </c>
      <c r="J77" s="21">
        <v>1209968</v>
      </c>
      <c r="K77" s="21">
        <v>1209599</v>
      </c>
      <c r="L77" s="21">
        <v>1214260</v>
      </c>
      <c r="M77" s="21">
        <v>3633827</v>
      </c>
      <c r="N77" s="21">
        <v>1006229</v>
      </c>
      <c r="O77" s="21"/>
      <c r="P77" s="21"/>
      <c r="Q77" s="21">
        <v>1006229</v>
      </c>
      <c r="R77" s="21"/>
      <c r="S77" s="21"/>
      <c r="T77" s="21"/>
      <c r="U77" s="21"/>
      <c r="V77" s="21">
        <v>8279290</v>
      </c>
      <c r="W77" s="21">
        <v>10978100</v>
      </c>
      <c r="X77" s="21"/>
      <c r="Y77" s="20"/>
      <c r="Z77" s="23">
        <v>14683139</v>
      </c>
    </row>
    <row r="78" spans="1:26" ht="12.75" hidden="1">
      <c r="A78" s="38" t="s">
        <v>32</v>
      </c>
      <c r="B78" s="19"/>
      <c r="C78" s="19"/>
      <c r="D78" s="20">
        <v>503975</v>
      </c>
      <c r="E78" s="21">
        <v>530497</v>
      </c>
      <c r="F78" s="21">
        <v>29367</v>
      </c>
      <c r="G78" s="21">
        <v>24612</v>
      </c>
      <c r="H78" s="21">
        <v>37501</v>
      </c>
      <c r="I78" s="21">
        <v>91480</v>
      </c>
      <c r="J78" s="21">
        <v>41355</v>
      </c>
      <c r="K78" s="21">
        <v>41355</v>
      </c>
      <c r="L78" s="21">
        <v>41355</v>
      </c>
      <c r="M78" s="21">
        <v>124065</v>
      </c>
      <c r="N78" s="21">
        <v>26751</v>
      </c>
      <c r="O78" s="21"/>
      <c r="P78" s="21"/>
      <c r="Q78" s="21">
        <v>26751</v>
      </c>
      <c r="R78" s="21"/>
      <c r="S78" s="21"/>
      <c r="T78" s="21"/>
      <c r="U78" s="21"/>
      <c r="V78" s="21">
        <v>242296</v>
      </c>
      <c r="W78" s="21">
        <v>373021</v>
      </c>
      <c r="X78" s="21"/>
      <c r="Y78" s="20"/>
      <c r="Z78" s="23">
        <v>530497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503975</v>
      </c>
      <c r="E82" s="21">
        <v>530497</v>
      </c>
      <c r="F82" s="21">
        <v>29367</v>
      </c>
      <c r="G82" s="21">
        <v>24612</v>
      </c>
      <c r="H82" s="21">
        <v>37501</v>
      </c>
      <c r="I82" s="21">
        <v>91480</v>
      </c>
      <c r="J82" s="21">
        <v>41355</v>
      </c>
      <c r="K82" s="21">
        <v>41355</v>
      </c>
      <c r="L82" s="21">
        <v>41355</v>
      </c>
      <c r="M82" s="21">
        <v>124065</v>
      </c>
      <c r="N82" s="21">
        <v>26751</v>
      </c>
      <c r="O82" s="21"/>
      <c r="P82" s="21"/>
      <c r="Q82" s="21">
        <v>26751</v>
      </c>
      <c r="R82" s="21"/>
      <c r="S82" s="21"/>
      <c r="T82" s="21"/>
      <c r="U82" s="21"/>
      <c r="V82" s="21">
        <v>242296</v>
      </c>
      <c r="W82" s="21">
        <v>373021</v>
      </c>
      <c r="X82" s="21"/>
      <c r="Y82" s="20"/>
      <c r="Z82" s="23">
        <v>530497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1185386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2600000</v>
      </c>
      <c r="D5" s="357">
        <f t="shared" si="0"/>
        <v>0</v>
      </c>
      <c r="E5" s="356">
        <f t="shared" si="0"/>
        <v>2759000</v>
      </c>
      <c r="F5" s="358">
        <f t="shared" si="0"/>
        <v>2759000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2069250</v>
      </c>
      <c r="Y5" s="358">
        <f t="shared" si="0"/>
        <v>-2069250</v>
      </c>
      <c r="Z5" s="359">
        <f>+IF(X5&lt;&gt;0,+(Y5/X5)*100,0)</f>
        <v>-100</v>
      </c>
      <c r="AA5" s="360">
        <f>+AA6+AA8+AA11+AA13+AA15</f>
        <v>2759000</v>
      </c>
    </row>
    <row r="6" spans="1:27" ht="12.75">
      <c r="A6" s="361" t="s">
        <v>205</v>
      </c>
      <c r="B6" s="142"/>
      <c r="C6" s="60">
        <f>+C7</f>
        <v>2600000</v>
      </c>
      <c r="D6" s="340">
        <f aca="true" t="shared" si="1" ref="D6:AA6">+D7</f>
        <v>0</v>
      </c>
      <c r="E6" s="60">
        <f t="shared" si="1"/>
        <v>2759000</v>
      </c>
      <c r="F6" s="59">
        <f t="shared" si="1"/>
        <v>2759000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2069250</v>
      </c>
      <c r="Y6" s="59">
        <f t="shared" si="1"/>
        <v>-2069250</v>
      </c>
      <c r="Z6" s="61">
        <f>+IF(X6&lt;&gt;0,+(Y6/X6)*100,0)</f>
        <v>-100</v>
      </c>
      <c r="AA6" s="62">
        <f t="shared" si="1"/>
        <v>2759000</v>
      </c>
    </row>
    <row r="7" spans="1:27" ht="12.75">
      <c r="A7" s="291" t="s">
        <v>229</v>
      </c>
      <c r="B7" s="142"/>
      <c r="C7" s="60">
        <v>2600000</v>
      </c>
      <c r="D7" s="340"/>
      <c r="E7" s="60">
        <v>2759000</v>
      </c>
      <c r="F7" s="59">
        <v>2759000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2069250</v>
      </c>
      <c r="Y7" s="59">
        <v>-2069250</v>
      </c>
      <c r="Z7" s="61">
        <v>-100</v>
      </c>
      <c r="AA7" s="62">
        <v>2759000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1400000</v>
      </c>
      <c r="D22" s="344">
        <f t="shared" si="6"/>
        <v>0</v>
      </c>
      <c r="E22" s="343">
        <f t="shared" si="6"/>
        <v>2122000</v>
      </c>
      <c r="F22" s="345">
        <f t="shared" si="6"/>
        <v>2122000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1591500</v>
      </c>
      <c r="Y22" s="345">
        <f t="shared" si="6"/>
        <v>-1591500</v>
      </c>
      <c r="Z22" s="336">
        <f>+IF(X22&lt;&gt;0,+(Y22/X22)*100,0)</f>
        <v>-100</v>
      </c>
      <c r="AA22" s="350">
        <f>SUM(AA23:AA32)</f>
        <v>2122000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1400000</v>
      </c>
      <c r="D25" s="340"/>
      <c r="E25" s="60">
        <v>2122000</v>
      </c>
      <c r="F25" s="59">
        <v>2122000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1591500</v>
      </c>
      <c r="Y25" s="59">
        <v>-1591500</v>
      </c>
      <c r="Z25" s="61">
        <v>-100</v>
      </c>
      <c r="AA25" s="62">
        <v>2122000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743000</v>
      </c>
      <c r="F37" s="345">
        <f t="shared" si="8"/>
        <v>743000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557250</v>
      </c>
      <c r="Y37" s="345">
        <f t="shared" si="8"/>
        <v>-557250</v>
      </c>
      <c r="Z37" s="336">
        <f>+IF(X37&lt;&gt;0,+(Y37/X37)*100,0)</f>
        <v>-100</v>
      </c>
      <c r="AA37" s="350">
        <f t="shared" si="8"/>
        <v>743000</v>
      </c>
    </row>
    <row r="38" spans="1:27" ht="12.75">
      <c r="A38" s="361" t="s">
        <v>213</v>
      </c>
      <c r="B38" s="142"/>
      <c r="C38" s="60"/>
      <c r="D38" s="340"/>
      <c r="E38" s="60">
        <v>743000</v>
      </c>
      <c r="F38" s="59">
        <v>743000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557250</v>
      </c>
      <c r="Y38" s="59">
        <v>-557250</v>
      </c>
      <c r="Z38" s="61">
        <v>-100</v>
      </c>
      <c r="AA38" s="62">
        <v>743000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2350000</v>
      </c>
      <c r="D40" s="344">
        <f t="shared" si="9"/>
        <v>0</v>
      </c>
      <c r="E40" s="343">
        <f t="shared" si="9"/>
        <v>1114000</v>
      </c>
      <c r="F40" s="345">
        <f t="shared" si="9"/>
        <v>1114000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835500</v>
      </c>
      <c r="Y40" s="345">
        <f t="shared" si="9"/>
        <v>-835500</v>
      </c>
      <c r="Z40" s="336">
        <f>+IF(X40&lt;&gt;0,+(Y40/X40)*100,0)</f>
        <v>-100</v>
      </c>
      <c r="AA40" s="350">
        <f>SUM(AA41:AA49)</f>
        <v>1114000</v>
      </c>
    </row>
    <row r="41" spans="1:27" ht="12.75">
      <c r="A41" s="361" t="s">
        <v>248</v>
      </c>
      <c r="B41" s="142"/>
      <c r="C41" s="362">
        <v>600000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150000</v>
      </c>
      <c r="D43" s="369"/>
      <c r="E43" s="305">
        <v>637000</v>
      </c>
      <c r="F43" s="370">
        <v>637000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477750</v>
      </c>
      <c r="Y43" s="370">
        <v>-477750</v>
      </c>
      <c r="Z43" s="371">
        <v>-100</v>
      </c>
      <c r="AA43" s="303">
        <v>637000</v>
      </c>
    </row>
    <row r="44" spans="1:27" ht="12.75">
      <c r="A44" s="361" t="s">
        <v>251</v>
      </c>
      <c r="B44" s="136"/>
      <c r="C44" s="60"/>
      <c r="D44" s="368"/>
      <c r="E44" s="54">
        <v>477000</v>
      </c>
      <c r="F44" s="53">
        <v>477000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357750</v>
      </c>
      <c r="Y44" s="53">
        <v>-357750</v>
      </c>
      <c r="Z44" s="94">
        <v>-100</v>
      </c>
      <c r="AA44" s="95">
        <v>477000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700000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900000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6350000</v>
      </c>
      <c r="D60" s="346">
        <f t="shared" si="14"/>
        <v>0</v>
      </c>
      <c r="E60" s="219">
        <f t="shared" si="14"/>
        <v>6738000</v>
      </c>
      <c r="F60" s="264">
        <f t="shared" si="14"/>
        <v>6738000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5053500</v>
      </c>
      <c r="Y60" s="264">
        <f t="shared" si="14"/>
        <v>-5053500</v>
      </c>
      <c r="Z60" s="337">
        <f>+IF(X60&lt;&gt;0,+(Y60/X60)*100,0)</f>
        <v>-100</v>
      </c>
      <c r="AA60" s="232">
        <f>+AA57+AA54+AA51+AA40+AA37+AA34+AA22+AA5</f>
        <v>6738000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89978331</v>
      </c>
      <c r="D5" s="153">
        <f>SUM(D6:D8)</f>
        <v>0</v>
      </c>
      <c r="E5" s="154">
        <f t="shared" si="0"/>
        <v>79279648</v>
      </c>
      <c r="F5" s="100">
        <f t="shared" si="0"/>
        <v>86903020</v>
      </c>
      <c r="G5" s="100">
        <f t="shared" si="0"/>
        <v>22887415</v>
      </c>
      <c r="H5" s="100">
        <f t="shared" si="0"/>
        <v>3704505</v>
      </c>
      <c r="I5" s="100">
        <f t="shared" si="0"/>
        <v>2477761</v>
      </c>
      <c r="J5" s="100">
        <f t="shared" si="0"/>
        <v>29069681</v>
      </c>
      <c r="K5" s="100">
        <f t="shared" si="0"/>
        <v>1547425</v>
      </c>
      <c r="L5" s="100">
        <f t="shared" si="0"/>
        <v>5863434</v>
      </c>
      <c r="M5" s="100">
        <f t="shared" si="0"/>
        <v>19721907</v>
      </c>
      <c r="N5" s="100">
        <f t="shared" si="0"/>
        <v>27132766</v>
      </c>
      <c r="O5" s="100">
        <f t="shared" si="0"/>
        <v>1691629</v>
      </c>
      <c r="P5" s="100">
        <f t="shared" si="0"/>
        <v>1691629</v>
      </c>
      <c r="Q5" s="100">
        <f t="shared" si="0"/>
        <v>1691629</v>
      </c>
      <c r="R5" s="100">
        <f t="shared" si="0"/>
        <v>5074887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61277334</v>
      </c>
      <c r="X5" s="100">
        <f t="shared" si="0"/>
        <v>53101953</v>
      </c>
      <c r="Y5" s="100">
        <f t="shared" si="0"/>
        <v>8175381</v>
      </c>
      <c r="Z5" s="137">
        <f>+IF(X5&lt;&gt;0,+(Y5/X5)*100,0)</f>
        <v>15.395631494005501</v>
      </c>
      <c r="AA5" s="153">
        <f>SUM(AA6:AA8)</f>
        <v>86903020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89978331</v>
      </c>
      <c r="D7" s="157"/>
      <c r="E7" s="158">
        <v>70803579</v>
      </c>
      <c r="F7" s="159">
        <v>86903020</v>
      </c>
      <c r="G7" s="159">
        <v>22887415</v>
      </c>
      <c r="H7" s="159">
        <v>3704505</v>
      </c>
      <c r="I7" s="159">
        <v>2477761</v>
      </c>
      <c r="J7" s="159">
        <v>29069681</v>
      </c>
      <c r="K7" s="159">
        <v>1547425</v>
      </c>
      <c r="L7" s="159">
        <v>5863434</v>
      </c>
      <c r="M7" s="159">
        <v>19721907</v>
      </c>
      <c r="N7" s="159">
        <v>27132766</v>
      </c>
      <c r="O7" s="159">
        <v>1691629</v>
      </c>
      <c r="P7" s="159">
        <v>1691629</v>
      </c>
      <c r="Q7" s="159">
        <v>1691629</v>
      </c>
      <c r="R7" s="159">
        <v>5074887</v>
      </c>
      <c r="S7" s="159"/>
      <c r="T7" s="159"/>
      <c r="U7" s="159"/>
      <c r="V7" s="159"/>
      <c r="W7" s="159">
        <v>61277334</v>
      </c>
      <c r="X7" s="159">
        <v>53101953</v>
      </c>
      <c r="Y7" s="159">
        <v>8175381</v>
      </c>
      <c r="Z7" s="141">
        <v>15.4</v>
      </c>
      <c r="AA7" s="157">
        <v>86903020</v>
      </c>
    </row>
    <row r="8" spans="1:27" ht="12.75">
      <c r="A8" s="138" t="s">
        <v>77</v>
      </c>
      <c r="B8" s="136"/>
      <c r="C8" s="155"/>
      <c r="D8" s="155"/>
      <c r="E8" s="156">
        <v>8476069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18718826</v>
      </c>
      <c r="F9" s="100">
        <f t="shared" si="1"/>
        <v>0</v>
      </c>
      <c r="G9" s="100">
        <f t="shared" si="1"/>
        <v>1914</v>
      </c>
      <c r="H9" s="100">
        <f t="shared" si="1"/>
        <v>1813</v>
      </c>
      <c r="I9" s="100">
        <f t="shared" si="1"/>
        <v>239533</v>
      </c>
      <c r="J9" s="100">
        <f t="shared" si="1"/>
        <v>243260</v>
      </c>
      <c r="K9" s="100">
        <f t="shared" si="1"/>
        <v>48278</v>
      </c>
      <c r="L9" s="100">
        <f t="shared" si="1"/>
        <v>70970</v>
      </c>
      <c r="M9" s="100">
        <f t="shared" si="1"/>
        <v>124396</v>
      </c>
      <c r="N9" s="100">
        <f t="shared" si="1"/>
        <v>243644</v>
      </c>
      <c r="O9" s="100">
        <f t="shared" si="1"/>
        <v>80837</v>
      </c>
      <c r="P9" s="100">
        <f t="shared" si="1"/>
        <v>80837</v>
      </c>
      <c r="Q9" s="100">
        <f t="shared" si="1"/>
        <v>80837</v>
      </c>
      <c r="R9" s="100">
        <f t="shared" si="1"/>
        <v>242511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729415</v>
      </c>
      <c r="X9" s="100">
        <f t="shared" si="1"/>
        <v>1826055</v>
      </c>
      <c r="Y9" s="100">
        <f t="shared" si="1"/>
        <v>-1096640</v>
      </c>
      <c r="Z9" s="137">
        <f>+IF(X9&lt;&gt;0,+(Y9/X9)*100,0)</f>
        <v>-60.0551462031538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18718826</v>
      </c>
      <c r="F10" s="60"/>
      <c r="G10" s="60">
        <v>1914</v>
      </c>
      <c r="H10" s="60">
        <v>1813</v>
      </c>
      <c r="I10" s="60">
        <v>239533</v>
      </c>
      <c r="J10" s="60">
        <v>243260</v>
      </c>
      <c r="K10" s="60">
        <v>48278</v>
      </c>
      <c r="L10" s="60">
        <v>70970</v>
      </c>
      <c r="M10" s="60">
        <v>124396</v>
      </c>
      <c r="N10" s="60">
        <v>243644</v>
      </c>
      <c r="O10" s="60">
        <v>80837</v>
      </c>
      <c r="P10" s="60">
        <v>80837</v>
      </c>
      <c r="Q10" s="60">
        <v>80837</v>
      </c>
      <c r="R10" s="60">
        <v>242511</v>
      </c>
      <c r="S10" s="60"/>
      <c r="T10" s="60"/>
      <c r="U10" s="60"/>
      <c r="V10" s="60"/>
      <c r="W10" s="60">
        <v>729415</v>
      </c>
      <c r="X10" s="60">
        <v>1826055</v>
      </c>
      <c r="Y10" s="60">
        <v>-1096640</v>
      </c>
      <c r="Z10" s="140">
        <v>-60.06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4659045</v>
      </c>
      <c r="F15" s="100">
        <f t="shared" si="2"/>
        <v>0</v>
      </c>
      <c r="G15" s="100">
        <f t="shared" si="2"/>
        <v>624669</v>
      </c>
      <c r="H15" s="100">
        <f t="shared" si="2"/>
        <v>548641</v>
      </c>
      <c r="I15" s="100">
        <f t="shared" si="2"/>
        <v>481471</v>
      </c>
      <c r="J15" s="100">
        <f t="shared" si="2"/>
        <v>1654781</v>
      </c>
      <c r="K15" s="100">
        <f t="shared" si="2"/>
        <v>485905</v>
      </c>
      <c r="L15" s="100">
        <f t="shared" si="2"/>
        <v>492379</v>
      </c>
      <c r="M15" s="100">
        <f t="shared" si="2"/>
        <v>293409</v>
      </c>
      <c r="N15" s="100">
        <f t="shared" si="2"/>
        <v>1271693</v>
      </c>
      <c r="O15" s="100">
        <f t="shared" si="2"/>
        <v>679369</v>
      </c>
      <c r="P15" s="100">
        <f t="shared" si="2"/>
        <v>679369</v>
      </c>
      <c r="Q15" s="100">
        <f t="shared" si="2"/>
        <v>679369</v>
      </c>
      <c r="R15" s="100">
        <f t="shared" si="2"/>
        <v>2038107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4964581</v>
      </c>
      <c r="X15" s="100">
        <f t="shared" si="2"/>
        <v>0</v>
      </c>
      <c r="Y15" s="100">
        <f t="shared" si="2"/>
        <v>4964581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617319</v>
      </c>
      <c r="H16" s="60">
        <v>548641</v>
      </c>
      <c r="I16" s="60">
        <v>479071</v>
      </c>
      <c r="J16" s="60">
        <v>1645031</v>
      </c>
      <c r="K16" s="60">
        <v>20150</v>
      </c>
      <c r="L16" s="60">
        <v>484379</v>
      </c>
      <c r="M16" s="60">
        <v>293409</v>
      </c>
      <c r="N16" s="60">
        <v>797938</v>
      </c>
      <c r="O16" s="60">
        <v>679369</v>
      </c>
      <c r="P16" s="60">
        <v>679369</v>
      </c>
      <c r="Q16" s="60">
        <v>679369</v>
      </c>
      <c r="R16" s="60">
        <v>2038107</v>
      </c>
      <c r="S16" s="60"/>
      <c r="T16" s="60"/>
      <c r="U16" s="60"/>
      <c r="V16" s="60"/>
      <c r="W16" s="60">
        <v>4481076</v>
      </c>
      <c r="X16" s="60"/>
      <c r="Y16" s="60">
        <v>4481076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4659045</v>
      </c>
      <c r="F17" s="60"/>
      <c r="G17" s="60">
        <v>7350</v>
      </c>
      <c r="H17" s="60"/>
      <c r="I17" s="60">
        <v>2400</v>
      </c>
      <c r="J17" s="60">
        <v>9750</v>
      </c>
      <c r="K17" s="60">
        <v>465755</v>
      </c>
      <c r="L17" s="60">
        <v>8000</v>
      </c>
      <c r="M17" s="60"/>
      <c r="N17" s="60">
        <v>473755</v>
      </c>
      <c r="O17" s="60"/>
      <c r="P17" s="60"/>
      <c r="Q17" s="60"/>
      <c r="R17" s="60"/>
      <c r="S17" s="60"/>
      <c r="T17" s="60"/>
      <c r="U17" s="60"/>
      <c r="V17" s="60"/>
      <c r="W17" s="60">
        <v>483505</v>
      </c>
      <c r="X17" s="60"/>
      <c r="Y17" s="60">
        <v>483505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530500</v>
      </c>
      <c r="F19" s="100">
        <f t="shared" si="3"/>
        <v>0</v>
      </c>
      <c r="G19" s="100">
        <f t="shared" si="3"/>
        <v>41355</v>
      </c>
      <c r="H19" s="100">
        <f t="shared" si="3"/>
        <v>41355</v>
      </c>
      <c r="I19" s="100">
        <f t="shared" si="3"/>
        <v>41355</v>
      </c>
      <c r="J19" s="100">
        <f t="shared" si="3"/>
        <v>124065</v>
      </c>
      <c r="K19" s="100">
        <f t="shared" si="3"/>
        <v>0</v>
      </c>
      <c r="L19" s="100">
        <f t="shared" si="3"/>
        <v>41355</v>
      </c>
      <c r="M19" s="100">
        <f t="shared" si="3"/>
        <v>4381195</v>
      </c>
      <c r="N19" s="100">
        <f t="shared" si="3"/>
        <v>4422550</v>
      </c>
      <c r="O19" s="100">
        <f t="shared" si="3"/>
        <v>41355</v>
      </c>
      <c r="P19" s="100">
        <f t="shared" si="3"/>
        <v>41355</v>
      </c>
      <c r="Q19" s="100">
        <f t="shared" si="3"/>
        <v>41355</v>
      </c>
      <c r="R19" s="100">
        <f t="shared" si="3"/>
        <v>124065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4670680</v>
      </c>
      <c r="X19" s="100">
        <f t="shared" si="3"/>
        <v>6397875</v>
      </c>
      <c r="Y19" s="100">
        <f t="shared" si="3"/>
        <v>-1727195</v>
      </c>
      <c r="Z19" s="137">
        <f>+IF(X19&lt;&gt;0,+(Y19/X19)*100,0)</f>
        <v>-26.996385518629236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>
        <v>4339840</v>
      </c>
      <c r="N20" s="60">
        <v>4339840</v>
      </c>
      <c r="O20" s="60"/>
      <c r="P20" s="60"/>
      <c r="Q20" s="60"/>
      <c r="R20" s="60"/>
      <c r="S20" s="60"/>
      <c r="T20" s="60"/>
      <c r="U20" s="60"/>
      <c r="V20" s="60"/>
      <c r="W20" s="60">
        <v>4339840</v>
      </c>
      <c r="X20" s="60">
        <v>6000003</v>
      </c>
      <c r="Y20" s="60">
        <v>-1660163</v>
      </c>
      <c r="Z20" s="140">
        <v>-27.67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530500</v>
      </c>
      <c r="F23" s="60"/>
      <c r="G23" s="60">
        <v>41355</v>
      </c>
      <c r="H23" s="60">
        <v>41355</v>
      </c>
      <c r="I23" s="60">
        <v>41355</v>
      </c>
      <c r="J23" s="60">
        <v>124065</v>
      </c>
      <c r="K23" s="60"/>
      <c r="L23" s="60">
        <v>41355</v>
      </c>
      <c r="M23" s="60">
        <v>41355</v>
      </c>
      <c r="N23" s="60">
        <v>82710</v>
      </c>
      <c r="O23" s="60">
        <v>41355</v>
      </c>
      <c r="P23" s="60">
        <v>41355</v>
      </c>
      <c r="Q23" s="60">
        <v>41355</v>
      </c>
      <c r="R23" s="60">
        <v>124065</v>
      </c>
      <c r="S23" s="60"/>
      <c r="T23" s="60"/>
      <c r="U23" s="60"/>
      <c r="V23" s="60"/>
      <c r="W23" s="60">
        <v>330840</v>
      </c>
      <c r="X23" s="60">
        <v>397872</v>
      </c>
      <c r="Y23" s="60">
        <v>-67032</v>
      </c>
      <c r="Z23" s="140">
        <v>-16.85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89978331</v>
      </c>
      <c r="D25" s="168">
        <f>+D5+D9+D15+D19+D24</f>
        <v>0</v>
      </c>
      <c r="E25" s="169">
        <f t="shared" si="4"/>
        <v>103188019</v>
      </c>
      <c r="F25" s="73">
        <f t="shared" si="4"/>
        <v>86903020</v>
      </c>
      <c r="G25" s="73">
        <f t="shared" si="4"/>
        <v>23555353</v>
      </c>
      <c r="H25" s="73">
        <f t="shared" si="4"/>
        <v>4296314</v>
      </c>
      <c r="I25" s="73">
        <f t="shared" si="4"/>
        <v>3240120</v>
      </c>
      <c r="J25" s="73">
        <f t="shared" si="4"/>
        <v>31091787</v>
      </c>
      <c r="K25" s="73">
        <f t="shared" si="4"/>
        <v>2081608</v>
      </c>
      <c r="L25" s="73">
        <f t="shared" si="4"/>
        <v>6468138</v>
      </c>
      <c r="M25" s="73">
        <f t="shared" si="4"/>
        <v>24520907</v>
      </c>
      <c r="N25" s="73">
        <f t="shared" si="4"/>
        <v>33070653</v>
      </c>
      <c r="O25" s="73">
        <f t="shared" si="4"/>
        <v>2493190</v>
      </c>
      <c r="P25" s="73">
        <f t="shared" si="4"/>
        <v>2493190</v>
      </c>
      <c r="Q25" s="73">
        <f t="shared" si="4"/>
        <v>2493190</v>
      </c>
      <c r="R25" s="73">
        <f t="shared" si="4"/>
        <v>7479570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71642010</v>
      </c>
      <c r="X25" s="73">
        <f t="shared" si="4"/>
        <v>61325883</v>
      </c>
      <c r="Y25" s="73">
        <f t="shared" si="4"/>
        <v>10316127</v>
      </c>
      <c r="Z25" s="170">
        <f>+IF(X25&lt;&gt;0,+(Y25/X25)*100,0)</f>
        <v>16.821815676098787</v>
      </c>
      <c r="AA25" s="168">
        <f>+AA5+AA9+AA15+AA19+AA24</f>
        <v>86903020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63224607</v>
      </c>
      <c r="D28" s="153">
        <f>SUM(D29:D31)</f>
        <v>0</v>
      </c>
      <c r="E28" s="154">
        <f t="shared" si="5"/>
        <v>65465453</v>
      </c>
      <c r="F28" s="100">
        <f t="shared" si="5"/>
        <v>86760565</v>
      </c>
      <c r="G28" s="100">
        <f t="shared" si="5"/>
        <v>2239702</v>
      </c>
      <c r="H28" s="100">
        <f t="shared" si="5"/>
        <v>2869171</v>
      </c>
      <c r="I28" s="100">
        <f t="shared" si="5"/>
        <v>2859096</v>
      </c>
      <c r="J28" s="100">
        <f t="shared" si="5"/>
        <v>7967969</v>
      </c>
      <c r="K28" s="100">
        <f t="shared" si="5"/>
        <v>1295336</v>
      </c>
      <c r="L28" s="100">
        <f t="shared" si="5"/>
        <v>3764398</v>
      </c>
      <c r="M28" s="100">
        <f t="shared" si="5"/>
        <v>3756890</v>
      </c>
      <c r="N28" s="100">
        <f t="shared" si="5"/>
        <v>8816624</v>
      </c>
      <c r="O28" s="100">
        <f t="shared" si="5"/>
        <v>1994113</v>
      </c>
      <c r="P28" s="100">
        <f t="shared" si="5"/>
        <v>1994113</v>
      </c>
      <c r="Q28" s="100">
        <f t="shared" si="5"/>
        <v>1994113</v>
      </c>
      <c r="R28" s="100">
        <f t="shared" si="5"/>
        <v>5982339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22766932</v>
      </c>
      <c r="X28" s="100">
        <f t="shared" si="5"/>
        <v>32382639</v>
      </c>
      <c r="Y28" s="100">
        <f t="shared" si="5"/>
        <v>-9615707</v>
      </c>
      <c r="Z28" s="137">
        <f>+IF(X28&lt;&gt;0,+(Y28/X28)*100,0)</f>
        <v>-29.69401906990965</v>
      </c>
      <c r="AA28" s="153">
        <f>SUM(AA29:AA31)</f>
        <v>86760565</v>
      </c>
    </row>
    <row r="29" spans="1:27" ht="12.75">
      <c r="A29" s="138" t="s">
        <v>75</v>
      </c>
      <c r="B29" s="136"/>
      <c r="C29" s="155"/>
      <c r="D29" s="155"/>
      <c r="E29" s="156">
        <v>9100755</v>
      </c>
      <c r="F29" s="60"/>
      <c r="G29" s="60">
        <v>721800</v>
      </c>
      <c r="H29" s="60">
        <v>726035</v>
      </c>
      <c r="I29" s="60">
        <v>777089</v>
      </c>
      <c r="J29" s="60">
        <v>2224924</v>
      </c>
      <c r="K29" s="60">
        <v>62226</v>
      </c>
      <c r="L29" s="60">
        <v>954565</v>
      </c>
      <c r="M29" s="60">
        <v>887833</v>
      </c>
      <c r="N29" s="60">
        <v>1904624</v>
      </c>
      <c r="O29" s="60">
        <v>698389</v>
      </c>
      <c r="P29" s="60">
        <v>698389</v>
      </c>
      <c r="Q29" s="60">
        <v>698389</v>
      </c>
      <c r="R29" s="60">
        <v>2095167</v>
      </c>
      <c r="S29" s="60"/>
      <c r="T29" s="60"/>
      <c r="U29" s="60"/>
      <c r="V29" s="60"/>
      <c r="W29" s="60">
        <v>6224715</v>
      </c>
      <c r="X29" s="60">
        <v>7594785</v>
      </c>
      <c r="Y29" s="60">
        <v>-1370070</v>
      </c>
      <c r="Z29" s="140">
        <v>-18.04</v>
      </c>
      <c r="AA29" s="155"/>
    </row>
    <row r="30" spans="1:27" ht="12.75">
      <c r="A30" s="138" t="s">
        <v>76</v>
      </c>
      <c r="B30" s="136"/>
      <c r="C30" s="157">
        <v>63224607</v>
      </c>
      <c r="D30" s="157"/>
      <c r="E30" s="158">
        <v>22361214</v>
      </c>
      <c r="F30" s="159">
        <v>86760565</v>
      </c>
      <c r="G30" s="159">
        <v>1493222</v>
      </c>
      <c r="H30" s="159">
        <v>1998469</v>
      </c>
      <c r="I30" s="159">
        <v>1432194</v>
      </c>
      <c r="J30" s="159">
        <v>4923885</v>
      </c>
      <c r="K30" s="159">
        <v>503195</v>
      </c>
      <c r="L30" s="159">
        <v>2022897</v>
      </c>
      <c r="M30" s="159">
        <v>1445337</v>
      </c>
      <c r="N30" s="159">
        <v>3971429</v>
      </c>
      <c r="O30" s="159">
        <v>867409</v>
      </c>
      <c r="P30" s="159">
        <v>867409</v>
      </c>
      <c r="Q30" s="159">
        <v>867409</v>
      </c>
      <c r="R30" s="159">
        <v>2602227</v>
      </c>
      <c r="S30" s="159"/>
      <c r="T30" s="159"/>
      <c r="U30" s="159"/>
      <c r="V30" s="159"/>
      <c r="W30" s="159">
        <v>11497541</v>
      </c>
      <c r="X30" s="159">
        <v>24787854</v>
      </c>
      <c r="Y30" s="159">
        <v>-13290313</v>
      </c>
      <c r="Z30" s="141">
        <v>-53.62</v>
      </c>
      <c r="AA30" s="157">
        <v>86760565</v>
      </c>
    </row>
    <row r="31" spans="1:27" ht="12.75">
      <c r="A31" s="138" t="s">
        <v>77</v>
      </c>
      <c r="B31" s="136"/>
      <c r="C31" s="155"/>
      <c r="D31" s="155"/>
      <c r="E31" s="156">
        <v>34003484</v>
      </c>
      <c r="F31" s="60"/>
      <c r="G31" s="60">
        <v>24680</v>
      </c>
      <c r="H31" s="60">
        <v>144667</v>
      </c>
      <c r="I31" s="60">
        <v>649813</v>
      </c>
      <c r="J31" s="60">
        <v>819160</v>
      </c>
      <c r="K31" s="60">
        <v>729915</v>
      </c>
      <c r="L31" s="60">
        <v>786936</v>
      </c>
      <c r="M31" s="60">
        <v>1423720</v>
      </c>
      <c r="N31" s="60">
        <v>2940571</v>
      </c>
      <c r="O31" s="60">
        <v>428315</v>
      </c>
      <c r="P31" s="60">
        <v>428315</v>
      </c>
      <c r="Q31" s="60">
        <v>428315</v>
      </c>
      <c r="R31" s="60">
        <v>1284945</v>
      </c>
      <c r="S31" s="60"/>
      <c r="T31" s="60"/>
      <c r="U31" s="60"/>
      <c r="V31" s="60"/>
      <c r="W31" s="60">
        <v>5044676</v>
      </c>
      <c r="X31" s="60"/>
      <c r="Y31" s="60">
        <v>5044676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16490395</v>
      </c>
      <c r="F32" s="100">
        <f t="shared" si="6"/>
        <v>0</v>
      </c>
      <c r="G32" s="100">
        <f t="shared" si="6"/>
        <v>557277</v>
      </c>
      <c r="H32" s="100">
        <f t="shared" si="6"/>
        <v>598140</v>
      </c>
      <c r="I32" s="100">
        <f t="shared" si="6"/>
        <v>1246988</v>
      </c>
      <c r="J32" s="100">
        <f t="shared" si="6"/>
        <v>2402405</v>
      </c>
      <c r="K32" s="100">
        <f t="shared" si="6"/>
        <v>963734</v>
      </c>
      <c r="L32" s="100">
        <f t="shared" si="6"/>
        <v>1029493</v>
      </c>
      <c r="M32" s="100">
        <f t="shared" si="6"/>
        <v>1519160</v>
      </c>
      <c r="N32" s="100">
        <f t="shared" si="6"/>
        <v>3512387</v>
      </c>
      <c r="O32" s="100">
        <f t="shared" si="6"/>
        <v>946388</v>
      </c>
      <c r="P32" s="100">
        <f t="shared" si="6"/>
        <v>946388</v>
      </c>
      <c r="Q32" s="100">
        <f t="shared" si="6"/>
        <v>946388</v>
      </c>
      <c r="R32" s="100">
        <f t="shared" si="6"/>
        <v>2839164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8753956</v>
      </c>
      <c r="X32" s="100">
        <f t="shared" si="6"/>
        <v>12165300</v>
      </c>
      <c r="Y32" s="100">
        <f t="shared" si="6"/>
        <v>-3411344</v>
      </c>
      <c r="Z32" s="137">
        <f>+IF(X32&lt;&gt;0,+(Y32/X32)*100,0)</f>
        <v>-28.041593713266423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>
        <v>16490395</v>
      </c>
      <c r="F33" s="60"/>
      <c r="G33" s="60">
        <v>556867</v>
      </c>
      <c r="H33" s="60">
        <v>585028</v>
      </c>
      <c r="I33" s="60">
        <v>693792</v>
      </c>
      <c r="J33" s="60">
        <v>1835687</v>
      </c>
      <c r="K33" s="60">
        <v>963734</v>
      </c>
      <c r="L33" s="60">
        <v>895601</v>
      </c>
      <c r="M33" s="60">
        <v>1392080</v>
      </c>
      <c r="N33" s="60">
        <v>3251415</v>
      </c>
      <c r="O33" s="60">
        <v>896301</v>
      </c>
      <c r="P33" s="60">
        <v>896301</v>
      </c>
      <c r="Q33" s="60">
        <v>896301</v>
      </c>
      <c r="R33" s="60">
        <v>2688903</v>
      </c>
      <c r="S33" s="60"/>
      <c r="T33" s="60"/>
      <c r="U33" s="60"/>
      <c r="V33" s="60"/>
      <c r="W33" s="60">
        <v>7776005</v>
      </c>
      <c r="X33" s="60">
        <v>12165300</v>
      </c>
      <c r="Y33" s="60">
        <v>-4389295</v>
      </c>
      <c r="Z33" s="140">
        <v>-36.08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371</v>
      </c>
      <c r="H34" s="60">
        <v>1862</v>
      </c>
      <c r="I34" s="60">
        <v>544796</v>
      </c>
      <c r="J34" s="60">
        <v>547029</v>
      </c>
      <c r="K34" s="60"/>
      <c r="L34" s="60">
        <v>114650</v>
      </c>
      <c r="M34" s="60">
        <v>78000</v>
      </c>
      <c r="N34" s="60">
        <v>192650</v>
      </c>
      <c r="O34" s="60">
        <v>43382</v>
      </c>
      <c r="P34" s="60">
        <v>43382</v>
      </c>
      <c r="Q34" s="60">
        <v>43382</v>
      </c>
      <c r="R34" s="60">
        <v>130146</v>
      </c>
      <c r="S34" s="60"/>
      <c r="T34" s="60"/>
      <c r="U34" s="60"/>
      <c r="V34" s="60"/>
      <c r="W34" s="60">
        <v>869825</v>
      </c>
      <c r="X34" s="60"/>
      <c r="Y34" s="60">
        <v>869825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100</v>
      </c>
      <c r="I36" s="60"/>
      <c r="J36" s="60">
        <v>100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100</v>
      </c>
      <c r="X36" s="60"/>
      <c r="Y36" s="60">
        <v>100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39</v>
      </c>
      <c r="H37" s="159">
        <v>11150</v>
      </c>
      <c r="I37" s="159">
        <v>8400</v>
      </c>
      <c r="J37" s="159">
        <v>19589</v>
      </c>
      <c r="K37" s="159"/>
      <c r="L37" s="159">
        <v>19242</v>
      </c>
      <c r="M37" s="159">
        <v>49080</v>
      </c>
      <c r="N37" s="159">
        <v>68322</v>
      </c>
      <c r="O37" s="159">
        <v>6705</v>
      </c>
      <c r="P37" s="159">
        <v>6705</v>
      </c>
      <c r="Q37" s="159">
        <v>6705</v>
      </c>
      <c r="R37" s="159">
        <v>20115</v>
      </c>
      <c r="S37" s="159"/>
      <c r="T37" s="159"/>
      <c r="U37" s="159"/>
      <c r="V37" s="159"/>
      <c r="W37" s="159">
        <v>108026</v>
      </c>
      <c r="X37" s="159"/>
      <c r="Y37" s="159">
        <v>108026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4804717</v>
      </c>
      <c r="F38" s="100">
        <f t="shared" si="7"/>
        <v>0</v>
      </c>
      <c r="G38" s="100">
        <f t="shared" si="7"/>
        <v>750804</v>
      </c>
      <c r="H38" s="100">
        <f t="shared" si="7"/>
        <v>833899</v>
      </c>
      <c r="I38" s="100">
        <f t="shared" si="7"/>
        <v>837463</v>
      </c>
      <c r="J38" s="100">
        <f t="shared" si="7"/>
        <v>2422166</v>
      </c>
      <c r="K38" s="100">
        <f t="shared" si="7"/>
        <v>119771</v>
      </c>
      <c r="L38" s="100">
        <f t="shared" si="7"/>
        <v>1012383</v>
      </c>
      <c r="M38" s="100">
        <f t="shared" si="7"/>
        <v>1382749</v>
      </c>
      <c r="N38" s="100">
        <f t="shared" si="7"/>
        <v>2514903</v>
      </c>
      <c r="O38" s="100">
        <f t="shared" si="7"/>
        <v>1199498</v>
      </c>
      <c r="P38" s="100">
        <f t="shared" si="7"/>
        <v>1199498</v>
      </c>
      <c r="Q38" s="100">
        <f t="shared" si="7"/>
        <v>1199498</v>
      </c>
      <c r="R38" s="100">
        <f t="shared" si="7"/>
        <v>3598494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8535563</v>
      </c>
      <c r="X38" s="100">
        <f t="shared" si="7"/>
        <v>20523825</v>
      </c>
      <c r="Y38" s="100">
        <f t="shared" si="7"/>
        <v>-11988262</v>
      </c>
      <c r="Z38" s="137">
        <f>+IF(X38&lt;&gt;0,+(Y38/X38)*100,0)</f>
        <v>-58.41144133708019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319116</v>
      </c>
      <c r="H39" s="60">
        <v>411067</v>
      </c>
      <c r="I39" s="60">
        <v>452307</v>
      </c>
      <c r="J39" s="60">
        <v>1182490</v>
      </c>
      <c r="K39" s="60">
        <v>47580</v>
      </c>
      <c r="L39" s="60">
        <v>524839</v>
      </c>
      <c r="M39" s="60">
        <v>675429</v>
      </c>
      <c r="N39" s="60">
        <v>1247848</v>
      </c>
      <c r="O39" s="60">
        <v>751624</v>
      </c>
      <c r="P39" s="60">
        <v>751624</v>
      </c>
      <c r="Q39" s="60">
        <v>751624</v>
      </c>
      <c r="R39" s="60">
        <v>2254872</v>
      </c>
      <c r="S39" s="60"/>
      <c r="T39" s="60"/>
      <c r="U39" s="60"/>
      <c r="V39" s="60"/>
      <c r="W39" s="60">
        <v>4685210</v>
      </c>
      <c r="X39" s="60"/>
      <c r="Y39" s="60">
        <v>4685210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>
        <v>4804717</v>
      </c>
      <c r="F40" s="60"/>
      <c r="G40" s="60">
        <v>431688</v>
      </c>
      <c r="H40" s="60">
        <v>422832</v>
      </c>
      <c r="I40" s="60">
        <v>385156</v>
      </c>
      <c r="J40" s="60">
        <v>1239676</v>
      </c>
      <c r="K40" s="60">
        <v>72191</v>
      </c>
      <c r="L40" s="60">
        <v>487544</v>
      </c>
      <c r="M40" s="60">
        <v>707320</v>
      </c>
      <c r="N40" s="60">
        <v>1267055</v>
      </c>
      <c r="O40" s="60">
        <v>447874</v>
      </c>
      <c r="P40" s="60">
        <v>447874</v>
      </c>
      <c r="Q40" s="60">
        <v>447874</v>
      </c>
      <c r="R40" s="60">
        <v>1343622</v>
      </c>
      <c r="S40" s="60"/>
      <c r="T40" s="60"/>
      <c r="U40" s="60"/>
      <c r="V40" s="60"/>
      <c r="W40" s="60">
        <v>3850353</v>
      </c>
      <c r="X40" s="60">
        <v>20523825</v>
      </c>
      <c r="Y40" s="60">
        <v>-16673472</v>
      </c>
      <c r="Z40" s="140">
        <v>-81.24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5861</v>
      </c>
      <c r="H42" s="100">
        <f t="shared" si="8"/>
        <v>16149</v>
      </c>
      <c r="I42" s="100">
        <f t="shared" si="8"/>
        <v>355798</v>
      </c>
      <c r="J42" s="100">
        <f t="shared" si="8"/>
        <v>377808</v>
      </c>
      <c r="K42" s="100">
        <f t="shared" si="8"/>
        <v>0</v>
      </c>
      <c r="L42" s="100">
        <f t="shared" si="8"/>
        <v>340482</v>
      </c>
      <c r="M42" s="100">
        <f t="shared" si="8"/>
        <v>4478428</v>
      </c>
      <c r="N42" s="100">
        <f t="shared" si="8"/>
        <v>4818910</v>
      </c>
      <c r="O42" s="100">
        <f t="shared" si="8"/>
        <v>137571</v>
      </c>
      <c r="P42" s="100">
        <f t="shared" si="8"/>
        <v>137571</v>
      </c>
      <c r="Q42" s="100">
        <f t="shared" si="8"/>
        <v>137571</v>
      </c>
      <c r="R42" s="100">
        <f t="shared" si="8"/>
        <v>412713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5609431</v>
      </c>
      <c r="X42" s="100">
        <f t="shared" si="8"/>
        <v>0</v>
      </c>
      <c r="Y42" s="100">
        <f t="shared" si="8"/>
        <v>5609431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>
        <v>4339840</v>
      </c>
      <c r="N43" s="60">
        <v>4339840</v>
      </c>
      <c r="O43" s="60"/>
      <c r="P43" s="60"/>
      <c r="Q43" s="60"/>
      <c r="R43" s="60"/>
      <c r="S43" s="60"/>
      <c r="T43" s="60"/>
      <c r="U43" s="60"/>
      <c r="V43" s="60"/>
      <c r="W43" s="60">
        <v>4339840</v>
      </c>
      <c r="X43" s="60"/>
      <c r="Y43" s="60">
        <v>4339840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5861</v>
      </c>
      <c r="H46" s="60">
        <v>16149</v>
      </c>
      <c r="I46" s="60">
        <v>355798</v>
      </c>
      <c r="J46" s="60">
        <v>377808</v>
      </c>
      <c r="K46" s="60"/>
      <c r="L46" s="60">
        <v>340482</v>
      </c>
      <c r="M46" s="60">
        <v>138588</v>
      </c>
      <c r="N46" s="60">
        <v>479070</v>
      </c>
      <c r="O46" s="60">
        <v>137571</v>
      </c>
      <c r="P46" s="60">
        <v>137571</v>
      </c>
      <c r="Q46" s="60">
        <v>137571</v>
      </c>
      <c r="R46" s="60">
        <v>412713</v>
      </c>
      <c r="S46" s="60"/>
      <c r="T46" s="60"/>
      <c r="U46" s="60"/>
      <c r="V46" s="60"/>
      <c r="W46" s="60">
        <v>1269591</v>
      </c>
      <c r="X46" s="60"/>
      <c r="Y46" s="60">
        <v>1269591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63224607</v>
      </c>
      <c r="D48" s="168">
        <f>+D28+D32+D38+D42+D47</f>
        <v>0</v>
      </c>
      <c r="E48" s="169">
        <f t="shared" si="9"/>
        <v>86760565</v>
      </c>
      <c r="F48" s="73">
        <f t="shared" si="9"/>
        <v>86760565</v>
      </c>
      <c r="G48" s="73">
        <f t="shared" si="9"/>
        <v>3553644</v>
      </c>
      <c r="H48" s="73">
        <f t="shared" si="9"/>
        <v>4317359</v>
      </c>
      <c r="I48" s="73">
        <f t="shared" si="9"/>
        <v>5299345</v>
      </c>
      <c r="J48" s="73">
        <f t="shared" si="9"/>
        <v>13170348</v>
      </c>
      <c r="K48" s="73">
        <f t="shared" si="9"/>
        <v>2378841</v>
      </c>
      <c r="L48" s="73">
        <f t="shared" si="9"/>
        <v>6146756</v>
      </c>
      <c r="M48" s="73">
        <f t="shared" si="9"/>
        <v>11137227</v>
      </c>
      <c r="N48" s="73">
        <f t="shared" si="9"/>
        <v>19662824</v>
      </c>
      <c r="O48" s="73">
        <f t="shared" si="9"/>
        <v>4277570</v>
      </c>
      <c r="P48" s="73">
        <f t="shared" si="9"/>
        <v>4277570</v>
      </c>
      <c r="Q48" s="73">
        <f t="shared" si="9"/>
        <v>4277570</v>
      </c>
      <c r="R48" s="73">
        <f t="shared" si="9"/>
        <v>12832710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45665882</v>
      </c>
      <c r="X48" s="73">
        <f t="shared" si="9"/>
        <v>65071764</v>
      </c>
      <c r="Y48" s="73">
        <f t="shared" si="9"/>
        <v>-19405882</v>
      </c>
      <c r="Z48" s="170">
        <f>+IF(X48&lt;&gt;0,+(Y48/X48)*100,0)</f>
        <v>-29.822277447404065</v>
      </c>
      <c r="AA48" s="168">
        <f>+AA28+AA32+AA38+AA42+AA47</f>
        <v>86760565</v>
      </c>
    </row>
    <row r="49" spans="1:27" ht="12.75">
      <c r="A49" s="148" t="s">
        <v>49</v>
      </c>
      <c r="B49" s="149"/>
      <c r="C49" s="171">
        <f aca="true" t="shared" si="10" ref="C49:Y49">+C25-C48</f>
        <v>26753724</v>
      </c>
      <c r="D49" s="171">
        <f>+D25-D48</f>
        <v>0</v>
      </c>
      <c r="E49" s="172">
        <f t="shared" si="10"/>
        <v>16427454</v>
      </c>
      <c r="F49" s="173">
        <f t="shared" si="10"/>
        <v>142455</v>
      </c>
      <c r="G49" s="173">
        <f t="shared" si="10"/>
        <v>20001709</v>
      </c>
      <c r="H49" s="173">
        <f t="shared" si="10"/>
        <v>-21045</v>
      </c>
      <c r="I49" s="173">
        <f t="shared" si="10"/>
        <v>-2059225</v>
      </c>
      <c r="J49" s="173">
        <f t="shared" si="10"/>
        <v>17921439</v>
      </c>
      <c r="K49" s="173">
        <f t="shared" si="10"/>
        <v>-297233</v>
      </c>
      <c r="L49" s="173">
        <f t="shared" si="10"/>
        <v>321382</v>
      </c>
      <c r="M49" s="173">
        <f t="shared" si="10"/>
        <v>13383680</v>
      </c>
      <c r="N49" s="173">
        <f t="shared" si="10"/>
        <v>13407829</v>
      </c>
      <c r="O49" s="173">
        <f t="shared" si="10"/>
        <v>-1784380</v>
      </c>
      <c r="P49" s="173">
        <f t="shared" si="10"/>
        <v>-1784380</v>
      </c>
      <c r="Q49" s="173">
        <f t="shared" si="10"/>
        <v>-1784380</v>
      </c>
      <c r="R49" s="173">
        <f t="shared" si="10"/>
        <v>-5353140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25976128</v>
      </c>
      <c r="X49" s="173">
        <f>IF(F25=F48,0,X25-X48)</f>
        <v>-3745881</v>
      </c>
      <c r="Y49" s="173">
        <f t="shared" si="10"/>
        <v>29722009</v>
      </c>
      <c r="Z49" s="174">
        <f>+IF(X49&lt;&gt;0,+(Y49/X49)*100,0)</f>
        <v>-793.458441418721</v>
      </c>
      <c r="AA49" s="171">
        <f>+AA25-AA48</f>
        <v>142455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11961448</v>
      </c>
      <c r="D5" s="155">
        <v>0</v>
      </c>
      <c r="E5" s="156">
        <v>13435365</v>
      </c>
      <c r="F5" s="60">
        <v>14683142</v>
      </c>
      <c r="G5" s="60">
        <v>1216465</v>
      </c>
      <c r="H5" s="60">
        <v>1221317</v>
      </c>
      <c r="I5" s="60">
        <v>1201452</v>
      </c>
      <c r="J5" s="60">
        <v>3639234</v>
      </c>
      <c r="K5" s="60">
        <v>1052849</v>
      </c>
      <c r="L5" s="60">
        <v>1209599</v>
      </c>
      <c r="M5" s="60">
        <v>1214260</v>
      </c>
      <c r="N5" s="60">
        <v>3476708</v>
      </c>
      <c r="O5" s="60">
        <v>1218554</v>
      </c>
      <c r="P5" s="60">
        <v>1218554</v>
      </c>
      <c r="Q5" s="60">
        <v>1218554</v>
      </c>
      <c r="R5" s="60">
        <v>3655662</v>
      </c>
      <c r="S5" s="60">
        <v>0</v>
      </c>
      <c r="T5" s="60">
        <v>0</v>
      </c>
      <c r="U5" s="60">
        <v>0</v>
      </c>
      <c r="V5" s="60">
        <v>0</v>
      </c>
      <c r="W5" s="60">
        <v>10771604</v>
      </c>
      <c r="X5" s="60">
        <v>10076526</v>
      </c>
      <c r="Y5" s="60">
        <v>695078</v>
      </c>
      <c r="Z5" s="140">
        <v>6.9</v>
      </c>
      <c r="AA5" s="155">
        <v>14683142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530500</v>
      </c>
      <c r="F10" s="54">
        <v>0</v>
      </c>
      <c r="G10" s="54">
        <v>41355</v>
      </c>
      <c r="H10" s="54">
        <v>41355</v>
      </c>
      <c r="I10" s="54">
        <v>41355</v>
      </c>
      <c r="J10" s="54">
        <v>124065</v>
      </c>
      <c r="K10" s="54">
        <v>0</v>
      </c>
      <c r="L10" s="54">
        <v>41355</v>
      </c>
      <c r="M10" s="54">
        <v>41355</v>
      </c>
      <c r="N10" s="54">
        <v>82710</v>
      </c>
      <c r="O10" s="54">
        <v>41355</v>
      </c>
      <c r="P10" s="54">
        <v>41355</v>
      </c>
      <c r="Q10" s="54">
        <v>41355</v>
      </c>
      <c r="R10" s="54">
        <v>124065</v>
      </c>
      <c r="S10" s="54">
        <v>0</v>
      </c>
      <c r="T10" s="54">
        <v>0</v>
      </c>
      <c r="U10" s="54">
        <v>0</v>
      </c>
      <c r="V10" s="54">
        <v>0</v>
      </c>
      <c r="W10" s="54">
        <v>330840</v>
      </c>
      <c r="X10" s="54">
        <v>397872</v>
      </c>
      <c r="Y10" s="54">
        <v>-67032</v>
      </c>
      <c r="Z10" s="184">
        <v>-16.85</v>
      </c>
      <c r="AA10" s="130">
        <v>0</v>
      </c>
    </row>
    <row r="11" spans="1:27" ht="12.75">
      <c r="A11" s="183" t="s">
        <v>107</v>
      </c>
      <c r="B11" s="185"/>
      <c r="C11" s="155">
        <v>466332</v>
      </c>
      <c r="D11" s="155">
        <v>0</v>
      </c>
      <c r="E11" s="156">
        <v>0</v>
      </c>
      <c r="F11" s="60">
        <v>530500</v>
      </c>
      <c r="G11" s="60">
        <v>0</v>
      </c>
      <c r="H11" s="60">
        <v>0</v>
      </c>
      <c r="I11" s="60">
        <v>0</v>
      </c>
      <c r="J11" s="60">
        <v>0</v>
      </c>
      <c r="K11" s="60">
        <v>41355</v>
      </c>
      <c r="L11" s="60">
        <v>0</v>
      </c>
      <c r="M11" s="60">
        <v>0</v>
      </c>
      <c r="N11" s="60">
        <v>41355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41355</v>
      </c>
      <c r="X11" s="60"/>
      <c r="Y11" s="60">
        <v>41355</v>
      </c>
      <c r="Z11" s="140">
        <v>0</v>
      </c>
      <c r="AA11" s="155">
        <v>530500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11746</v>
      </c>
      <c r="H12" s="60">
        <v>342654</v>
      </c>
      <c r="I12" s="60">
        <v>11677</v>
      </c>
      <c r="J12" s="60">
        <v>366077</v>
      </c>
      <c r="K12" s="60">
        <v>11676</v>
      </c>
      <c r="L12" s="60">
        <v>13559</v>
      </c>
      <c r="M12" s="60">
        <v>313423</v>
      </c>
      <c r="N12" s="60">
        <v>338658</v>
      </c>
      <c r="O12" s="60">
        <v>17152</v>
      </c>
      <c r="P12" s="60">
        <v>17152</v>
      </c>
      <c r="Q12" s="60">
        <v>17152</v>
      </c>
      <c r="R12" s="60">
        <v>51456</v>
      </c>
      <c r="S12" s="60">
        <v>0</v>
      </c>
      <c r="T12" s="60">
        <v>0</v>
      </c>
      <c r="U12" s="60">
        <v>0</v>
      </c>
      <c r="V12" s="60">
        <v>0</v>
      </c>
      <c r="W12" s="60">
        <v>756191</v>
      </c>
      <c r="X12" s="60"/>
      <c r="Y12" s="60">
        <v>756191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5690548</v>
      </c>
      <c r="D13" s="155">
        <v>0</v>
      </c>
      <c r="E13" s="156">
        <v>2617758</v>
      </c>
      <c r="F13" s="60">
        <v>2617758</v>
      </c>
      <c r="G13" s="60">
        <v>0</v>
      </c>
      <c r="H13" s="60">
        <v>297816</v>
      </c>
      <c r="I13" s="60">
        <v>310723</v>
      </c>
      <c r="J13" s="60">
        <v>608539</v>
      </c>
      <c r="K13" s="60">
        <v>459326</v>
      </c>
      <c r="L13" s="60">
        <v>212948</v>
      </c>
      <c r="M13" s="60">
        <v>205262</v>
      </c>
      <c r="N13" s="60">
        <v>877536</v>
      </c>
      <c r="O13" s="60">
        <v>251060</v>
      </c>
      <c r="P13" s="60">
        <v>251060</v>
      </c>
      <c r="Q13" s="60">
        <v>251060</v>
      </c>
      <c r="R13" s="60">
        <v>753180</v>
      </c>
      <c r="S13" s="60">
        <v>0</v>
      </c>
      <c r="T13" s="60">
        <v>0</v>
      </c>
      <c r="U13" s="60">
        <v>0</v>
      </c>
      <c r="V13" s="60">
        <v>0</v>
      </c>
      <c r="W13" s="60">
        <v>2239255</v>
      </c>
      <c r="X13" s="60">
        <v>1963314</v>
      </c>
      <c r="Y13" s="60">
        <v>275941</v>
      </c>
      <c r="Z13" s="140">
        <v>14.05</v>
      </c>
      <c r="AA13" s="155">
        <v>2617758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1247777</v>
      </c>
      <c r="F14" s="60">
        <v>0</v>
      </c>
      <c r="G14" s="60">
        <v>69574</v>
      </c>
      <c r="H14" s="60">
        <v>0</v>
      </c>
      <c r="I14" s="60">
        <v>0</v>
      </c>
      <c r="J14" s="60">
        <v>69574</v>
      </c>
      <c r="K14" s="60">
        <v>799</v>
      </c>
      <c r="L14" s="60">
        <v>1331</v>
      </c>
      <c r="M14" s="60">
        <v>1472</v>
      </c>
      <c r="N14" s="60">
        <v>3602</v>
      </c>
      <c r="O14" s="60">
        <v>1579</v>
      </c>
      <c r="P14" s="60">
        <v>1579</v>
      </c>
      <c r="Q14" s="60">
        <v>1579</v>
      </c>
      <c r="R14" s="60">
        <v>4737</v>
      </c>
      <c r="S14" s="60">
        <v>0</v>
      </c>
      <c r="T14" s="60">
        <v>0</v>
      </c>
      <c r="U14" s="60">
        <v>0</v>
      </c>
      <c r="V14" s="60">
        <v>0</v>
      </c>
      <c r="W14" s="60">
        <v>77913</v>
      </c>
      <c r="X14" s="60">
        <v>935829</v>
      </c>
      <c r="Y14" s="60">
        <v>-857916</v>
      </c>
      <c r="Z14" s="140">
        <v>-91.67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37520</v>
      </c>
      <c r="D16" s="155">
        <v>0</v>
      </c>
      <c r="E16" s="156">
        <v>74324</v>
      </c>
      <c r="F16" s="60">
        <v>77792</v>
      </c>
      <c r="G16" s="60">
        <v>7479</v>
      </c>
      <c r="H16" s="60">
        <v>52</v>
      </c>
      <c r="I16" s="60">
        <v>2531</v>
      </c>
      <c r="J16" s="60">
        <v>10062</v>
      </c>
      <c r="K16" s="60">
        <v>131</v>
      </c>
      <c r="L16" s="60">
        <v>8106</v>
      </c>
      <c r="M16" s="60">
        <v>162</v>
      </c>
      <c r="N16" s="60">
        <v>8399</v>
      </c>
      <c r="O16" s="60">
        <v>209</v>
      </c>
      <c r="P16" s="60">
        <v>209</v>
      </c>
      <c r="Q16" s="60">
        <v>209</v>
      </c>
      <c r="R16" s="60">
        <v>627</v>
      </c>
      <c r="S16" s="60">
        <v>0</v>
      </c>
      <c r="T16" s="60">
        <v>0</v>
      </c>
      <c r="U16" s="60">
        <v>0</v>
      </c>
      <c r="V16" s="60">
        <v>0</v>
      </c>
      <c r="W16" s="60">
        <v>19088</v>
      </c>
      <c r="X16" s="60">
        <v>55746</v>
      </c>
      <c r="Y16" s="60">
        <v>-36658</v>
      </c>
      <c r="Z16" s="140">
        <v>-65.76</v>
      </c>
      <c r="AA16" s="155">
        <v>77792</v>
      </c>
    </row>
    <row r="17" spans="1:27" ht="12.75">
      <c r="A17" s="181" t="s">
        <v>113</v>
      </c>
      <c r="B17" s="185"/>
      <c r="C17" s="155">
        <v>4694374</v>
      </c>
      <c r="D17" s="155">
        <v>0</v>
      </c>
      <c r="E17" s="156">
        <v>4659045</v>
      </c>
      <c r="F17" s="60">
        <v>4659046</v>
      </c>
      <c r="G17" s="60">
        <v>610712</v>
      </c>
      <c r="H17" s="60">
        <v>525591</v>
      </c>
      <c r="I17" s="60">
        <v>465755</v>
      </c>
      <c r="J17" s="60">
        <v>1602058</v>
      </c>
      <c r="K17" s="60">
        <v>468155</v>
      </c>
      <c r="L17" s="60">
        <v>475044</v>
      </c>
      <c r="M17" s="60">
        <v>281098</v>
      </c>
      <c r="N17" s="60">
        <v>1224297</v>
      </c>
      <c r="O17" s="60">
        <v>663504</v>
      </c>
      <c r="P17" s="60">
        <v>663504</v>
      </c>
      <c r="Q17" s="60">
        <v>663504</v>
      </c>
      <c r="R17" s="60">
        <v>1990512</v>
      </c>
      <c r="S17" s="60">
        <v>0</v>
      </c>
      <c r="T17" s="60">
        <v>0</v>
      </c>
      <c r="U17" s="60">
        <v>0</v>
      </c>
      <c r="V17" s="60">
        <v>0</v>
      </c>
      <c r="W17" s="60">
        <v>4816867</v>
      </c>
      <c r="X17" s="60">
        <v>3494286</v>
      </c>
      <c r="Y17" s="60">
        <v>1322581</v>
      </c>
      <c r="Z17" s="140">
        <v>37.85</v>
      </c>
      <c r="AA17" s="155">
        <v>4659046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66502689</v>
      </c>
      <c r="D19" s="155">
        <v>0</v>
      </c>
      <c r="E19" s="156">
        <v>63487000</v>
      </c>
      <c r="F19" s="60">
        <v>63487000</v>
      </c>
      <c r="G19" s="60">
        <v>21323000</v>
      </c>
      <c r="H19" s="60">
        <v>0</v>
      </c>
      <c r="I19" s="60">
        <v>373759</v>
      </c>
      <c r="J19" s="60">
        <v>21696759</v>
      </c>
      <c r="K19" s="60">
        <v>4954</v>
      </c>
      <c r="L19" s="60">
        <v>455054</v>
      </c>
      <c r="M19" s="60">
        <v>20256205</v>
      </c>
      <c r="N19" s="60">
        <v>20716213</v>
      </c>
      <c r="O19" s="60">
        <v>266351</v>
      </c>
      <c r="P19" s="60">
        <v>266351</v>
      </c>
      <c r="Q19" s="60">
        <v>266351</v>
      </c>
      <c r="R19" s="60">
        <v>799053</v>
      </c>
      <c r="S19" s="60">
        <v>0</v>
      </c>
      <c r="T19" s="60">
        <v>0</v>
      </c>
      <c r="U19" s="60">
        <v>0</v>
      </c>
      <c r="V19" s="60">
        <v>0</v>
      </c>
      <c r="W19" s="60">
        <v>43212025</v>
      </c>
      <c r="X19" s="60">
        <v>47615247</v>
      </c>
      <c r="Y19" s="60">
        <v>-4403222</v>
      </c>
      <c r="Z19" s="140">
        <v>-9.25</v>
      </c>
      <c r="AA19" s="155">
        <v>63487000</v>
      </c>
    </row>
    <row r="20" spans="1:27" ht="12.75">
      <c r="A20" s="181" t="s">
        <v>35</v>
      </c>
      <c r="B20" s="185"/>
      <c r="C20" s="155">
        <v>625420</v>
      </c>
      <c r="D20" s="155">
        <v>0</v>
      </c>
      <c r="E20" s="156">
        <v>851250</v>
      </c>
      <c r="F20" s="54">
        <v>847782</v>
      </c>
      <c r="G20" s="54">
        <v>55024</v>
      </c>
      <c r="H20" s="54">
        <v>26624</v>
      </c>
      <c r="I20" s="54">
        <v>43163</v>
      </c>
      <c r="J20" s="54">
        <v>124811</v>
      </c>
      <c r="K20" s="54">
        <v>21988</v>
      </c>
      <c r="L20" s="54">
        <v>44690</v>
      </c>
      <c r="M20" s="54">
        <v>14317</v>
      </c>
      <c r="N20" s="54">
        <v>80995</v>
      </c>
      <c r="O20" s="54">
        <v>33426</v>
      </c>
      <c r="P20" s="54">
        <v>33426</v>
      </c>
      <c r="Q20" s="54">
        <v>33426</v>
      </c>
      <c r="R20" s="54">
        <v>100278</v>
      </c>
      <c r="S20" s="54">
        <v>0</v>
      </c>
      <c r="T20" s="54">
        <v>0</v>
      </c>
      <c r="U20" s="54">
        <v>0</v>
      </c>
      <c r="V20" s="54">
        <v>0</v>
      </c>
      <c r="W20" s="54">
        <v>306084</v>
      </c>
      <c r="X20" s="54">
        <v>638442</v>
      </c>
      <c r="Y20" s="54">
        <v>-332358</v>
      </c>
      <c r="Z20" s="184">
        <v>-52.06</v>
      </c>
      <c r="AA20" s="130">
        <v>847782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89978331</v>
      </c>
      <c r="D22" s="188">
        <f>SUM(D5:D21)</f>
        <v>0</v>
      </c>
      <c r="E22" s="189">
        <f t="shared" si="0"/>
        <v>86903019</v>
      </c>
      <c r="F22" s="190">
        <f t="shared" si="0"/>
        <v>86903020</v>
      </c>
      <c r="G22" s="190">
        <f t="shared" si="0"/>
        <v>23335355</v>
      </c>
      <c r="H22" s="190">
        <f t="shared" si="0"/>
        <v>2455409</v>
      </c>
      <c r="I22" s="190">
        <f t="shared" si="0"/>
        <v>2450415</v>
      </c>
      <c r="J22" s="190">
        <f t="shared" si="0"/>
        <v>28241179</v>
      </c>
      <c r="K22" s="190">
        <f t="shared" si="0"/>
        <v>2061233</v>
      </c>
      <c r="L22" s="190">
        <f t="shared" si="0"/>
        <v>2461686</v>
      </c>
      <c r="M22" s="190">
        <f t="shared" si="0"/>
        <v>22327554</v>
      </c>
      <c r="N22" s="190">
        <f t="shared" si="0"/>
        <v>26850473</v>
      </c>
      <c r="O22" s="190">
        <f t="shared" si="0"/>
        <v>2493190</v>
      </c>
      <c r="P22" s="190">
        <f t="shared" si="0"/>
        <v>2493190</v>
      </c>
      <c r="Q22" s="190">
        <f t="shared" si="0"/>
        <v>2493190</v>
      </c>
      <c r="R22" s="190">
        <f t="shared" si="0"/>
        <v>7479570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62571222</v>
      </c>
      <c r="X22" s="190">
        <f t="shared" si="0"/>
        <v>65177262</v>
      </c>
      <c r="Y22" s="190">
        <f t="shared" si="0"/>
        <v>-2606040</v>
      </c>
      <c r="Z22" s="191">
        <f>+IF(X22&lt;&gt;0,+(Y22/X22)*100,0)</f>
        <v>-3.998388272278145</v>
      </c>
      <c r="AA22" s="188">
        <f>SUM(AA5:AA21)</f>
        <v>86903020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28793203</v>
      </c>
      <c r="D25" s="155">
        <v>0</v>
      </c>
      <c r="E25" s="156">
        <v>32246665</v>
      </c>
      <c r="F25" s="60">
        <v>32246665</v>
      </c>
      <c r="G25" s="60">
        <v>2362231</v>
      </c>
      <c r="H25" s="60">
        <v>2401645</v>
      </c>
      <c r="I25" s="60">
        <v>2471252</v>
      </c>
      <c r="J25" s="60">
        <v>7235128</v>
      </c>
      <c r="K25" s="60">
        <v>0</v>
      </c>
      <c r="L25" s="60">
        <v>3015923</v>
      </c>
      <c r="M25" s="60">
        <v>3902275</v>
      </c>
      <c r="N25" s="60">
        <v>6918198</v>
      </c>
      <c r="O25" s="60">
        <v>2740087</v>
      </c>
      <c r="P25" s="60">
        <v>2740087</v>
      </c>
      <c r="Q25" s="60">
        <v>2740087</v>
      </c>
      <c r="R25" s="60">
        <v>8220261</v>
      </c>
      <c r="S25" s="60">
        <v>0</v>
      </c>
      <c r="T25" s="60">
        <v>0</v>
      </c>
      <c r="U25" s="60">
        <v>0</v>
      </c>
      <c r="V25" s="60">
        <v>0</v>
      </c>
      <c r="W25" s="60">
        <v>22373587</v>
      </c>
      <c r="X25" s="60">
        <v>24184998</v>
      </c>
      <c r="Y25" s="60">
        <v>-1811411</v>
      </c>
      <c r="Z25" s="140">
        <v>-7.49</v>
      </c>
      <c r="AA25" s="155">
        <v>32246665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5398368</v>
      </c>
      <c r="F26" s="60">
        <v>5398368</v>
      </c>
      <c r="G26" s="60">
        <v>399762</v>
      </c>
      <c r="H26" s="60">
        <v>405267</v>
      </c>
      <c r="I26" s="60">
        <v>399762</v>
      </c>
      <c r="J26" s="60">
        <v>1204791</v>
      </c>
      <c r="K26" s="60">
        <v>0</v>
      </c>
      <c r="L26" s="60">
        <v>379021</v>
      </c>
      <c r="M26" s="60">
        <v>379625</v>
      </c>
      <c r="N26" s="60">
        <v>758646</v>
      </c>
      <c r="O26" s="60">
        <v>379021</v>
      </c>
      <c r="P26" s="60">
        <v>379021</v>
      </c>
      <c r="Q26" s="60">
        <v>379021</v>
      </c>
      <c r="R26" s="60">
        <v>1137063</v>
      </c>
      <c r="S26" s="60">
        <v>0</v>
      </c>
      <c r="T26" s="60">
        <v>0</v>
      </c>
      <c r="U26" s="60">
        <v>0</v>
      </c>
      <c r="V26" s="60">
        <v>0</v>
      </c>
      <c r="W26" s="60">
        <v>3100500</v>
      </c>
      <c r="X26" s="60">
        <v>4048776</v>
      </c>
      <c r="Y26" s="60">
        <v>-948276</v>
      </c>
      <c r="Z26" s="140">
        <v>-23.42</v>
      </c>
      <c r="AA26" s="155">
        <v>5398368</v>
      </c>
    </row>
    <row r="27" spans="1:27" ht="12.75">
      <c r="A27" s="183" t="s">
        <v>118</v>
      </c>
      <c r="B27" s="182"/>
      <c r="C27" s="155">
        <v>2168761</v>
      </c>
      <c r="D27" s="155">
        <v>0</v>
      </c>
      <c r="E27" s="156">
        <v>700000</v>
      </c>
      <c r="F27" s="60">
        <v>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524997</v>
      </c>
      <c r="Y27" s="60">
        <v>-524997</v>
      </c>
      <c r="Z27" s="140">
        <v>-100</v>
      </c>
      <c r="AA27" s="155">
        <v>700000</v>
      </c>
    </row>
    <row r="28" spans="1:27" ht="12.75">
      <c r="A28" s="183" t="s">
        <v>39</v>
      </c>
      <c r="B28" s="182"/>
      <c r="C28" s="155">
        <v>6755751</v>
      </c>
      <c r="D28" s="155">
        <v>0</v>
      </c>
      <c r="E28" s="156">
        <v>6100000</v>
      </c>
      <c r="F28" s="60">
        <v>6100000</v>
      </c>
      <c r="G28" s="60">
        <v>0</v>
      </c>
      <c r="H28" s="60">
        <v>0</v>
      </c>
      <c r="I28" s="60">
        <v>5910</v>
      </c>
      <c r="J28" s="60">
        <v>5910</v>
      </c>
      <c r="K28" s="60">
        <v>5910</v>
      </c>
      <c r="L28" s="60">
        <v>0</v>
      </c>
      <c r="M28" s="60">
        <v>19547</v>
      </c>
      <c r="N28" s="60">
        <v>25457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31367</v>
      </c>
      <c r="X28" s="60">
        <v>4574997</v>
      </c>
      <c r="Y28" s="60">
        <v>-4543630</v>
      </c>
      <c r="Z28" s="140">
        <v>-99.31</v>
      </c>
      <c r="AA28" s="155">
        <v>6100000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195528</v>
      </c>
      <c r="F29" s="60">
        <v>195528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146646</v>
      </c>
      <c r="Y29" s="60">
        <v>-146646</v>
      </c>
      <c r="Z29" s="140">
        <v>-100</v>
      </c>
      <c r="AA29" s="155">
        <v>195528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4754</v>
      </c>
      <c r="H31" s="60">
        <v>62939</v>
      </c>
      <c r="I31" s="60">
        <v>605637</v>
      </c>
      <c r="J31" s="60">
        <v>673330</v>
      </c>
      <c r="K31" s="60">
        <v>0</v>
      </c>
      <c r="L31" s="60">
        <v>47001</v>
      </c>
      <c r="M31" s="60">
        <v>40245</v>
      </c>
      <c r="N31" s="60">
        <v>87246</v>
      </c>
      <c r="O31" s="60">
        <v>18466</v>
      </c>
      <c r="P31" s="60">
        <v>18466</v>
      </c>
      <c r="Q31" s="60">
        <v>18466</v>
      </c>
      <c r="R31" s="60">
        <v>55398</v>
      </c>
      <c r="S31" s="60">
        <v>0</v>
      </c>
      <c r="T31" s="60">
        <v>0</v>
      </c>
      <c r="U31" s="60">
        <v>0</v>
      </c>
      <c r="V31" s="60">
        <v>0</v>
      </c>
      <c r="W31" s="60">
        <v>815974</v>
      </c>
      <c r="X31" s="60"/>
      <c r="Y31" s="60">
        <v>815974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355068</v>
      </c>
      <c r="H32" s="60">
        <v>66448</v>
      </c>
      <c r="I32" s="60">
        <v>828767</v>
      </c>
      <c r="J32" s="60">
        <v>1250283</v>
      </c>
      <c r="K32" s="60">
        <v>463228</v>
      </c>
      <c r="L32" s="60">
        <v>1013526</v>
      </c>
      <c r="M32" s="60">
        <v>6010493</v>
      </c>
      <c r="N32" s="60">
        <v>7487247</v>
      </c>
      <c r="O32" s="60">
        <v>479842</v>
      </c>
      <c r="P32" s="60">
        <v>479842</v>
      </c>
      <c r="Q32" s="60">
        <v>479842</v>
      </c>
      <c r="R32" s="60">
        <v>1439526</v>
      </c>
      <c r="S32" s="60">
        <v>0</v>
      </c>
      <c r="T32" s="60">
        <v>0</v>
      </c>
      <c r="U32" s="60">
        <v>0</v>
      </c>
      <c r="V32" s="60">
        <v>0</v>
      </c>
      <c r="W32" s="60">
        <v>10177056</v>
      </c>
      <c r="X32" s="60"/>
      <c r="Y32" s="60">
        <v>10177056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3353574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21641056</v>
      </c>
      <c r="D34" s="155">
        <v>0</v>
      </c>
      <c r="E34" s="156">
        <v>42120004</v>
      </c>
      <c r="F34" s="60">
        <v>42120004</v>
      </c>
      <c r="G34" s="60">
        <v>431829</v>
      </c>
      <c r="H34" s="60">
        <v>1381060</v>
      </c>
      <c r="I34" s="60">
        <v>988017</v>
      </c>
      <c r="J34" s="60">
        <v>2800906</v>
      </c>
      <c r="K34" s="60">
        <v>1909703</v>
      </c>
      <c r="L34" s="60">
        <v>1691285</v>
      </c>
      <c r="M34" s="60">
        <v>785042</v>
      </c>
      <c r="N34" s="60">
        <v>4386030</v>
      </c>
      <c r="O34" s="60">
        <v>660154</v>
      </c>
      <c r="P34" s="60">
        <v>660154</v>
      </c>
      <c r="Q34" s="60">
        <v>660154</v>
      </c>
      <c r="R34" s="60">
        <v>1980462</v>
      </c>
      <c r="S34" s="60">
        <v>0</v>
      </c>
      <c r="T34" s="60">
        <v>0</v>
      </c>
      <c r="U34" s="60">
        <v>0</v>
      </c>
      <c r="V34" s="60">
        <v>0</v>
      </c>
      <c r="W34" s="60">
        <v>9167398</v>
      </c>
      <c r="X34" s="60">
        <v>31590000</v>
      </c>
      <c r="Y34" s="60">
        <v>-22422602</v>
      </c>
      <c r="Z34" s="140">
        <v>-70.98</v>
      </c>
      <c r="AA34" s="155">
        <v>42120004</v>
      </c>
    </row>
    <row r="35" spans="1:27" ht="12.75">
      <c r="A35" s="181" t="s">
        <v>122</v>
      </c>
      <c r="B35" s="185"/>
      <c r="C35" s="155">
        <v>512262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63224607</v>
      </c>
      <c r="D36" s="188">
        <f>SUM(D25:D35)</f>
        <v>0</v>
      </c>
      <c r="E36" s="189">
        <f t="shared" si="1"/>
        <v>86760565</v>
      </c>
      <c r="F36" s="190">
        <f t="shared" si="1"/>
        <v>86760565</v>
      </c>
      <c r="G36" s="190">
        <f t="shared" si="1"/>
        <v>3553644</v>
      </c>
      <c r="H36" s="190">
        <f t="shared" si="1"/>
        <v>4317359</v>
      </c>
      <c r="I36" s="190">
        <f t="shared" si="1"/>
        <v>5299345</v>
      </c>
      <c r="J36" s="190">
        <f t="shared" si="1"/>
        <v>13170348</v>
      </c>
      <c r="K36" s="190">
        <f t="shared" si="1"/>
        <v>2378841</v>
      </c>
      <c r="L36" s="190">
        <f t="shared" si="1"/>
        <v>6146756</v>
      </c>
      <c r="M36" s="190">
        <f t="shared" si="1"/>
        <v>11137227</v>
      </c>
      <c r="N36" s="190">
        <f t="shared" si="1"/>
        <v>19662824</v>
      </c>
      <c r="O36" s="190">
        <f t="shared" si="1"/>
        <v>4277570</v>
      </c>
      <c r="P36" s="190">
        <f t="shared" si="1"/>
        <v>4277570</v>
      </c>
      <c r="Q36" s="190">
        <f t="shared" si="1"/>
        <v>4277570</v>
      </c>
      <c r="R36" s="190">
        <f t="shared" si="1"/>
        <v>12832710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45665882</v>
      </c>
      <c r="X36" s="190">
        <f t="shared" si="1"/>
        <v>65070414</v>
      </c>
      <c r="Y36" s="190">
        <f t="shared" si="1"/>
        <v>-19404532</v>
      </c>
      <c r="Z36" s="191">
        <f>+IF(X36&lt;&gt;0,+(Y36/X36)*100,0)</f>
        <v>-29.820821487319876</v>
      </c>
      <c r="AA36" s="188">
        <f>SUM(AA25:AA35)</f>
        <v>86760565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26753724</v>
      </c>
      <c r="D38" s="199">
        <f>+D22-D36</f>
        <v>0</v>
      </c>
      <c r="E38" s="200">
        <f t="shared" si="2"/>
        <v>142454</v>
      </c>
      <c r="F38" s="106">
        <f t="shared" si="2"/>
        <v>142455</v>
      </c>
      <c r="G38" s="106">
        <f t="shared" si="2"/>
        <v>19781711</v>
      </c>
      <c r="H38" s="106">
        <f t="shared" si="2"/>
        <v>-1861950</v>
      </c>
      <c r="I38" s="106">
        <f t="shared" si="2"/>
        <v>-2848930</v>
      </c>
      <c r="J38" s="106">
        <f t="shared" si="2"/>
        <v>15070831</v>
      </c>
      <c r="K38" s="106">
        <f t="shared" si="2"/>
        <v>-317608</v>
      </c>
      <c r="L38" s="106">
        <f t="shared" si="2"/>
        <v>-3685070</v>
      </c>
      <c r="M38" s="106">
        <f t="shared" si="2"/>
        <v>11190327</v>
      </c>
      <c r="N38" s="106">
        <f t="shared" si="2"/>
        <v>7187649</v>
      </c>
      <c r="O38" s="106">
        <f t="shared" si="2"/>
        <v>-1784380</v>
      </c>
      <c r="P38" s="106">
        <f t="shared" si="2"/>
        <v>-1784380</v>
      </c>
      <c r="Q38" s="106">
        <f t="shared" si="2"/>
        <v>-1784380</v>
      </c>
      <c r="R38" s="106">
        <f t="shared" si="2"/>
        <v>-5353140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16905340</v>
      </c>
      <c r="X38" s="106">
        <f>IF(F22=F36,0,X22-X36)</f>
        <v>106848</v>
      </c>
      <c r="Y38" s="106">
        <f t="shared" si="2"/>
        <v>16798492</v>
      </c>
      <c r="Z38" s="201">
        <f>+IF(X38&lt;&gt;0,+(Y38/X38)*100,0)</f>
        <v>15721.859089547768</v>
      </c>
      <c r="AA38" s="199">
        <f>+AA22-AA36</f>
        <v>142455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16285000</v>
      </c>
      <c r="F39" s="60">
        <v>0</v>
      </c>
      <c r="G39" s="60">
        <v>219998</v>
      </c>
      <c r="H39" s="60">
        <v>1840905</v>
      </c>
      <c r="I39" s="60">
        <v>789705</v>
      </c>
      <c r="J39" s="60">
        <v>2850608</v>
      </c>
      <c r="K39" s="60">
        <v>20375</v>
      </c>
      <c r="L39" s="60">
        <v>4006452</v>
      </c>
      <c r="M39" s="60">
        <v>2193353</v>
      </c>
      <c r="N39" s="60">
        <v>6220180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9070788</v>
      </c>
      <c r="X39" s="60">
        <v>12213747</v>
      </c>
      <c r="Y39" s="60">
        <v>-3142959</v>
      </c>
      <c r="Z39" s="140">
        <v>-25.73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26753724</v>
      </c>
      <c r="D42" s="206">
        <f>SUM(D38:D41)</f>
        <v>0</v>
      </c>
      <c r="E42" s="207">
        <f t="shared" si="3"/>
        <v>16427454</v>
      </c>
      <c r="F42" s="88">
        <f t="shared" si="3"/>
        <v>142455</v>
      </c>
      <c r="G42" s="88">
        <f t="shared" si="3"/>
        <v>20001709</v>
      </c>
      <c r="H42" s="88">
        <f t="shared" si="3"/>
        <v>-21045</v>
      </c>
      <c r="I42" s="88">
        <f t="shared" si="3"/>
        <v>-2059225</v>
      </c>
      <c r="J42" s="88">
        <f t="shared" si="3"/>
        <v>17921439</v>
      </c>
      <c r="K42" s="88">
        <f t="shared" si="3"/>
        <v>-297233</v>
      </c>
      <c r="L42" s="88">
        <f t="shared" si="3"/>
        <v>321382</v>
      </c>
      <c r="M42" s="88">
        <f t="shared" si="3"/>
        <v>13383680</v>
      </c>
      <c r="N42" s="88">
        <f t="shared" si="3"/>
        <v>13407829</v>
      </c>
      <c r="O42" s="88">
        <f t="shared" si="3"/>
        <v>-1784380</v>
      </c>
      <c r="P42" s="88">
        <f t="shared" si="3"/>
        <v>-1784380</v>
      </c>
      <c r="Q42" s="88">
        <f t="shared" si="3"/>
        <v>-1784380</v>
      </c>
      <c r="R42" s="88">
        <f t="shared" si="3"/>
        <v>-5353140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25976128</v>
      </c>
      <c r="X42" s="88">
        <f t="shared" si="3"/>
        <v>12320595</v>
      </c>
      <c r="Y42" s="88">
        <f t="shared" si="3"/>
        <v>13655533</v>
      </c>
      <c r="Z42" s="208">
        <f>+IF(X42&lt;&gt;0,+(Y42/X42)*100,0)</f>
        <v>110.83501243243528</v>
      </c>
      <c r="AA42" s="206">
        <f>SUM(AA38:AA41)</f>
        <v>142455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26753724</v>
      </c>
      <c r="D44" s="210">
        <f>+D42-D43</f>
        <v>0</v>
      </c>
      <c r="E44" s="211">
        <f t="shared" si="4"/>
        <v>16427454</v>
      </c>
      <c r="F44" s="77">
        <f t="shared" si="4"/>
        <v>142455</v>
      </c>
      <c r="G44" s="77">
        <f t="shared" si="4"/>
        <v>20001709</v>
      </c>
      <c r="H44" s="77">
        <f t="shared" si="4"/>
        <v>-21045</v>
      </c>
      <c r="I44" s="77">
        <f t="shared" si="4"/>
        <v>-2059225</v>
      </c>
      <c r="J44" s="77">
        <f t="shared" si="4"/>
        <v>17921439</v>
      </c>
      <c r="K44" s="77">
        <f t="shared" si="4"/>
        <v>-297233</v>
      </c>
      <c r="L44" s="77">
        <f t="shared" si="4"/>
        <v>321382</v>
      </c>
      <c r="M44" s="77">
        <f t="shared" si="4"/>
        <v>13383680</v>
      </c>
      <c r="N44" s="77">
        <f t="shared" si="4"/>
        <v>13407829</v>
      </c>
      <c r="O44" s="77">
        <f t="shared" si="4"/>
        <v>-1784380</v>
      </c>
      <c r="P44" s="77">
        <f t="shared" si="4"/>
        <v>-1784380</v>
      </c>
      <c r="Q44" s="77">
        <f t="shared" si="4"/>
        <v>-1784380</v>
      </c>
      <c r="R44" s="77">
        <f t="shared" si="4"/>
        <v>-5353140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25976128</v>
      </c>
      <c r="X44" s="77">
        <f t="shared" si="4"/>
        <v>12320595</v>
      </c>
      <c r="Y44" s="77">
        <f t="shared" si="4"/>
        <v>13655533</v>
      </c>
      <c r="Z44" s="212">
        <f>+IF(X44&lt;&gt;0,+(Y44/X44)*100,0)</f>
        <v>110.83501243243528</v>
      </c>
      <c r="AA44" s="210">
        <f>+AA42-AA43</f>
        <v>142455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26753724</v>
      </c>
      <c r="D46" s="206">
        <f>SUM(D44:D45)</f>
        <v>0</v>
      </c>
      <c r="E46" s="207">
        <f t="shared" si="5"/>
        <v>16427454</v>
      </c>
      <c r="F46" s="88">
        <f t="shared" si="5"/>
        <v>142455</v>
      </c>
      <c r="G46" s="88">
        <f t="shared" si="5"/>
        <v>20001709</v>
      </c>
      <c r="H46" s="88">
        <f t="shared" si="5"/>
        <v>-21045</v>
      </c>
      <c r="I46" s="88">
        <f t="shared" si="5"/>
        <v>-2059225</v>
      </c>
      <c r="J46" s="88">
        <f t="shared" si="5"/>
        <v>17921439</v>
      </c>
      <c r="K46" s="88">
        <f t="shared" si="5"/>
        <v>-297233</v>
      </c>
      <c r="L46" s="88">
        <f t="shared" si="5"/>
        <v>321382</v>
      </c>
      <c r="M46" s="88">
        <f t="shared" si="5"/>
        <v>13383680</v>
      </c>
      <c r="N46" s="88">
        <f t="shared" si="5"/>
        <v>13407829</v>
      </c>
      <c r="O46" s="88">
        <f t="shared" si="5"/>
        <v>-1784380</v>
      </c>
      <c r="P46" s="88">
        <f t="shared" si="5"/>
        <v>-1784380</v>
      </c>
      <c r="Q46" s="88">
        <f t="shared" si="5"/>
        <v>-1784380</v>
      </c>
      <c r="R46" s="88">
        <f t="shared" si="5"/>
        <v>-5353140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25976128</v>
      </c>
      <c r="X46" s="88">
        <f t="shared" si="5"/>
        <v>12320595</v>
      </c>
      <c r="Y46" s="88">
        <f t="shared" si="5"/>
        <v>13655533</v>
      </c>
      <c r="Z46" s="208">
        <f>+IF(X46&lt;&gt;0,+(Y46/X46)*100,0)</f>
        <v>110.83501243243528</v>
      </c>
      <c r="AA46" s="206">
        <f>SUM(AA44:AA45)</f>
        <v>142455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26753724</v>
      </c>
      <c r="D48" s="217">
        <f>SUM(D46:D47)</f>
        <v>0</v>
      </c>
      <c r="E48" s="218">
        <f t="shared" si="6"/>
        <v>16427454</v>
      </c>
      <c r="F48" s="219">
        <f t="shared" si="6"/>
        <v>142455</v>
      </c>
      <c r="G48" s="219">
        <f t="shared" si="6"/>
        <v>20001709</v>
      </c>
      <c r="H48" s="220">
        <f t="shared" si="6"/>
        <v>-21045</v>
      </c>
      <c r="I48" s="220">
        <f t="shared" si="6"/>
        <v>-2059225</v>
      </c>
      <c r="J48" s="220">
        <f t="shared" si="6"/>
        <v>17921439</v>
      </c>
      <c r="K48" s="220">
        <f t="shared" si="6"/>
        <v>-297233</v>
      </c>
      <c r="L48" s="220">
        <f t="shared" si="6"/>
        <v>321382</v>
      </c>
      <c r="M48" s="219">
        <f t="shared" si="6"/>
        <v>13383680</v>
      </c>
      <c r="N48" s="219">
        <f t="shared" si="6"/>
        <v>13407829</v>
      </c>
      <c r="O48" s="220">
        <f t="shared" si="6"/>
        <v>-1784380</v>
      </c>
      <c r="P48" s="220">
        <f t="shared" si="6"/>
        <v>-1784380</v>
      </c>
      <c r="Q48" s="220">
        <f t="shared" si="6"/>
        <v>-1784380</v>
      </c>
      <c r="R48" s="220">
        <f t="shared" si="6"/>
        <v>-5353140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25976128</v>
      </c>
      <c r="X48" s="220">
        <f t="shared" si="6"/>
        <v>12320595</v>
      </c>
      <c r="Y48" s="220">
        <f t="shared" si="6"/>
        <v>13655533</v>
      </c>
      <c r="Z48" s="221">
        <f>+IF(X48&lt;&gt;0,+(Y48/X48)*100,0)</f>
        <v>110.83501243243528</v>
      </c>
      <c r="AA48" s="222">
        <f>SUM(AA46:AA47)</f>
        <v>142455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19826000</v>
      </c>
      <c r="D5" s="153">
        <f>SUM(D6:D8)</f>
        <v>0</v>
      </c>
      <c r="E5" s="154">
        <f t="shared" si="0"/>
        <v>1060000</v>
      </c>
      <c r="F5" s="100">
        <f t="shared" si="0"/>
        <v>1060000</v>
      </c>
      <c r="G5" s="100">
        <f t="shared" si="0"/>
        <v>192980</v>
      </c>
      <c r="H5" s="100">
        <f t="shared" si="0"/>
        <v>11340</v>
      </c>
      <c r="I5" s="100">
        <f t="shared" si="0"/>
        <v>22691</v>
      </c>
      <c r="J5" s="100">
        <f t="shared" si="0"/>
        <v>227011</v>
      </c>
      <c r="K5" s="100">
        <f t="shared" si="0"/>
        <v>0</v>
      </c>
      <c r="L5" s="100">
        <f t="shared" si="0"/>
        <v>3557</v>
      </c>
      <c r="M5" s="100">
        <f t="shared" si="0"/>
        <v>3168</v>
      </c>
      <c r="N5" s="100">
        <f t="shared" si="0"/>
        <v>6725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233736</v>
      </c>
      <c r="X5" s="100">
        <f t="shared" si="0"/>
        <v>794997</v>
      </c>
      <c r="Y5" s="100">
        <f t="shared" si="0"/>
        <v>-561261</v>
      </c>
      <c r="Z5" s="137">
        <f>+IF(X5&lt;&gt;0,+(Y5/X5)*100,0)</f>
        <v>-70.59913433635599</v>
      </c>
      <c r="AA5" s="153">
        <f>SUM(AA6:AA8)</f>
        <v>1060000</v>
      </c>
    </row>
    <row r="6" spans="1:27" ht="12.75">
      <c r="A6" s="138" t="s">
        <v>75</v>
      </c>
      <c r="B6" s="136"/>
      <c r="C6" s="155">
        <v>19826000</v>
      </c>
      <c r="D6" s="155"/>
      <c r="E6" s="156">
        <v>570000</v>
      </c>
      <c r="F6" s="60">
        <v>570000</v>
      </c>
      <c r="G6" s="60">
        <v>192980</v>
      </c>
      <c r="H6" s="60"/>
      <c r="I6" s="60"/>
      <c r="J6" s="60">
        <v>192980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192980</v>
      </c>
      <c r="X6" s="60">
        <v>427500</v>
      </c>
      <c r="Y6" s="60">
        <v>-234520</v>
      </c>
      <c r="Z6" s="140">
        <v>-54.86</v>
      </c>
      <c r="AA6" s="62">
        <v>570000</v>
      </c>
    </row>
    <row r="7" spans="1:27" ht="12.75">
      <c r="A7" s="138" t="s">
        <v>76</v>
      </c>
      <c r="B7" s="136"/>
      <c r="C7" s="157"/>
      <c r="D7" s="157"/>
      <c r="E7" s="158">
        <v>490000</v>
      </c>
      <c r="F7" s="159">
        <v>490000</v>
      </c>
      <c r="G7" s="159"/>
      <c r="H7" s="159"/>
      <c r="I7" s="159"/>
      <c r="J7" s="159"/>
      <c r="K7" s="159"/>
      <c r="L7" s="159">
        <v>3557</v>
      </c>
      <c r="M7" s="159">
        <v>3168</v>
      </c>
      <c r="N7" s="159">
        <v>6725</v>
      </c>
      <c r="O7" s="159"/>
      <c r="P7" s="159"/>
      <c r="Q7" s="159"/>
      <c r="R7" s="159"/>
      <c r="S7" s="159"/>
      <c r="T7" s="159"/>
      <c r="U7" s="159"/>
      <c r="V7" s="159"/>
      <c r="W7" s="159">
        <v>6725</v>
      </c>
      <c r="X7" s="159">
        <v>367497</v>
      </c>
      <c r="Y7" s="159">
        <v>-360772</v>
      </c>
      <c r="Z7" s="141">
        <v>-98.17</v>
      </c>
      <c r="AA7" s="225">
        <v>490000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11340</v>
      </c>
      <c r="I8" s="60">
        <v>22691</v>
      </c>
      <c r="J8" s="60">
        <v>34031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34031</v>
      </c>
      <c r="X8" s="60"/>
      <c r="Y8" s="60">
        <v>34031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16355000</v>
      </c>
      <c r="F9" s="100">
        <f t="shared" si="1"/>
        <v>16355000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3021497</v>
      </c>
      <c r="M9" s="100">
        <f t="shared" si="1"/>
        <v>1923993</v>
      </c>
      <c r="N9" s="100">
        <f t="shared" si="1"/>
        <v>4945490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4945490</v>
      </c>
      <c r="X9" s="100">
        <f t="shared" si="1"/>
        <v>12266253</v>
      </c>
      <c r="Y9" s="100">
        <f t="shared" si="1"/>
        <v>-7320763</v>
      </c>
      <c r="Z9" s="137">
        <f>+IF(X9&lt;&gt;0,+(Y9/X9)*100,0)</f>
        <v>-59.682145802797315</v>
      </c>
      <c r="AA9" s="102">
        <f>SUM(AA10:AA14)</f>
        <v>16355000</v>
      </c>
    </row>
    <row r="10" spans="1:27" ht="12.75">
      <c r="A10" s="138" t="s">
        <v>79</v>
      </c>
      <c r="B10" s="136"/>
      <c r="C10" s="155"/>
      <c r="D10" s="155"/>
      <c r="E10" s="156">
        <v>16355000</v>
      </c>
      <c r="F10" s="60">
        <v>16355000</v>
      </c>
      <c r="G10" s="60"/>
      <c r="H10" s="60"/>
      <c r="I10" s="60"/>
      <c r="J10" s="60"/>
      <c r="K10" s="60"/>
      <c r="L10" s="60">
        <v>3021497</v>
      </c>
      <c r="M10" s="60">
        <v>1923993</v>
      </c>
      <c r="N10" s="60">
        <v>4945490</v>
      </c>
      <c r="O10" s="60"/>
      <c r="P10" s="60"/>
      <c r="Q10" s="60"/>
      <c r="R10" s="60"/>
      <c r="S10" s="60"/>
      <c r="T10" s="60"/>
      <c r="U10" s="60"/>
      <c r="V10" s="60"/>
      <c r="W10" s="60">
        <v>4945490</v>
      </c>
      <c r="X10" s="60">
        <v>12266253</v>
      </c>
      <c r="Y10" s="60">
        <v>-7320763</v>
      </c>
      <c r="Z10" s="140">
        <v>-59.68</v>
      </c>
      <c r="AA10" s="62">
        <v>16355000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3570000</v>
      </c>
      <c r="F15" s="100">
        <f t="shared" si="2"/>
        <v>3570000</v>
      </c>
      <c r="G15" s="100">
        <f t="shared" si="2"/>
        <v>0</v>
      </c>
      <c r="H15" s="100">
        <f t="shared" si="2"/>
        <v>1618391</v>
      </c>
      <c r="I15" s="100">
        <f t="shared" si="2"/>
        <v>692724</v>
      </c>
      <c r="J15" s="100">
        <f t="shared" si="2"/>
        <v>2311115</v>
      </c>
      <c r="K15" s="100">
        <f t="shared" si="2"/>
        <v>0</v>
      </c>
      <c r="L15" s="100">
        <f t="shared" si="2"/>
        <v>723919</v>
      </c>
      <c r="M15" s="100">
        <f t="shared" si="2"/>
        <v>0</v>
      </c>
      <c r="N15" s="100">
        <f t="shared" si="2"/>
        <v>723919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3035034</v>
      </c>
      <c r="X15" s="100">
        <f t="shared" si="2"/>
        <v>2677500</v>
      </c>
      <c r="Y15" s="100">
        <f t="shared" si="2"/>
        <v>357534</v>
      </c>
      <c r="Z15" s="137">
        <f>+IF(X15&lt;&gt;0,+(Y15/X15)*100,0)</f>
        <v>13.35327731092437</v>
      </c>
      <c r="AA15" s="102">
        <f>SUM(AA16:AA18)</f>
        <v>3570000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>
        <v>23923</v>
      </c>
      <c r="M16" s="60"/>
      <c r="N16" s="60">
        <v>23923</v>
      </c>
      <c r="O16" s="60"/>
      <c r="P16" s="60"/>
      <c r="Q16" s="60"/>
      <c r="R16" s="60"/>
      <c r="S16" s="60"/>
      <c r="T16" s="60"/>
      <c r="U16" s="60"/>
      <c r="V16" s="60"/>
      <c r="W16" s="60">
        <v>23923</v>
      </c>
      <c r="X16" s="60"/>
      <c r="Y16" s="60">
        <v>23923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3570000</v>
      </c>
      <c r="F17" s="60">
        <v>3570000</v>
      </c>
      <c r="G17" s="60"/>
      <c r="H17" s="60">
        <v>1618391</v>
      </c>
      <c r="I17" s="60">
        <v>692724</v>
      </c>
      <c r="J17" s="60">
        <v>2311115</v>
      </c>
      <c r="K17" s="60"/>
      <c r="L17" s="60">
        <v>699996</v>
      </c>
      <c r="M17" s="60"/>
      <c r="N17" s="60">
        <v>699996</v>
      </c>
      <c r="O17" s="60"/>
      <c r="P17" s="60"/>
      <c r="Q17" s="60"/>
      <c r="R17" s="60"/>
      <c r="S17" s="60"/>
      <c r="T17" s="60"/>
      <c r="U17" s="60"/>
      <c r="V17" s="60"/>
      <c r="W17" s="60">
        <v>3011111</v>
      </c>
      <c r="X17" s="60">
        <v>2677500</v>
      </c>
      <c r="Y17" s="60">
        <v>333611</v>
      </c>
      <c r="Z17" s="140">
        <v>12.46</v>
      </c>
      <c r="AA17" s="62">
        <v>3570000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2000000</v>
      </c>
      <c r="F19" s="100">
        <f t="shared" si="3"/>
        <v>2000000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1500003</v>
      </c>
      <c r="Y19" s="100">
        <f t="shared" si="3"/>
        <v>-1500003</v>
      </c>
      <c r="Z19" s="137">
        <f>+IF(X19&lt;&gt;0,+(Y19/X19)*100,0)</f>
        <v>-100</v>
      </c>
      <c r="AA19" s="102">
        <f>SUM(AA20:AA23)</f>
        <v>2000000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2000000</v>
      </c>
      <c r="F23" s="60">
        <v>2000000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1500003</v>
      </c>
      <c r="Y23" s="60">
        <v>-1500003</v>
      </c>
      <c r="Z23" s="140">
        <v>-100</v>
      </c>
      <c r="AA23" s="62">
        <v>2000000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19826000</v>
      </c>
      <c r="D25" s="217">
        <f>+D5+D9+D15+D19+D24</f>
        <v>0</v>
      </c>
      <c r="E25" s="230">
        <f t="shared" si="4"/>
        <v>22985000</v>
      </c>
      <c r="F25" s="219">
        <f t="shared" si="4"/>
        <v>22985000</v>
      </c>
      <c r="G25" s="219">
        <f t="shared" si="4"/>
        <v>192980</v>
      </c>
      <c r="H25" s="219">
        <f t="shared" si="4"/>
        <v>1629731</v>
      </c>
      <c r="I25" s="219">
        <f t="shared" si="4"/>
        <v>715415</v>
      </c>
      <c r="J25" s="219">
        <f t="shared" si="4"/>
        <v>2538126</v>
      </c>
      <c r="K25" s="219">
        <f t="shared" si="4"/>
        <v>0</v>
      </c>
      <c r="L25" s="219">
        <f t="shared" si="4"/>
        <v>3748973</v>
      </c>
      <c r="M25" s="219">
        <f t="shared" si="4"/>
        <v>1927161</v>
      </c>
      <c r="N25" s="219">
        <f t="shared" si="4"/>
        <v>5676134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8214260</v>
      </c>
      <c r="X25" s="219">
        <f t="shared" si="4"/>
        <v>17238753</v>
      </c>
      <c r="Y25" s="219">
        <f t="shared" si="4"/>
        <v>-9024493</v>
      </c>
      <c r="Z25" s="231">
        <f>+IF(X25&lt;&gt;0,+(Y25/X25)*100,0)</f>
        <v>-52.350033671229</v>
      </c>
      <c r="AA25" s="232">
        <f>+AA5+AA9+AA15+AA19+AA24</f>
        <v>22985000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16326000</v>
      </c>
      <c r="D28" s="155"/>
      <c r="E28" s="156">
        <v>16355000</v>
      </c>
      <c r="F28" s="60">
        <v>16355000</v>
      </c>
      <c r="G28" s="60">
        <v>192980</v>
      </c>
      <c r="H28" s="60">
        <v>1629731</v>
      </c>
      <c r="I28" s="60">
        <v>715415</v>
      </c>
      <c r="J28" s="60">
        <v>2538126</v>
      </c>
      <c r="K28" s="60"/>
      <c r="L28" s="60">
        <v>3748973</v>
      </c>
      <c r="M28" s="60">
        <v>1927161</v>
      </c>
      <c r="N28" s="60">
        <v>5676134</v>
      </c>
      <c r="O28" s="60"/>
      <c r="P28" s="60"/>
      <c r="Q28" s="60"/>
      <c r="R28" s="60"/>
      <c r="S28" s="60"/>
      <c r="T28" s="60"/>
      <c r="U28" s="60"/>
      <c r="V28" s="60"/>
      <c r="W28" s="60">
        <v>8214260</v>
      </c>
      <c r="X28" s="60">
        <v>12213747</v>
      </c>
      <c r="Y28" s="60">
        <v>-3999487</v>
      </c>
      <c r="Z28" s="140">
        <v>-32.75</v>
      </c>
      <c r="AA28" s="155">
        <v>16355000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16326000</v>
      </c>
      <c r="D32" s="210">
        <f>SUM(D28:D31)</f>
        <v>0</v>
      </c>
      <c r="E32" s="211">
        <f t="shared" si="5"/>
        <v>16355000</v>
      </c>
      <c r="F32" s="77">
        <f t="shared" si="5"/>
        <v>16355000</v>
      </c>
      <c r="G32" s="77">
        <f t="shared" si="5"/>
        <v>192980</v>
      </c>
      <c r="H32" s="77">
        <f t="shared" si="5"/>
        <v>1629731</v>
      </c>
      <c r="I32" s="77">
        <f t="shared" si="5"/>
        <v>715415</v>
      </c>
      <c r="J32" s="77">
        <f t="shared" si="5"/>
        <v>2538126</v>
      </c>
      <c r="K32" s="77">
        <f t="shared" si="5"/>
        <v>0</v>
      </c>
      <c r="L32" s="77">
        <f t="shared" si="5"/>
        <v>3748973</v>
      </c>
      <c r="M32" s="77">
        <f t="shared" si="5"/>
        <v>1927161</v>
      </c>
      <c r="N32" s="77">
        <f t="shared" si="5"/>
        <v>5676134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8214260</v>
      </c>
      <c r="X32" s="77">
        <f t="shared" si="5"/>
        <v>12213747</v>
      </c>
      <c r="Y32" s="77">
        <f t="shared" si="5"/>
        <v>-3999487</v>
      </c>
      <c r="Z32" s="212">
        <f>+IF(X32&lt;&gt;0,+(Y32/X32)*100,0)</f>
        <v>-32.74578227304037</v>
      </c>
      <c r="AA32" s="79">
        <f>SUM(AA28:AA31)</f>
        <v>16355000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3500000</v>
      </c>
      <c r="D35" s="155"/>
      <c r="E35" s="156">
        <v>6630000</v>
      </c>
      <c r="F35" s="60">
        <v>6630000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5024997</v>
      </c>
      <c r="Y35" s="60">
        <v>-5024997</v>
      </c>
      <c r="Z35" s="140">
        <v>-100</v>
      </c>
      <c r="AA35" s="62">
        <v>6630000</v>
      </c>
    </row>
    <row r="36" spans="1:27" ht="12.75">
      <c r="A36" s="238" t="s">
        <v>139</v>
      </c>
      <c r="B36" s="149"/>
      <c r="C36" s="222">
        <f aca="true" t="shared" si="6" ref="C36:Y36">SUM(C32:C35)</f>
        <v>19826000</v>
      </c>
      <c r="D36" s="222">
        <f>SUM(D32:D35)</f>
        <v>0</v>
      </c>
      <c r="E36" s="218">
        <f t="shared" si="6"/>
        <v>22985000</v>
      </c>
      <c r="F36" s="220">
        <f t="shared" si="6"/>
        <v>22985000</v>
      </c>
      <c r="G36" s="220">
        <f t="shared" si="6"/>
        <v>192980</v>
      </c>
      <c r="H36" s="220">
        <f t="shared" si="6"/>
        <v>1629731</v>
      </c>
      <c r="I36" s="220">
        <f t="shared" si="6"/>
        <v>715415</v>
      </c>
      <c r="J36" s="220">
        <f t="shared" si="6"/>
        <v>2538126</v>
      </c>
      <c r="K36" s="220">
        <f t="shared" si="6"/>
        <v>0</v>
      </c>
      <c r="L36" s="220">
        <f t="shared" si="6"/>
        <v>3748973</v>
      </c>
      <c r="M36" s="220">
        <f t="shared" si="6"/>
        <v>1927161</v>
      </c>
      <c r="N36" s="220">
        <f t="shared" si="6"/>
        <v>5676134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8214260</v>
      </c>
      <c r="X36" s="220">
        <f t="shared" si="6"/>
        <v>17238744</v>
      </c>
      <c r="Y36" s="220">
        <f t="shared" si="6"/>
        <v>-9024484</v>
      </c>
      <c r="Z36" s="221">
        <f>+IF(X36&lt;&gt;0,+(Y36/X36)*100,0)</f>
        <v>-52.350008794144166</v>
      </c>
      <c r="AA36" s="239">
        <f>SUM(AA32:AA35)</f>
        <v>22985000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52815823</v>
      </c>
      <c r="D6" s="155"/>
      <c r="E6" s="59">
        <v>2000000</v>
      </c>
      <c r="F6" s="60">
        <v>2000000</v>
      </c>
      <c r="G6" s="60">
        <v>3884847</v>
      </c>
      <c r="H6" s="60">
        <v>2521618</v>
      </c>
      <c r="I6" s="60">
        <v>1361359</v>
      </c>
      <c r="J6" s="60">
        <v>1361359</v>
      </c>
      <c r="K6" s="60">
        <v>926730</v>
      </c>
      <c r="L6" s="60">
        <v>-137126</v>
      </c>
      <c r="M6" s="60">
        <v>1696762</v>
      </c>
      <c r="N6" s="60">
        <v>1696762</v>
      </c>
      <c r="O6" s="60">
        <v>1271708</v>
      </c>
      <c r="P6" s="60"/>
      <c r="Q6" s="60"/>
      <c r="R6" s="60">
        <v>1271708</v>
      </c>
      <c r="S6" s="60"/>
      <c r="T6" s="60"/>
      <c r="U6" s="60"/>
      <c r="V6" s="60"/>
      <c r="W6" s="60">
        <v>1271708</v>
      </c>
      <c r="X6" s="60">
        <v>1500000</v>
      </c>
      <c r="Y6" s="60">
        <v>-228292</v>
      </c>
      <c r="Z6" s="140">
        <v>-15.22</v>
      </c>
      <c r="AA6" s="62">
        <v>2000000</v>
      </c>
    </row>
    <row r="7" spans="1:27" ht="12.75">
      <c r="A7" s="249" t="s">
        <v>144</v>
      </c>
      <c r="B7" s="182"/>
      <c r="C7" s="155">
        <v>88400</v>
      </c>
      <c r="D7" s="155"/>
      <c r="E7" s="59">
        <v>23263000</v>
      </c>
      <c r="F7" s="60">
        <v>23263000</v>
      </c>
      <c r="G7" s="60">
        <v>73791878</v>
      </c>
      <c r="H7" s="60">
        <v>69589689</v>
      </c>
      <c r="I7" s="60">
        <v>66900382</v>
      </c>
      <c r="J7" s="60">
        <v>66900382</v>
      </c>
      <c r="K7" s="60">
        <v>65667356</v>
      </c>
      <c r="L7" s="60">
        <v>61880294</v>
      </c>
      <c r="M7" s="60">
        <v>73185546</v>
      </c>
      <c r="N7" s="60">
        <v>73185546</v>
      </c>
      <c r="O7" s="60">
        <v>71436606</v>
      </c>
      <c r="P7" s="60"/>
      <c r="Q7" s="60"/>
      <c r="R7" s="60">
        <v>71436606</v>
      </c>
      <c r="S7" s="60"/>
      <c r="T7" s="60"/>
      <c r="U7" s="60"/>
      <c r="V7" s="60"/>
      <c r="W7" s="60">
        <v>71436606</v>
      </c>
      <c r="X7" s="60">
        <v>17447250</v>
      </c>
      <c r="Y7" s="60">
        <v>53989356</v>
      </c>
      <c r="Z7" s="140">
        <v>309.44</v>
      </c>
      <c r="AA7" s="62">
        <v>23263000</v>
      </c>
    </row>
    <row r="8" spans="1:27" ht="12.75">
      <c r="A8" s="249" t="s">
        <v>145</v>
      </c>
      <c r="B8" s="182"/>
      <c r="C8" s="155">
        <v>11357358</v>
      </c>
      <c r="D8" s="155"/>
      <c r="E8" s="59">
        <v>10410000</v>
      </c>
      <c r="F8" s="60"/>
      <c r="G8" s="60">
        <v>-4151310</v>
      </c>
      <c r="H8" s="60">
        <v>-4115521</v>
      </c>
      <c r="I8" s="60">
        <v>-4093763</v>
      </c>
      <c r="J8" s="60">
        <v>-4093763</v>
      </c>
      <c r="K8" s="60">
        <v>-4071715</v>
      </c>
      <c r="L8" s="60">
        <v>-4059976</v>
      </c>
      <c r="M8" s="60">
        <v>-4045972</v>
      </c>
      <c r="N8" s="60">
        <v>-4045972</v>
      </c>
      <c r="O8" s="60">
        <v>-4024001</v>
      </c>
      <c r="P8" s="60"/>
      <c r="Q8" s="60"/>
      <c r="R8" s="60">
        <v>-4024001</v>
      </c>
      <c r="S8" s="60"/>
      <c r="T8" s="60"/>
      <c r="U8" s="60"/>
      <c r="V8" s="60"/>
      <c r="W8" s="60">
        <v>-4024001</v>
      </c>
      <c r="X8" s="60"/>
      <c r="Y8" s="60">
        <v>-4024001</v>
      </c>
      <c r="Z8" s="140"/>
      <c r="AA8" s="62"/>
    </row>
    <row r="9" spans="1:27" ht="12.75">
      <c r="A9" s="249" t="s">
        <v>146</v>
      </c>
      <c r="B9" s="182"/>
      <c r="C9" s="155">
        <v>1205242</v>
      </c>
      <c r="D9" s="155"/>
      <c r="E9" s="59"/>
      <c r="F9" s="60">
        <v>10410000</v>
      </c>
      <c r="G9" s="60">
        <v>20341607</v>
      </c>
      <c r="H9" s="60">
        <v>21076312</v>
      </c>
      <c r="I9" s="60">
        <v>20769745</v>
      </c>
      <c r="J9" s="60">
        <v>20769745</v>
      </c>
      <c r="K9" s="60">
        <v>21099932</v>
      </c>
      <c r="L9" s="60">
        <v>22209463</v>
      </c>
      <c r="M9" s="60">
        <v>23170927</v>
      </c>
      <c r="N9" s="60">
        <v>23170927</v>
      </c>
      <c r="O9" s="60">
        <v>23269243</v>
      </c>
      <c r="P9" s="60"/>
      <c r="Q9" s="60"/>
      <c r="R9" s="60">
        <v>23269243</v>
      </c>
      <c r="S9" s="60"/>
      <c r="T9" s="60"/>
      <c r="U9" s="60"/>
      <c r="V9" s="60"/>
      <c r="W9" s="60">
        <v>23269243</v>
      </c>
      <c r="X9" s="60">
        <v>7807500</v>
      </c>
      <c r="Y9" s="60">
        <v>15461743</v>
      </c>
      <c r="Z9" s="140">
        <v>198.04</v>
      </c>
      <c r="AA9" s="62">
        <v>10410000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>
        <v>8029</v>
      </c>
      <c r="J11" s="60">
        <v>8029</v>
      </c>
      <c r="K11" s="60">
        <v>8091</v>
      </c>
      <c r="L11" s="60">
        <v>8091</v>
      </c>
      <c r="M11" s="60">
        <v>8091</v>
      </c>
      <c r="N11" s="60">
        <v>8091</v>
      </c>
      <c r="O11" s="60">
        <v>8091</v>
      </c>
      <c r="P11" s="60"/>
      <c r="Q11" s="60"/>
      <c r="R11" s="60">
        <v>8091</v>
      </c>
      <c r="S11" s="60"/>
      <c r="T11" s="60"/>
      <c r="U11" s="60"/>
      <c r="V11" s="60"/>
      <c r="W11" s="60">
        <v>8091</v>
      </c>
      <c r="X11" s="60"/>
      <c r="Y11" s="60">
        <v>8091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65466823</v>
      </c>
      <c r="D12" s="168">
        <f>SUM(D6:D11)</f>
        <v>0</v>
      </c>
      <c r="E12" s="72">
        <f t="shared" si="0"/>
        <v>35673000</v>
      </c>
      <c r="F12" s="73">
        <f t="shared" si="0"/>
        <v>35673000</v>
      </c>
      <c r="G12" s="73">
        <f t="shared" si="0"/>
        <v>93867022</v>
      </c>
      <c r="H12" s="73">
        <f t="shared" si="0"/>
        <v>89072098</v>
      </c>
      <c r="I12" s="73">
        <f t="shared" si="0"/>
        <v>84945752</v>
      </c>
      <c r="J12" s="73">
        <f t="shared" si="0"/>
        <v>84945752</v>
      </c>
      <c r="K12" s="73">
        <f t="shared" si="0"/>
        <v>83630394</v>
      </c>
      <c r="L12" s="73">
        <f t="shared" si="0"/>
        <v>79900746</v>
      </c>
      <c r="M12" s="73">
        <f t="shared" si="0"/>
        <v>94015354</v>
      </c>
      <c r="N12" s="73">
        <f t="shared" si="0"/>
        <v>94015354</v>
      </c>
      <c r="O12" s="73">
        <f t="shared" si="0"/>
        <v>91961647</v>
      </c>
      <c r="P12" s="73">
        <f t="shared" si="0"/>
        <v>0</v>
      </c>
      <c r="Q12" s="73">
        <f t="shared" si="0"/>
        <v>0</v>
      </c>
      <c r="R12" s="73">
        <f t="shared" si="0"/>
        <v>91961647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91961647</v>
      </c>
      <c r="X12" s="73">
        <f t="shared" si="0"/>
        <v>26754750</v>
      </c>
      <c r="Y12" s="73">
        <f t="shared" si="0"/>
        <v>65206897</v>
      </c>
      <c r="Z12" s="170">
        <f>+IF(X12&lt;&gt;0,+(Y12/X12)*100,0)</f>
        <v>243.72082340518975</v>
      </c>
      <c r="AA12" s="74">
        <f>SUM(AA6:AA11)</f>
        <v>35673000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5251600</v>
      </c>
      <c r="D17" s="155"/>
      <c r="E17" s="59">
        <v>5251000</v>
      </c>
      <c r="F17" s="60">
        <v>5251000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3938250</v>
      </c>
      <c r="Y17" s="60">
        <v>-3938250</v>
      </c>
      <c r="Z17" s="140">
        <v>-100</v>
      </c>
      <c r="AA17" s="62">
        <v>5251000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113477946</v>
      </c>
      <c r="D19" s="155"/>
      <c r="E19" s="59">
        <v>123997171</v>
      </c>
      <c r="F19" s="60">
        <v>123997171</v>
      </c>
      <c r="G19" s="60">
        <v>119124694</v>
      </c>
      <c r="H19" s="60">
        <v>120754425</v>
      </c>
      <c r="I19" s="60">
        <v>121469839</v>
      </c>
      <c r="J19" s="60">
        <v>121469839</v>
      </c>
      <c r="K19" s="60">
        <v>121469839</v>
      </c>
      <c r="L19" s="60">
        <v>125218817</v>
      </c>
      <c r="M19" s="60">
        <v>127145979</v>
      </c>
      <c r="N19" s="60">
        <v>127145979</v>
      </c>
      <c r="O19" s="60">
        <v>127145979</v>
      </c>
      <c r="P19" s="60"/>
      <c r="Q19" s="60"/>
      <c r="R19" s="60">
        <v>127145979</v>
      </c>
      <c r="S19" s="60"/>
      <c r="T19" s="60"/>
      <c r="U19" s="60"/>
      <c r="V19" s="60"/>
      <c r="W19" s="60">
        <v>127145979</v>
      </c>
      <c r="X19" s="60">
        <v>92997878</v>
      </c>
      <c r="Y19" s="60">
        <v>34148101</v>
      </c>
      <c r="Z19" s="140">
        <v>36.72</v>
      </c>
      <c r="AA19" s="62">
        <v>123997171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803902</v>
      </c>
      <c r="D22" s="155"/>
      <c r="E22" s="59"/>
      <c r="F22" s="60"/>
      <c r="G22" s="60">
        <v>803903</v>
      </c>
      <c r="H22" s="60">
        <v>803903</v>
      </c>
      <c r="I22" s="60">
        <v>803903</v>
      </c>
      <c r="J22" s="60">
        <v>803903</v>
      </c>
      <c r="K22" s="60">
        <v>803903</v>
      </c>
      <c r="L22" s="60"/>
      <c r="M22" s="60">
        <v>803903</v>
      </c>
      <c r="N22" s="60">
        <v>803903</v>
      </c>
      <c r="O22" s="60">
        <v>803903</v>
      </c>
      <c r="P22" s="60"/>
      <c r="Q22" s="60"/>
      <c r="R22" s="60">
        <v>803903</v>
      </c>
      <c r="S22" s="60"/>
      <c r="T22" s="60"/>
      <c r="U22" s="60"/>
      <c r="V22" s="60"/>
      <c r="W22" s="60">
        <v>803903</v>
      </c>
      <c r="X22" s="60"/>
      <c r="Y22" s="60">
        <v>803903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>
        <v>803903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119533448</v>
      </c>
      <c r="D24" s="168">
        <f>SUM(D15:D23)</f>
        <v>0</v>
      </c>
      <c r="E24" s="76">
        <f t="shared" si="1"/>
        <v>129248171</v>
      </c>
      <c r="F24" s="77">
        <f t="shared" si="1"/>
        <v>129248171</v>
      </c>
      <c r="G24" s="77">
        <f t="shared" si="1"/>
        <v>119928597</v>
      </c>
      <c r="H24" s="77">
        <f t="shared" si="1"/>
        <v>121558328</v>
      </c>
      <c r="I24" s="77">
        <f t="shared" si="1"/>
        <v>122273742</v>
      </c>
      <c r="J24" s="77">
        <f t="shared" si="1"/>
        <v>122273742</v>
      </c>
      <c r="K24" s="77">
        <f t="shared" si="1"/>
        <v>122273742</v>
      </c>
      <c r="L24" s="77">
        <f t="shared" si="1"/>
        <v>126022720</v>
      </c>
      <c r="M24" s="77">
        <f t="shared" si="1"/>
        <v>127949882</v>
      </c>
      <c r="N24" s="77">
        <f t="shared" si="1"/>
        <v>127949882</v>
      </c>
      <c r="O24" s="77">
        <f t="shared" si="1"/>
        <v>127949882</v>
      </c>
      <c r="P24" s="77">
        <f t="shared" si="1"/>
        <v>0</v>
      </c>
      <c r="Q24" s="77">
        <f t="shared" si="1"/>
        <v>0</v>
      </c>
      <c r="R24" s="77">
        <f t="shared" si="1"/>
        <v>127949882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127949882</v>
      </c>
      <c r="X24" s="77">
        <f t="shared" si="1"/>
        <v>96936128</v>
      </c>
      <c r="Y24" s="77">
        <f t="shared" si="1"/>
        <v>31013754</v>
      </c>
      <c r="Z24" s="212">
        <f>+IF(X24&lt;&gt;0,+(Y24/X24)*100,0)</f>
        <v>31.994009498708266</v>
      </c>
      <c r="AA24" s="79">
        <f>SUM(AA15:AA23)</f>
        <v>129248171</v>
      </c>
    </row>
    <row r="25" spans="1:27" ht="12.75">
      <c r="A25" s="250" t="s">
        <v>159</v>
      </c>
      <c r="B25" s="251"/>
      <c r="C25" s="168">
        <f aca="true" t="shared" si="2" ref="C25:Y25">+C12+C24</f>
        <v>185000271</v>
      </c>
      <c r="D25" s="168">
        <f>+D12+D24</f>
        <v>0</v>
      </c>
      <c r="E25" s="72">
        <f t="shared" si="2"/>
        <v>164921171</v>
      </c>
      <c r="F25" s="73">
        <f t="shared" si="2"/>
        <v>164921171</v>
      </c>
      <c r="G25" s="73">
        <f t="shared" si="2"/>
        <v>213795619</v>
      </c>
      <c r="H25" s="73">
        <f t="shared" si="2"/>
        <v>210630426</v>
      </c>
      <c r="I25" s="73">
        <f t="shared" si="2"/>
        <v>207219494</v>
      </c>
      <c r="J25" s="73">
        <f t="shared" si="2"/>
        <v>207219494</v>
      </c>
      <c r="K25" s="73">
        <f t="shared" si="2"/>
        <v>205904136</v>
      </c>
      <c r="L25" s="73">
        <f t="shared" si="2"/>
        <v>205923466</v>
      </c>
      <c r="M25" s="73">
        <f t="shared" si="2"/>
        <v>221965236</v>
      </c>
      <c r="N25" s="73">
        <f t="shared" si="2"/>
        <v>221965236</v>
      </c>
      <c r="O25" s="73">
        <f t="shared" si="2"/>
        <v>219911529</v>
      </c>
      <c r="P25" s="73">
        <f t="shared" si="2"/>
        <v>0</v>
      </c>
      <c r="Q25" s="73">
        <f t="shared" si="2"/>
        <v>0</v>
      </c>
      <c r="R25" s="73">
        <f t="shared" si="2"/>
        <v>219911529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219911529</v>
      </c>
      <c r="X25" s="73">
        <f t="shared" si="2"/>
        <v>123690878</v>
      </c>
      <c r="Y25" s="73">
        <f t="shared" si="2"/>
        <v>96220651</v>
      </c>
      <c r="Z25" s="170">
        <f>+IF(X25&lt;&gt;0,+(Y25/X25)*100,0)</f>
        <v>77.79122644759624</v>
      </c>
      <c r="AA25" s="74">
        <f>+AA12+AA24</f>
        <v>164921171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633397</v>
      </c>
      <c r="D31" s="155"/>
      <c r="E31" s="59"/>
      <c r="F31" s="60"/>
      <c r="G31" s="60">
        <v>82267</v>
      </c>
      <c r="H31" s="60">
        <v>82267</v>
      </c>
      <c r="I31" s="60">
        <v>84949</v>
      </c>
      <c r="J31" s="60">
        <v>84949</v>
      </c>
      <c r="K31" s="60">
        <v>78250</v>
      </c>
      <c r="L31" s="60">
        <v>78250</v>
      </c>
      <c r="M31" s="60">
        <v>78250</v>
      </c>
      <c r="N31" s="60">
        <v>78250</v>
      </c>
      <c r="O31" s="60">
        <v>78250</v>
      </c>
      <c r="P31" s="60"/>
      <c r="Q31" s="60"/>
      <c r="R31" s="60">
        <v>78250</v>
      </c>
      <c r="S31" s="60"/>
      <c r="T31" s="60"/>
      <c r="U31" s="60"/>
      <c r="V31" s="60"/>
      <c r="W31" s="60">
        <v>78250</v>
      </c>
      <c r="X31" s="60"/>
      <c r="Y31" s="60">
        <v>78250</v>
      </c>
      <c r="Z31" s="140"/>
      <c r="AA31" s="62"/>
    </row>
    <row r="32" spans="1:27" ht="12.75">
      <c r="A32" s="249" t="s">
        <v>164</v>
      </c>
      <c r="B32" s="182"/>
      <c r="C32" s="155">
        <v>12380215</v>
      </c>
      <c r="D32" s="155"/>
      <c r="E32" s="59">
        <v>6000000</v>
      </c>
      <c r="F32" s="60">
        <v>8000000</v>
      </c>
      <c r="G32" s="60">
        <v>19026361</v>
      </c>
      <c r="H32" s="60">
        <v>15882213</v>
      </c>
      <c r="I32" s="60">
        <v>14591755</v>
      </c>
      <c r="J32" s="60">
        <v>14591755</v>
      </c>
      <c r="K32" s="60">
        <v>14518701</v>
      </c>
      <c r="L32" s="60">
        <v>14216649</v>
      </c>
      <c r="M32" s="60">
        <v>16918735</v>
      </c>
      <c r="N32" s="60">
        <v>16918735</v>
      </c>
      <c r="O32" s="60">
        <v>16649409</v>
      </c>
      <c r="P32" s="60"/>
      <c r="Q32" s="60"/>
      <c r="R32" s="60">
        <v>16649409</v>
      </c>
      <c r="S32" s="60"/>
      <c r="T32" s="60"/>
      <c r="U32" s="60"/>
      <c r="V32" s="60"/>
      <c r="W32" s="60">
        <v>16649409</v>
      </c>
      <c r="X32" s="60">
        <v>6000000</v>
      </c>
      <c r="Y32" s="60">
        <v>10649409</v>
      </c>
      <c r="Z32" s="140">
        <v>177.49</v>
      </c>
      <c r="AA32" s="62">
        <v>8000000</v>
      </c>
    </row>
    <row r="33" spans="1:27" ht="12.75">
      <c r="A33" s="249" t="s">
        <v>165</v>
      </c>
      <c r="B33" s="182"/>
      <c r="C33" s="155">
        <v>2130223</v>
      </c>
      <c r="D33" s="155"/>
      <c r="E33" s="59">
        <v>2000000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15143835</v>
      </c>
      <c r="D34" s="168">
        <f>SUM(D29:D33)</f>
        <v>0</v>
      </c>
      <c r="E34" s="72">
        <f t="shared" si="3"/>
        <v>8000000</v>
      </c>
      <c r="F34" s="73">
        <f t="shared" si="3"/>
        <v>8000000</v>
      </c>
      <c r="G34" s="73">
        <f t="shared" si="3"/>
        <v>19108628</v>
      </c>
      <c r="H34" s="73">
        <f t="shared" si="3"/>
        <v>15964480</v>
      </c>
      <c r="I34" s="73">
        <f t="shared" si="3"/>
        <v>14676704</v>
      </c>
      <c r="J34" s="73">
        <f t="shared" si="3"/>
        <v>14676704</v>
      </c>
      <c r="K34" s="73">
        <f t="shared" si="3"/>
        <v>14596951</v>
      </c>
      <c r="L34" s="73">
        <f t="shared" si="3"/>
        <v>14294899</v>
      </c>
      <c r="M34" s="73">
        <f t="shared" si="3"/>
        <v>16996985</v>
      </c>
      <c r="N34" s="73">
        <f t="shared" si="3"/>
        <v>16996985</v>
      </c>
      <c r="O34" s="73">
        <f t="shared" si="3"/>
        <v>16727659</v>
      </c>
      <c r="P34" s="73">
        <f t="shared" si="3"/>
        <v>0</v>
      </c>
      <c r="Q34" s="73">
        <f t="shared" si="3"/>
        <v>0</v>
      </c>
      <c r="R34" s="73">
        <f t="shared" si="3"/>
        <v>16727659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16727659</v>
      </c>
      <c r="X34" s="73">
        <f t="shared" si="3"/>
        <v>6000000</v>
      </c>
      <c r="Y34" s="73">
        <f t="shared" si="3"/>
        <v>10727659</v>
      </c>
      <c r="Z34" s="170">
        <f>+IF(X34&lt;&gt;0,+(Y34/X34)*100,0)</f>
        <v>178.79431666666667</v>
      </c>
      <c r="AA34" s="74">
        <f>SUM(AA29:AA33)</f>
        <v>8000000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>
        <v>2094307</v>
      </c>
      <c r="P37" s="60"/>
      <c r="Q37" s="60"/>
      <c r="R37" s="60">
        <v>2094307</v>
      </c>
      <c r="S37" s="60"/>
      <c r="T37" s="60"/>
      <c r="U37" s="60"/>
      <c r="V37" s="60"/>
      <c r="W37" s="60">
        <v>2094307</v>
      </c>
      <c r="X37" s="60"/>
      <c r="Y37" s="60">
        <v>2094307</v>
      </c>
      <c r="Z37" s="140"/>
      <c r="AA37" s="62"/>
    </row>
    <row r="38" spans="1:27" ht="12.75">
      <c r="A38" s="249" t="s">
        <v>165</v>
      </c>
      <c r="B38" s="182"/>
      <c r="C38" s="155">
        <v>3118348</v>
      </c>
      <c r="D38" s="155"/>
      <c r="E38" s="59">
        <v>2800000</v>
      </c>
      <c r="F38" s="60"/>
      <c r="G38" s="60">
        <v>4428832</v>
      </c>
      <c r="H38" s="60">
        <v>4428832</v>
      </c>
      <c r="I38" s="60">
        <v>4428832</v>
      </c>
      <c r="J38" s="60">
        <v>4428832</v>
      </c>
      <c r="K38" s="60">
        <v>4428832</v>
      </c>
      <c r="L38" s="60">
        <v>4428832</v>
      </c>
      <c r="M38" s="60">
        <v>4428832</v>
      </c>
      <c r="N38" s="60">
        <v>4428832</v>
      </c>
      <c r="O38" s="60">
        <v>4428832</v>
      </c>
      <c r="P38" s="60"/>
      <c r="Q38" s="60"/>
      <c r="R38" s="60">
        <v>4428832</v>
      </c>
      <c r="S38" s="60"/>
      <c r="T38" s="60"/>
      <c r="U38" s="60"/>
      <c r="V38" s="60"/>
      <c r="W38" s="60">
        <v>4428832</v>
      </c>
      <c r="X38" s="60"/>
      <c r="Y38" s="60">
        <v>4428832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3118348</v>
      </c>
      <c r="D39" s="168">
        <f>SUM(D37:D38)</f>
        <v>0</v>
      </c>
      <c r="E39" s="76">
        <f t="shared" si="4"/>
        <v>2800000</v>
      </c>
      <c r="F39" s="77">
        <f t="shared" si="4"/>
        <v>0</v>
      </c>
      <c r="G39" s="77">
        <f t="shared" si="4"/>
        <v>4428832</v>
      </c>
      <c r="H39" s="77">
        <f t="shared" si="4"/>
        <v>4428832</v>
      </c>
      <c r="I39" s="77">
        <f t="shared" si="4"/>
        <v>4428832</v>
      </c>
      <c r="J39" s="77">
        <f t="shared" si="4"/>
        <v>4428832</v>
      </c>
      <c r="K39" s="77">
        <f t="shared" si="4"/>
        <v>4428832</v>
      </c>
      <c r="L39" s="77">
        <f t="shared" si="4"/>
        <v>4428832</v>
      </c>
      <c r="M39" s="77">
        <f t="shared" si="4"/>
        <v>4428832</v>
      </c>
      <c r="N39" s="77">
        <f t="shared" si="4"/>
        <v>4428832</v>
      </c>
      <c r="O39" s="77">
        <f t="shared" si="4"/>
        <v>6523139</v>
      </c>
      <c r="P39" s="77">
        <f t="shared" si="4"/>
        <v>0</v>
      </c>
      <c r="Q39" s="77">
        <f t="shared" si="4"/>
        <v>0</v>
      </c>
      <c r="R39" s="77">
        <f t="shared" si="4"/>
        <v>6523139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6523139</v>
      </c>
      <c r="X39" s="77">
        <f t="shared" si="4"/>
        <v>0</v>
      </c>
      <c r="Y39" s="77">
        <f t="shared" si="4"/>
        <v>6523139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18262183</v>
      </c>
      <c r="D40" s="168">
        <f>+D34+D39</f>
        <v>0</v>
      </c>
      <c r="E40" s="72">
        <f t="shared" si="5"/>
        <v>10800000</v>
      </c>
      <c r="F40" s="73">
        <f t="shared" si="5"/>
        <v>8000000</v>
      </c>
      <c r="G40" s="73">
        <f t="shared" si="5"/>
        <v>23537460</v>
      </c>
      <c r="H40" s="73">
        <f t="shared" si="5"/>
        <v>20393312</v>
      </c>
      <c r="I40" s="73">
        <f t="shared" si="5"/>
        <v>19105536</v>
      </c>
      <c r="J40" s="73">
        <f t="shared" si="5"/>
        <v>19105536</v>
      </c>
      <c r="K40" s="73">
        <f t="shared" si="5"/>
        <v>19025783</v>
      </c>
      <c r="L40" s="73">
        <f t="shared" si="5"/>
        <v>18723731</v>
      </c>
      <c r="M40" s="73">
        <f t="shared" si="5"/>
        <v>21425817</v>
      </c>
      <c r="N40" s="73">
        <f t="shared" si="5"/>
        <v>21425817</v>
      </c>
      <c r="O40" s="73">
        <f t="shared" si="5"/>
        <v>23250798</v>
      </c>
      <c r="P40" s="73">
        <f t="shared" si="5"/>
        <v>0</v>
      </c>
      <c r="Q40" s="73">
        <f t="shared" si="5"/>
        <v>0</v>
      </c>
      <c r="R40" s="73">
        <f t="shared" si="5"/>
        <v>23250798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23250798</v>
      </c>
      <c r="X40" s="73">
        <f t="shared" si="5"/>
        <v>6000000</v>
      </c>
      <c r="Y40" s="73">
        <f t="shared" si="5"/>
        <v>17250798</v>
      </c>
      <c r="Z40" s="170">
        <f>+IF(X40&lt;&gt;0,+(Y40/X40)*100,0)</f>
        <v>287.5133</v>
      </c>
      <c r="AA40" s="74">
        <f>+AA34+AA39</f>
        <v>8000000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166738088</v>
      </c>
      <c r="D42" s="257">
        <f>+D25-D40</f>
        <v>0</v>
      </c>
      <c r="E42" s="258">
        <f t="shared" si="6"/>
        <v>154121171</v>
      </c>
      <c r="F42" s="259">
        <f t="shared" si="6"/>
        <v>156921171</v>
      </c>
      <c r="G42" s="259">
        <f t="shared" si="6"/>
        <v>190258159</v>
      </c>
      <c r="H42" s="259">
        <f t="shared" si="6"/>
        <v>190237114</v>
      </c>
      <c r="I42" s="259">
        <f t="shared" si="6"/>
        <v>188113958</v>
      </c>
      <c r="J42" s="259">
        <f t="shared" si="6"/>
        <v>188113958</v>
      </c>
      <c r="K42" s="259">
        <f t="shared" si="6"/>
        <v>186878353</v>
      </c>
      <c r="L42" s="259">
        <f t="shared" si="6"/>
        <v>187199735</v>
      </c>
      <c r="M42" s="259">
        <f t="shared" si="6"/>
        <v>200539419</v>
      </c>
      <c r="N42" s="259">
        <f t="shared" si="6"/>
        <v>200539419</v>
      </c>
      <c r="O42" s="259">
        <f t="shared" si="6"/>
        <v>196660731</v>
      </c>
      <c r="P42" s="259">
        <f t="shared" si="6"/>
        <v>0</v>
      </c>
      <c r="Q42" s="259">
        <f t="shared" si="6"/>
        <v>0</v>
      </c>
      <c r="R42" s="259">
        <f t="shared" si="6"/>
        <v>196660731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196660731</v>
      </c>
      <c r="X42" s="259">
        <f t="shared" si="6"/>
        <v>117690878</v>
      </c>
      <c r="Y42" s="259">
        <f t="shared" si="6"/>
        <v>78969853</v>
      </c>
      <c r="Z42" s="260">
        <f>+IF(X42&lt;&gt;0,+(Y42/X42)*100,0)</f>
        <v>67.09938301250502</v>
      </c>
      <c r="AA42" s="261">
        <f>+AA25-AA40</f>
        <v>156921171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166738088</v>
      </c>
      <c r="D45" s="155"/>
      <c r="E45" s="59">
        <v>154121171</v>
      </c>
      <c r="F45" s="60">
        <v>156921171</v>
      </c>
      <c r="G45" s="60">
        <v>190258159</v>
      </c>
      <c r="H45" s="60">
        <v>190237114</v>
      </c>
      <c r="I45" s="60">
        <v>188113958</v>
      </c>
      <c r="J45" s="60">
        <v>188113958</v>
      </c>
      <c r="K45" s="60">
        <v>186878353</v>
      </c>
      <c r="L45" s="60">
        <v>187199735</v>
      </c>
      <c r="M45" s="60">
        <v>200539419</v>
      </c>
      <c r="N45" s="60">
        <v>200539419</v>
      </c>
      <c r="O45" s="60">
        <v>196660731</v>
      </c>
      <c r="P45" s="60"/>
      <c r="Q45" s="60"/>
      <c r="R45" s="60">
        <v>196660731</v>
      </c>
      <c r="S45" s="60"/>
      <c r="T45" s="60"/>
      <c r="U45" s="60"/>
      <c r="V45" s="60"/>
      <c r="W45" s="60">
        <v>196660731</v>
      </c>
      <c r="X45" s="60">
        <v>117690878</v>
      </c>
      <c r="Y45" s="60">
        <v>78969853</v>
      </c>
      <c r="Z45" s="139">
        <v>67.1</v>
      </c>
      <c r="AA45" s="62">
        <v>156921171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166738088</v>
      </c>
      <c r="D48" s="217">
        <f>SUM(D45:D47)</f>
        <v>0</v>
      </c>
      <c r="E48" s="264">
        <f t="shared" si="7"/>
        <v>154121171</v>
      </c>
      <c r="F48" s="219">
        <f t="shared" si="7"/>
        <v>156921171</v>
      </c>
      <c r="G48" s="219">
        <f t="shared" si="7"/>
        <v>190258159</v>
      </c>
      <c r="H48" s="219">
        <f t="shared" si="7"/>
        <v>190237114</v>
      </c>
      <c r="I48" s="219">
        <f t="shared" si="7"/>
        <v>188113958</v>
      </c>
      <c r="J48" s="219">
        <f t="shared" si="7"/>
        <v>188113958</v>
      </c>
      <c r="K48" s="219">
        <f t="shared" si="7"/>
        <v>186878353</v>
      </c>
      <c r="L48" s="219">
        <f t="shared" si="7"/>
        <v>187199735</v>
      </c>
      <c r="M48" s="219">
        <f t="shared" si="7"/>
        <v>200539419</v>
      </c>
      <c r="N48" s="219">
        <f t="shared" si="7"/>
        <v>200539419</v>
      </c>
      <c r="O48" s="219">
        <f t="shared" si="7"/>
        <v>196660731</v>
      </c>
      <c r="P48" s="219">
        <f t="shared" si="7"/>
        <v>0</v>
      </c>
      <c r="Q48" s="219">
        <f t="shared" si="7"/>
        <v>0</v>
      </c>
      <c r="R48" s="219">
        <f t="shared" si="7"/>
        <v>196660731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196660731</v>
      </c>
      <c r="X48" s="219">
        <f t="shared" si="7"/>
        <v>117690878</v>
      </c>
      <c r="Y48" s="219">
        <f t="shared" si="7"/>
        <v>78969853</v>
      </c>
      <c r="Z48" s="265">
        <f>+IF(X48&lt;&gt;0,+(Y48/X48)*100,0)</f>
        <v>67.09938301250502</v>
      </c>
      <c r="AA48" s="232">
        <f>SUM(AA45:AA47)</f>
        <v>156921171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11961447</v>
      </c>
      <c r="D6" s="155"/>
      <c r="E6" s="59">
        <v>12763592</v>
      </c>
      <c r="F6" s="60">
        <v>14683139</v>
      </c>
      <c r="G6" s="60">
        <v>1216465</v>
      </c>
      <c r="H6" s="60">
        <v>1221317</v>
      </c>
      <c r="I6" s="60">
        <v>1201452</v>
      </c>
      <c r="J6" s="60">
        <v>3639234</v>
      </c>
      <c r="K6" s="60">
        <v>1209968</v>
      </c>
      <c r="L6" s="60">
        <v>1209599</v>
      </c>
      <c r="M6" s="60">
        <v>1214260</v>
      </c>
      <c r="N6" s="60">
        <v>3633827</v>
      </c>
      <c r="O6" s="60">
        <v>1006229</v>
      </c>
      <c r="P6" s="60"/>
      <c r="Q6" s="60"/>
      <c r="R6" s="60">
        <v>1006229</v>
      </c>
      <c r="S6" s="60"/>
      <c r="T6" s="60"/>
      <c r="U6" s="60"/>
      <c r="V6" s="60"/>
      <c r="W6" s="60">
        <v>8279290</v>
      </c>
      <c r="X6" s="60">
        <v>10978100</v>
      </c>
      <c r="Y6" s="60">
        <v>-2698810</v>
      </c>
      <c r="Z6" s="140">
        <v>-24.58</v>
      </c>
      <c r="AA6" s="62">
        <v>14683139</v>
      </c>
    </row>
    <row r="7" spans="1:27" ht="12.75">
      <c r="A7" s="249" t="s">
        <v>32</v>
      </c>
      <c r="B7" s="182"/>
      <c r="C7" s="155"/>
      <c r="D7" s="155"/>
      <c r="E7" s="59">
        <v>503975</v>
      </c>
      <c r="F7" s="60">
        <v>530497</v>
      </c>
      <c r="G7" s="60">
        <v>29367</v>
      </c>
      <c r="H7" s="60">
        <v>24612</v>
      </c>
      <c r="I7" s="60">
        <v>37501</v>
      </c>
      <c r="J7" s="60">
        <v>91480</v>
      </c>
      <c r="K7" s="60">
        <v>41355</v>
      </c>
      <c r="L7" s="60">
        <v>41355</v>
      </c>
      <c r="M7" s="60">
        <v>41355</v>
      </c>
      <c r="N7" s="60">
        <v>124065</v>
      </c>
      <c r="O7" s="60">
        <v>26751</v>
      </c>
      <c r="P7" s="60"/>
      <c r="Q7" s="60"/>
      <c r="R7" s="60">
        <v>26751</v>
      </c>
      <c r="S7" s="60"/>
      <c r="T7" s="60"/>
      <c r="U7" s="60"/>
      <c r="V7" s="60"/>
      <c r="W7" s="60">
        <v>242296</v>
      </c>
      <c r="X7" s="60">
        <v>373021</v>
      </c>
      <c r="Y7" s="60">
        <v>-130725</v>
      </c>
      <c r="Z7" s="140">
        <v>-35.04</v>
      </c>
      <c r="AA7" s="62">
        <v>530497</v>
      </c>
    </row>
    <row r="8" spans="1:27" ht="12.75">
      <c r="A8" s="249" t="s">
        <v>178</v>
      </c>
      <c r="B8" s="182"/>
      <c r="C8" s="155">
        <v>5300252</v>
      </c>
      <c r="D8" s="155"/>
      <c r="E8" s="59">
        <v>5584632</v>
      </c>
      <c r="F8" s="60">
        <v>6101469</v>
      </c>
      <c r="G8" s="60">
        <v>705806</v>
      </c>
      <c r="H8" s="60">
        <v>1235772</v>
      </c>
      <c r="I8" s="60">
        <v>537201</v>
      </c>
      <c r="J8" s="60">
        <v>2478779</v>
      </c>
      <c r="K8" s="60">
        <v>4316910</v>
      </c>
      <c r="L8" s="60">
        <v>3533795</v>
      </c>
      <c r="M8" s="60">
        <v>3639713</v>
      </c>
      <c r="N8" s="60">
        <v>11490418</v>
      </c>
      <c r="O8" s="60">
        <v>714290</v>
      </c>
      <c r="P8" s="60"/>
      <c r="Q8" s="60"/>
      <c r="R8" s="60">
        <v>714290</v>
      </c>
      <c r="S8" s="60"/>
      <c r="T8" s="60"/>
      <c r="U8" s="60"/>
      <c r="V8" s="60"/>
      <c r="W8" s="60">
        <v>14683487</v>
      </c>
      <c r="X8" s="60">
        <v>14456680</v>
      </c>
      <c r="Y8" s="60">
        <v>226807</v>
      </c>
      <c r="Z8" s="140">
        <v>1.57</v>
      </c>
      <c r="AA8" s="62">
        <v>6101469</v>
      </c>
    </row>
    <row r="9" spans="1:27" ht="12.75">
      <c r="A9" s="249" t="s">
        <v>179</v>
      </c>
      <c r="B9" s="182"/>
      <c r="C9" s="155">
        <v>68767485</v>
      </c>
      <c r="D9" s="155"/>
      <c r="E9" s="59">
        <v>63486996</v>
      </c>
      <c r="F9" s="60">
        <v>63997126</v>
      </c>
      <c r="G9" s="60">
        <v>23223000</v>
      </c>
      <c r="H9" s="60">
        <v>273000</v>
      </c>
      <c r="I9" s="60"/>
      <c r="J9" s="60">
        <v>23496000</v>
      </c>
      <c r="K9" s="60"/>
      <c r="L9" s="60">
        <v>455054</v>
      </c>
      <c r="M9" s="60">
        <v>18611000</v>
      </c>
      <c r="N9" s="60">
        <v>19066054</v>
      </c>
      <c r="O9" s="60"/>
      <c r="P9" s="60"/>
      <c r="Q9" s="60"/>
      <c r="R9" s="60"/>
      <c r="S9" s="60"/>
      <c r="T9" s="60"/>
      <c r="U9" s="60"/>
      <c r="V9" s="60"/>
      <c r="W9" s="60">
        <v>42562054</v>
      </c>
      <c r="X9" s="60">
        <v>63997126</v>
      </c>
      <c r="Y9" s="60">
        <v>-21435072</v>
      </c>
      <c r="Z9" s="140">
        <v>-33.49</v>
      </c>
      <c r="AA9" s="62">
        <v>63997126</v>
      </c>
    </row>
    <row r="10" spans="1:27" ht="12.75">
      <c r="A10" s="249" t="s">
        <v>180</v>
      </c>
      <c r="B10" s="182"/>
      <c r="C10" s="155"/>
      <c r="D10" s="155"/>
      <c r="E10" s="59">
        <v>16427460</v>
      </c>
      <c r="F10" s="60"/>
      <c r="G10" s="60">
        <v>5000000</v>
      </c>
      <c r="H10" s="60"/>
      <c r="I10" s="60"/>
      <c r="J10" s="60">
        <v>5000000</v>
      </c>
      <c r="K10" s="60"/>
      <c r="L10" s="60"/>
      <c r="M10" s="60">
        <v>6000000</v>
      </c>
      <c r="N10" s="60">
        <v>6000000</v>
      </c>
      <c r="O10" s="60"/>
      <c r="P10" s="60"/>
      <c r="Q10" s="60"/>
      <c r="R10" s="60"/>
      <c r="S10" s="60"/>
      <c r="T10" s="60"/>
      <c r="U10" s="60"/>
      <c r="V10" s="60"/>
      <c r="W10" s="60">
        <v>11000000</v>
      </c>
      <c r="X10" s="60"/>
      <c r="Y10" s="60">
        <v>11000000</v>
      </c>
      <c r="Z10" s="140"/>
      <c r="AA10" s="62"/>
    </row>
    <row r="11" spans="1:27" ht="12.75">
      <c r="A11" s="249" t="s">
        <v>181</v>
      </c>
      <c r="B11" s="182"/>
      <c r="C11" s="155">
        <v>3004349</v>
      </c>
      <c r="D11" s="155"/>
      <c r="E11" s="59">
        <v>3803138</v>
      </c>
      <c r="F11" s="60">
        <v>2872101</v>
      </c>
      <c r="G11" s="60"/>
      <c r="H11" s="60">
        <v>297816</v>
      </c>
      <c r="I11" s="60">
        <v>310723</v>
      </c>
      <c r="J11" s="60">
        <v>608539</v>
      </c>
      <c r="K11" s="60">
        <v>266974</v>
      </c>
      <c r="L11" s="60">
        <v>212948</v>
      </c>
      <c r="M11" s="60">
        <v>205262</v>
      </c>
      <c r="N11" s="60">
        <v>685184</v>
      </c>
      <c r="O11" s="60">
        <v>251060</v>
      </c>
      <c r="P11" s="60"/>
      <c r="Q11" s="60"/>
      <c r="R11" s="60">
        <v>251060</v>
      </c>
      <c r="S11" s="60"/>
      <c r="T11" s="60"/>
      <c r="U11" s="60"/>
      <c r="V11" s="60"/>
      <c r="W11" s="60">
        <v>1544783</v>
      </c>
      <c r="X11" s="60">
        <v>2082912</v>
      </c>
      <c r="Y11" s="60">
        <v>-538129</v>
      </c>
      <c r="Z11" s="140">
        <v>-25.84</v>
      </c>
      <c r="AA11" s="62">
        <v>2872101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-73203617</v>
      </c>
      <c r="D14" s="155"/>
      <c r="E14" s="59">
        <v>-79765032</v>
      </c>
      <c r="F14" s="60">
        <v>-83199076</v>
      </c>
      <c r="G14" s="60">
        <v>-4824750</v>
      </c>
      <c r="H14" s="60">
        <v>-5785273</v>
      </c>
      <c r="I14" s="60">
        <v>-20376764</v>
      </c>
      <c r="J14" s="60">
        <v>-30986787</v>
      </c>
      <c r="K14" s="60">
        <v>-5615436</v>
      </c>
      <c r="L14" s="60">
        <v>-3773965</v>
      </c>
      <c r="M14" s="60">
        <v>-4281896</v>
      </c>
      <c r="N14" s="60">
        <v>-13671297</v>
      </c>
      <c r="O14" s="60">
        <v>-3119108</v>
      </c>
      <c r="P14" s="60"/>
      <c r="Q14" s="60"/>
      <c r="R14" s="60">
        <v>-3119108</v>
      </c>
      <c r="S14" s="60"/>
      <c r="T14" s="60"/>
      <c r="U14" s="60"/>
      <c r="V14" s="60"/>
      <c r="W14" s="60">
        <v>-47777192</v>
      </c>
      <c r="X14" s="60">
        <v>-61678000</v>
      </c>
      <c r="Y14" s="60">
        <v>13900808</v>
      </c>
      <c r="Z14" s="140">
        <v>-22.54</v>
      </c>
      <c r="AA14" s="62">
        <v>-83199076</v>
      </c>
    </row>
    <row r="15" spans="1:27" ht="12.75">
      <c r="A15" s="249" t="s">
        <v>40</v>
      </c>
      <c r="B15" s="182"/>
      <c r="C15" s="155"/>
      <c r="D15" s="155"/>
      <c r="E15" s="59">
        <v>-195528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15829916</v>
      </c>
      <c r="D17" s="168">
        <f t="shared" si="0"/>
        <v>0</v>
      </c>
      <c r="E17" s="72">
        <f t="shared" si="0"/>
        <v>22609233</v>
      </c>
      <c r="F17" s="73">
        <f t="shared" si="0"/>
        <v>4985256</v>
      </c>
      <c r="G17" s="73">
        <f t="shared" si="0"/>
        <v>25349888</v>
      </c>
      <c r="H17" s="73">
        <f t="shared" si="0"/>
        <v>-2732756</v>
      </c>
      <c r="I17" s="73">
        <f t="shared" si="0"/>
        <v>-18289887</v>
      </c>
      <c r="J17" s="73">
        <f t="shared" si="0"/>
        <v>4327245</v>
      </c>
      <c r="K17" s="73">
        <f t="shared" si="0"/>
        <v>219771</v>
      </c>
      <c r="L17" s="73">
        <f t="shared" si="0"/>
        <v>1678786</v>
      </c>
      <c r="M17" s="73">
        <f t="shared" si="0"/>
        <v>25429694</v>
      </c>
      <c r="N17" s="73">
        <f t="shared" si="0"/>
        <v>27328251</v>
      </c>
      <c r="O17" s="73">
        <f t="shared" si="0"/>
        <v>-1120778</v>
      </c>
      <c r="P17" s="73">
        <f t="shared" si="0"/>
        <v>0</v>
      </c>
      <c r="Q17" s="73">
        <f t="shared" si="0"/>
        <v>0</v>
      </c>
      <c r="R17" s="73">
        <f t="shared" si="0"/>
        <v>-1120778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30534718</v>
      </c>
      <c r="X17" s="73">
        <f t="shared" si="0"/>
        <v>30209839</v>
      </c>
      <c r="Y17" s="73">
        <f t="shared" si="0"/>
        <v>324879</v>
      </c>
      <c r="Z17" s="170">
        <f>+IF(X17&lt;&gt;0,+(Y17/X17)*100,0)</f>
        <v>1.0754079159442063</v>
      </c>
      <c r="AA17" s="74">
        <f>SUM(AA6:AA16)</f>
        <v>4985256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-274472</v>
      </c>
      <c r="D26" s="155"/>
      <c r="E26" s="59">
        <v>-22985004</v>
      </c>
      <c r="F26" s="60">
        <v>-22985000</v>
      </c>
      <c r="G26" s="60">
        <v>-219998</v>
      </c>
      <c r="H26" s="60">
        <v>-1840905</v>
      </c>
      <c r="I26" s="60">
        <v>-789705</v>
      </c>
      <c r="J26" s="60">
        <v>-2850608</v>
      </c>
      <c r="K26" s="60"/>
      <c r="L26" s="60">
        <v>-4006452</v>
      </c>
      <c r="M26" s="60">
        <v>-2193352</v>
      </c>
      <c r="N26" s="60">
        <v>-6199804</v>
      </c>
      <c r="O26" s="60"/>
      <c r="P26" s="60"/>
      <c r="Q26" s="60"/>
      <c r="R26" s="60"/>
      <c r="S26" s="60"/>
      <c r="T26" s="60"/>
      <c r="U26" s="60"/>
      <c r="V26" s="60"/>
      <c r="W26" s="60">
        <v>-9050412</v>
      </c>
      <c r="X26" s="60">
        <v>-16521805</v>
      </c>
      <c r="Y26" s="60">
        <v>7471393</v>
      </c>
      <c r="Z26" s="140">
        <v>-45.22</v>
      </c>
      <c r="AA26" s="62">
        <v>-22985000</v>
      </c>
    </row>
    <row r="27" spans="1:27" ht="12.75">
      <c r="A27" s="250" t="s">
        <v>192</v>
      </c>
      <c r="B27" s="251"/>
      <c r="C27" s="168">
        <f aca="true" t="shared" si="1" ref="C27:Y27">SUM(C21:C26)</f>
        <v>-274472</v>
      </c>
      <c r="D27" s="168">
        <f>SUM(D21:D26)</f>
        <v>0</v>
      </c>
      <c r="E27" s="72">
        <f t="shared" si="1"/>
        <v>-22985004</v>
      </c>
      <c r="F27" s="73">
        <f t="shared" si="1"/>
        <v>-22985000</v>
      </c>
      <c r="G27" s="73">
        <f t="shared" si="1"/>
        <v>-219998</v>
      </c>
      <c r="H27" s="73">
        <f t="shared" si="1"/>
        <v>-1840905</v>
      </c>
      <c r="I27" s="73">
        <f t="shared" si="1"/>
        <v>-789705</v>
      </c>
      <c r="J27" s="73">
        <f t="shared" si="1"/>
        <v>-2850608</v>
      </c>
      <c r="K27" s="73">
        <f t="shared" si="1"/>
        <v>0</v>
      </c>
      <c r="L27" s="73">
        <f t="shared" si="1"/>
        <v>-4006452</v>
      </c>
      <c r="M27" s="73">
        <f t="shared" si="1"/>
        <v>-2193352</v>
      </c>
      <c r="N27" s="73">
        <f t="shared" si="1"/>
        <v>-6199804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-9050412</v>
      </c>
      <c r="X27" s="73">
        <f t="shared" si="1"/>
        <v>-16521805</v>
      </c>
      <c r="Y27" s="73">
        <f t="shared" si="1"/>
        <v>7471393</v>
      </c>
      <c r="Z27" s="170">
        <f>+IF(X27&lt;&gt;0,+(Y27/X27)*100,0)</f>
        <v>-45.22140891990917</v>
      </c>
      <c r="AA27" s="74">
        <f>SUM(AA21:AA26)</f>
        <v>-22985000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15555444</v>
      </c>
      <c r="D38" s="153">
        <f>+D17+D27+D36</f>
        <v>0</v>
      </c>
      <c r="E38" s="99">
        <f t="shared" si="3"/>
        <v>-375771</v>
      </c>
      <c r="F38" s="100">
        <f t="shared" si="3"/>
        <v>-17999744</v>
      </c>
      <c r="G38" s="100">
        <f t="shared" si="3"/>
        <v>25129890</v>
      </c>
      <c r="H38" s="100">
        <f t="shared" si="3"/>
        <v>-4573661</v>
      </c>
      <c r="I38" s="100">
        <f t="shared" si="3"/>
        <v>-19079592</v>
      </c>
      <c r="J38" s="100">
        <f t="shared" si="3"/>
        <v>1476637</v>
      </c>
      <c r="K38" s="100">
        <f t="shared" si="3"/>
        <v>219771</v>
      </c>
      <c r="L38" s="100">
        <f t="shared" si="3"/>
        <v>-2327666</v>
      </c>
      <c r="M38" s="100">
        <f t="shared" si="3"/>
        <v>23236342</v>
      </c>
      <c r="N38" s="100">
        <f t="shared" si="3"/>
        <v>21128447</v>
      </c>
      <c r="O38" s="100">
        <f t="shared" si="3"/>
        <v>-1120778</v>
      </c>
      <c r="P38" s="100">
        <f t="shared" si="3"/>
        <v>0</v>
      </c>
      <c r="Q38" s="100">
        <f t="shared" si="3"/>
        <v>0</v>
      </c>
      <c r="R38" s="100">
        <f t="shared" si="3"/>
        <v>-1120778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21484306</v>
      </c>
      <c r="X38" s="100">
        <f t="shared" si="3"/>
        <v>13688034</v>
      </c>
      <c r="Y38" s="100">
        <f t="shared" si="3"/>
        <v>7796272</v>
      </c>
      <c r="Z38" s="137">
        <f>+IF(X38&lt;&gt;0,+(Y38/X38)*100,0)</f>
        <v>56.95684274308495</v>
      </c>
      <c r="AA38" s="102">
        <f>+AA17+AA27+AA36</f>
        <v>-17999744</v>
      </c>
    </row>
    <row r="39" spans="1:27" ht="12.75">
      <c r="A39" s="249" t="s">
        <v>200</v>
      </c>
      <c r="B39" s="182"/>
      <c r="C39" s="153">
        <v>37260379</v>
      </c>
      <c r="D39" s="153"/>
      <c r="E39" s="99">
        <v>37260379</v>
      </c>
      <c r="F39" s="100"/>
      <c r="G39" s="100">
        <v>52815823</v>
      </c>
      <c r="H39" s="100">
        <v>77945713</v>
      </c>
      <c r="I39" s="100">
        <v>73372052</v>
      </c>
      <c r="J39" s="100">
        <v>52815823</v>
      </c>
      <c r="K39" s="100">
        <v>54292460</v>
      </c>
      <c r="L39" s="100">
        <v>54512231</v>
      </c>
      <c r="M39" s="100">
        <v>52184565</v>
      </c>
      <c r="N39" s="100">
        <v>54292460</v>
      </c>
      <c r="O39" s="100">
        <v>75420907</v>
      </c>
      <c r="P39" s="100">
        <v>74300129</v>
      </c>
      <c r="Q39" s="100"/>
      <c r="R39" s="100">
        <v>75420907</v>
      </c>
      <c r="S39" s="100"/>
      <c r="T39" s="100"/>
      <c r="U39" s="100"/>
      <c r="V39" s="100"/>
      <c r="W39" s="100">
        <v>52815823</v>
      </c>
      <c r="X39" s="100"/>
      <c r="Y39" s="100">
        <v>52815823</v>
      </c>
      <c r="Z39" s="137"/>
      <c r="AA39" s="102"/>
    </row>
    <row r="40" spans="1:27" ht="12.75">
      <c r="A40" s="269" t="s">
        <v>201</v>
      </c>
      <c r="B40" s="256"/>
      <c r="C40" s="257">
        <v>52815823</v>
      </c>
      <c r="D40" s="257"/>
      <c r="E40" s="258">
        <v>36884608</v>
      </c>
      <c r="F40" s="259">
        <v>-17999743</v>
      </c>
      <c r="G40" s="259">
        <v>77945713</v>
      </c>
      <c r="H40" s="259">
        <v>73372052</v>
      </c>
      <c r="I40" s="259">
        <v>54292460</v>
      </c>
      <c r="J40" s="259">
        <v>54292460</v>
      </c>
      <c r="K40" s="259">
        <v>54512231</v>
      </c>
      <c r="L40" s="259">
        <v>52184565</v>
      </c>
      <c r="M40" s="259">
        <v>75420907</v>
      </c>
      <c r="N40" s="259">
        <v>75420907</v>
      </c>
      <c r="O40" s="259">
        <v>74300129</v>
      </c>
      <c r="P40" s="259">
        <v>74300129</v>
      </c>
      <c r="Q40" s="259"/>
      <c r="R40" s="259">
        <v>74300129</v>
      </c>
      <c r="S40" s="259"/>
      <c r="T40" s="259"/>
      <c r="U40" s="259"/>
      <c r="V40" s="259"/>
      <c r="W40" s="259">
        <v>74300129</v>
      </c>
      <c r="X40" s="259">
        <v>13688035</v>
      </c>
      <c r="Y40" s="259">
        <v>60612094</v>
      </c>
      <c r="Z40" s="260">
        <v>442.81</v>
      </c>
      <c r="AA40" s="261">
        <v>-17999743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19126000</v>
      </c>
      <c r="D5" s="200">
        <f t="shared" si="0"/>
        <v>0</v>
      </c>
      <c r="E5" s="106">
        <f t="shared" si="0"/>
        <v>22985000</v>
      </c>
      <c r="F5" s="106">
        <f t="shared" si="0"/>
        <v>22985000</v>
      </c>
      <c r="G5" s="106">
        <f t="shared" si="0"/>
        <v>192980</v>
      </c>
      <c r="H5" s="106">
        <f t="shared" si="0"/>
        <v>1629731</v>
      </c>
      <c r="I5" s="106">
        <f t="shared" si="0"/>
        <v>715415</v>
      </c>
      <c r="J5" s="106">
        <f t="shared" si="0"/>
        <v>2538126</v>
      </c>
      <c r="K5" s="106">
        <f t="shared" si="0"/>
        <v>0</v>
      </c>
      <c r="L5" s="106">
        <f t="shared" si="0"/>
        <v>3748973</v>
      </c>
      <c r="M5" s="106">
        <f t="shared" si="0"/>
        <v>1927161</v>
      </c>
      <c r="N5" s="106">
        <f t="shared" si="0"/>
        <v>5676134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8214260</v>
      </c>
      <c r="X5" s="106">
        <f t="shared" si="0"/>
        <v>17238750</v>
      </c>
      <c r="Y5" s="106">
        <f t="shared" si="0"/>
        <v>-9024490</v>
      </c>
      <c r="Z5" s="201">
        <f>+IF(X5&lt;&gt;0,+(Y5/X5)*100,0)</f>
        <v>-52.35002537887028</v>
      </c>
      <c r="AA5" s="199">
        <f>SUM(AA11:AA18)</f>
        <v>22985000</v>
      </c>
    </row>
    <row r="6" spans="1:27" ht="12.75">
      <c r="A6" s="291" t="s">
        <v>205</v>
      </c>
      <c r="B6" s="142"/>
      <c r="C6" s="62">
        <v>15626000</v>
      </c>
      <c r="D6" s="156"/>
      <c r="E6" s="60">
        <v>3570000</v>
      </c>
      <c r="F6" s="60">
        <v>3570000</v>
      </c>
      <c r="G6" s="60"/>
      <c r="H6" s="60">
        <v>1618391</v>
      </c>
      <c r="I6" s="60">
        <v>692724</v>
      </c>
      <c r="J6" s="60">
        <v>2311115</v>
      </c>
      <c r="K6" s="60"/>
      <c r="L6" s="60">
        <v>699996</v>
      </c>
      <c r="M6" s="60"/>
      <c r="N6" s="60">
        <v>699996</v>
      </c>
      <c r="O6" s="60"/>
      <c r="P6" s="60"/>
      <c r="Q6" s="60"/>
      <c r="R6" s="60"/>
      <c r="S6" s="60"/>
      <c r="T6" s="60"/>
      <c r="U6" s="60"/>
      <c r="V6" s="60"/>
      <c r="W6" s="60">
        <v>3011111</v>
      </c>
      <c r="X6" s="60">
        <v>2677500</v>
      </c>
      <c r="Y6" s="60">
        <v>333611</v>
      </c>
      <c r="Z6" s="140">
        <v>12.46</v>
      </c>
      <c r="AA6" s="155">
        <v>3570000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15626000</v>
      </c>
      <c r="D11" s="294">
        <f t="shared" si="1"/>
        <v>0</v>
      </c>
      <c r="E11" s="295">
        <f t="shared" si="1"/>
        <v>3570000</v>
      </c>
      <c r="F11" s="295">
        <f t="shared" si="1"/>
        <v>3570000</v>
      </c>
      <c r="G11" s="295">
        <f t="shared" si="1"/>
        <v>0</v>
      </c>
      <c r="H11" s="295">
        <f t="shared" si="1"/>
        <v>1618391</v>
      </c>
      <c r="I11" s="295">
        <f t="shared" si="1"/>
        <v>692724</v>
      </c>
      <c r="J11" s="295">
        <f t="shared" si="1"/>
        <v>2311115</v>
      </c>
      <c r="K11" s="295">
        <f t="shared" si="1"/>
        <v>0</v>
      </c>
      <c r="L11" s="295">
        <f t="shared" si="1"/>
        <v>699996</v>
      </c>
      <c r="M11" s="295">
        <f t="shared" si="1"/>
        <v>0</v>
      </c>
      <c r="N11" s="295">
        <f t="shared" si="1"/>
        <v>699996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3011111</v>
      </c>
      <c r="X11" s="295">
        <f t="shared" si="1"/>
        <v>2677500</v>
      </c>
      <c r="Y11" s="295">
        <f t="shared" si="1"/>
        <v>333611</v>
      </c>
      <c r="Z11" s="296">
        <f>+IF(X11&lt;&gt;0,+(Y11/X11)*100,0)</f>
        <v>12.459794584500466</v>
      </c>
      <c r="AA11" s="297">
        <f>SUM(AA6:AA10)</f>
        <v>3570000</v>
      </c>
    </row>
    <row r="12" spans="1:27" ht="12.75">
      <c r="A12" s="298" t="s">
        <v>211</v>
      </c>
      <c r="B12" s="136"/>
      <c r="C12" s="62"/>
      <c r="D12" s="156"/>
      <c r="E12" s="60">
        <v>16355000</v>
      </c>
      <c r="F12" s="60">
        <v>16355000</v>
      </c>
      <c r="G12" s="60">
        <v>192980</v>
      </c>
      <c r="H12" s="60"/>
      <c r="I12" s="60"/>
      <c r="J12" s="60">
        <v>192980</v>
      </c>
      <c r="K12" s="60"/>
      <c r="L12" s="60">
        <v>2977612</v>
      </c>
      <c r="M12" s="60">
        <v>1923993</v>
      </c>
      <c r="N12" s="60">
        <v>4901605</v>
      </c>
      <c r="O12" s="60"/>
      <c r="P12" s="60"/>
      <c r="Q12" s="60"/>
      <c r="R12" s="60"/>
      <c r="S12" s="60"/>
      <c r="T12" s="60"/>
      <c r="U12" s="60"/>
      <c r="V12" s="60"/>
      <c r="W12" s="60">
        <v>5094585</v>
      </c>
      <c r="X12" s="60">
        <v>12266250</v>
      </c>
      <c r="Y12" s="60">
        <v>-7171665</v>
      </c>
      <c r="Z12" s="140">
        <v>-58.47</v>
      </c>
      <c r="AA12" s="155">
        <v>16355000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3500000</v>
      </c>
      <c r="D15" s="156"/>
      <c r="E15" s="60">
        <v>3060000</v>
      </c>
      <c r="F15" s="60">
        <v>3060000</v>
      </c>
      <c r="G15" s="60"/>
      <c r="H15" s="60">
        <v>11340</v>
      </c>
      <c r="I15" s="60">
        <v>22691</v>
      </c>
      <c r="J15" s="60">
        <v>34031</v>
      </c>
      <c r="K15" s="60"/>
      <c r="L15" s="60">
        <v>71365</v>
      </c>
      <c r="M15" s="60">
        <v>3168</v>
      </c>
      <c r="N15" s="60">
        <v>74533</v>
      </c>
      <c r="O15" s="60"/>
      <c r="P15" s="60"/>
      <c r="Q15" s="60"/>
      <c r="R15" s="60"/>
      <c r="S15" s="60"/>
      <c r="T15" s="60"/>
      <c r="U15" s="60"/>
      <c r="V15" s="60"/>
      <c r="W15" s="60">
        <v>108564</v>
      </c>
      <c r="X15" s="60">
        <v>2295000</v>
      </c>
      <c r="Y15" s="60">
        <v>-2186436</v>
      </c>
      <c r="Z15" s="140">
        <v>-95.27</v>
      </c>
      <c r="AA15" s="155">
        <v>3060000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700000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700000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700000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15626000</v>
      </c>
      <c r="D36" s="156">
        <f t="shared" si="4"/>
        <v>0</v>
      </c>
      <c r="E36" s="60">
        <f t="shared" si="4"/>
        <v>3570000</v>
      </c>
      <c r="F36" s="60">
        <f t="shared" si="4"/>
        <v>3570000</v>
      </c>
      <c r="G36" s="60">
        <f t="shared" si="4"/>
        <v>0</v>
      </c>
      <c r="H36" s="60">
        <f t="shared" si="4"/>
        <v>1618391</v>
      </c>
      <c r="I36" s="60">
        <f t="shared" si="4"/>
        <v>692724</v>
      </c>
      <c r="J36" s="60">
        <f t="shared" si="4"/>
        <v>2311115</v>
      </c>
      <c r="K36" s="60">
        <f t="shared" si="4"/>
        <v>0</v>
      </c>
      <c r="L36" s="60">
        <f t="shared" si="4"/>
        <v>699996</v>
      </c>
      <c r="M36" s="60">
        <f t="shared" si="4"/>
        <v>0</v>
      </c>
      <c r="N36" s="60">
        <f t="shared" si="4"/>
        <v>699996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3011111</v>
      </c>
      <c r="X36" s="60">
        <f t="shared" si="4"/>
        <v>2677500</v>
      </c>
      <c r="Y36" s="60">
        <f t="shared" si="4"/>
        <v>333611</v>
      </c>
      <c r="Z36" s="140">
        <f aca="true" t="shared" si="5" ref="Z36:Z49">+IF(X36&lt;&gt;0,+(Y36/X36)*100,0)</f>
        <v>12.459794584500466</v>
      </c>
      <c r="AA36" s="155">
        <f>AA6+AA21</f>
        <v>3570000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700000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16326000</v>
      </c>
      <c r="D41" s="294">
        <f t="shared" si="6"/>
        <v>0</v>
      </c>
      <c r="E41" s="295">
        <f t="shared" si="6"/>
        <v>3570000</v>
      </c>
      <c r="F41" s="295">
        <f t="shared" si="6"/>
        <v>3570000</v>
      </c>
      <c r="G41" s="295">
        <f t="shared" si="6"/>
        <v>0</v>
      </c>
      <c r="H41" s="295">
        <f t="shared" si="6"/>
        <v>1618391</v>
      </c>
      <c r="I41" s="295">
        <f t="shared" si="6"/>
        <v>692724</v>
      </c>
      <c r="J41" s="295">
        <f t="shared" si="6"/>
        <v>2311115</v>
      </c>
      <c r="K41" s="295">
        <f t="shared" si="6"/>
        <v>0</v>
      </c>
      <c r="L41" s="295">
        <f t="shared" si="6"/>
        <v>699996</v>
      </c>
      <c r="M41" s="295">
        <f t="shared" si="6"/>
        <v>0</v>
      </c>
      <c r="N41" s="295">
        <f t="shared" si="6"/>
        <v>699996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3011111</v>
      </c>
      <c r="X41" s="295">
        <f t="shared" si="6"/>
        <v>2677500</v>
      </c>
      <c r="Y41" s="295">
        <f t="shared" si="6"/>
        <v>333611</v>
      </c>
      <c r="Z41" s="296">
        <f t="shared" si="5"/>
        <v>12.459794584500466</v>
      </c>
      <c r="AA41" s="297">
        <f>SUM(AA36:AA40)</f>
        <v>3570000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16355000</v>
      </c>
      <c r="F42" s="54">
        <f t="shared" si="7"/>
        <v>16355000</v>
      </c>
      <c r="G42" s="54">
        <f t="shared" si="7"/>
        <v>192980</v>
      </c>
      <c r="H42" s="54">
        <f t="shared" si="7"/>
        <v>0</v>
      </c>
      <c r="I42" s="54">
        <f t="shared" si="7"/>
        <v>0</v>
      </c>
      <c r="J42" s="54">
        <f t="shared" si="7"/>
        <v>192980</v>
      </c>
      <c r="K42" s="54">
        <f t="shared" si="7"/>
        <v>0</v>
      </c>
      <c r="L42" s="54">
        <f t="shared" si="7"/>
        <v>2977612</v>
      </c>
      <c r="M42" s="54">
        <f t="shared" si="7"/>
        <v>1923993</v>
      </c>
      <c r="N42" s="54">
        <f t="shared" si="7"/>
        <v>4901605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5094585</v>
      </c>
      <c r="X42" s="54">
        <f t="shared" si="7"/>
        <v>12266250</v>
      </c>
      <c r="Y42" s="54">
        <f t="shared" si="7"/>
        <v>-7171665</v>
      </c>
      <c r="Z42" s="184">
        <f t="shared" si="5"/>
        <v>-58.46664628553959</v>
      </c>
      <c r="AA42" s="130">
        <f aca="true" t="shared" si="8" ref="AA42:AA48">AA12+AA27</f>
        <v>16355000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3500000</v>
      </c>
      <c r="D45" s="129">
        <f t="shared" si="7"/>
        <v>0</v>
      </c>
      <c r="E45" s="54">
        <f t="shared" si="7"/>
        <v>3060000</v>
      </c>
      <c r="F45" s="54">
        <f t="shared" si="7"/>
        <v>3060000</v>
      </c>
      <c r="G45" s="54">
        <f t="shared" si="7"/>
        <v>0</v>
      </c>
      <c r="H45" s="54">
        <f t="shared" si="7"/>
        <v>11340</v>
      </c>
      <c r="I45" s="54">
        <f t="shared" si="7"/>
        <v>22691</v>
      </c>
      <c r="J45" s="54">
        <f t="shared" si="7"/>
        <v>34031</v>
      </c>
      <c r="K45" s="54">
        <f t="shared" si="7"/>
        <v>0</v>
      </c>
      <c r="L45" s="54">
        <f t="shared" si="7"/>
        <v>71365</v>
      </c>
      <c r="M45" s="54">
        <f t="shared" si="7"/>
        <v>3168</v>
      </c>
      <c r="N45" s="54">
        <f t="shared" si="7"/>
        <v>74533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108564</v>
      </c>
      <c r="X45" s="54">
        <f t="shared" si="7"/>
        <v>2295000</v>
      </c>
      <c r="Y45" s="54">
        <f t="shared" si="7"/>
        <v>-2186436</v>
      </c>
      <c r="Z45" s="184">
        <f t="shared" si="5"/>
        <v>-95.26954248366013</v>
      </c>
      <c r="AA45" s="130">
        <f t="shared" si="8"/>
        <v>3060000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19826000</v>
      </c>
      <c r="D49" s="218">
        <f t="shared" si="9"/>
        <v>0</v>
      </c>
      <c r="E49" s="220">
        <f t="shared" si="9"/>
        <v>22985000</v>
      </c>
      <c r="F49" s="220">
        <f t="shared" si="9"/>
        <v>22985000</v>
      </c>
      <c r="G49" s="220">
        <f t="shared" si="9"/>
        <v>192980</v>
      </c>
      <c r="H49" s="220">
        <f t="shared" si="9"/>
        <v>1629731</v>
      </c>
      <c r="I49" s="220">
        <f t="shared" si="9"/>
        <v>715415</v>
      </c>
      <c r="J49" s="220">
        <f t="shared" si="9"/>
        <v>2538126</v>
      </c>
      <c r="K49" s="220">
        <f t="shared" si="9"/>
        <v>0</v>
      </c>
      <c r="L49" s="220">
        <f t="shared" si="9"/>
        <v>3748973</v>
      </c>
      <c r="M49" s="220">
        <f t="shared" si="9"/>
        <v>1927161</v>
      </c>
      <c r="N49" s="220">
        <f t="shared" si="9"/>
        <v>5676134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8214260</v>
      </c>
      <c r="X49" s="220">
        <f t="shared" si="9"/>
        <v>17238750</v>
      </c>
      <c r="Y49" s="220">
        <f t="shared" si="9"/>
        <v>-9024490</v>
      </c>
      <c r="Z49" s="221">
        <f t="shared" si="5"/>
        <v>-52.35002537887028</v>
      </c>
      <c r="AA49" s="222">
        <f>SUM(AA41:AA48)</f>
        <v>22985000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6350000</v>
      </c>
      <c r="D51" s="129">
        <f t="shared" si="10"/>
        <v>0</v>
      </c>
      <c r="E51" s="54">
        <f t="shared" si="10"/>
        <v>6738000</v>
      </c>
      <c r="F51" s="54">
        <f t="shared" si="10"/>
        <v>6738000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5053500</v>
      </c>
      <c r="Y51" s="54">
        <f t="shared" si="10"/>
        <v>-5053500</v>
      </c>
      <c r="Z51" s="184">
        <f>+IF(X51&lt;&gt;0,+(Y51/X51)*100,0)</f>
        <v>-100</v>
      </c>
      <c r="AA51" s="130">
        <f>SUM(AA57:AA61)</f>
        <v>6738000</v>
      </c>
    </row>
    <row r="52" spans="1:27" ht="12.75">
      <c r="A52" s="310" t="s">
        <v>205</v>
      </c>
      <c r="B52" s="142"/>
      <c r="C52" s="62">
        <v>2600000</v>
      </c>
      <c r="D52" s="156"/>
      <c r="E52" s="60">
        <v>2759000</v>
      </c>
      <c r="F52" s="60">
        <v>2759000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2069250</v>
      </c>
      <c r="Y52" s="60">
        <v>-2069250</v>
      </c>
      <c r="Z52" s="140">
        <v>-100</v>
      </c>
      <c r="AA52" s="155">
        <v>2759000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2600000</v>
      </c>
      <c r="D57" s="294">
        <f t="shared" si="11"/>
        <v>0</v>
      </c>
      <c r="E57" s="295">
        <f t="shared" si="11"/>
        <v>2759000</v>
      </c>
      <c r="F57" s="295">
        <f t="shared" si="11"/>
        <v>2759000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2069250</v>
      </c>
      <c r="Y57" s="295">
        <f t="shared" si="11"/>
        <v>-2069250</v>
      </c>
      <c r="Z57" s="296">
        <f>+IF(X57&lt;&gt;0,+(Y57/X57)*100,0)</f>
        <v>-100</v>
      </c>
      <c r="AA57" s="297">
        <f>SUM(AA52:AA56)</f>
        <v>2759000</v>
      </c>
    </row>
    <row r="58" spans="1:27" ht="12.75">
      <c r="A58" s="311" t="s">
        <v>211</v>
      </c>
      <c r="B58" s="136"/>
      <c r="C58" s="62">
        <v>1400000</v>
      </c>
      <c r="D58" s="156"/>
      <c r="E58" s="60">
        <v>2122000</v>
      </c>
      <c r="F58" s="60">
        <v>2122000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1591500</v>
      </c>
      <c r="Y58" s="60">
        <v>-1591500</v>
      </c>
      <c r="Z58" s="140">
        <v>-100</v>
      </c>
      <c r="AA58" s="155">
        <v>2122000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743000</v>
      </c>
      <c r="F60" s="60">
        <v>743000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557250</v>
      </c>
      <c r="Y60" s="60">
        <v>-557250</v>
      </c>
      <c r="Z60" s="140">
        <v>-100</v>
      </c>
      <c r="AA60" s="155">
        <v>743000</v>
      </c>
    </row>
    <row r="61" spans="1:27" ht="12.75">
      <c r="A61" s="311" t="s">
        <v>214</v>
      </c>
      <c r="B61" s="136" t="s">
        <v>222</v>
      </c>
      <c r="C61" s="62">
        <v>2350000</v>
      </c>
      <c r="D61" s="156"/>
      <c r="E61" s="60">
        <v>1114000</v>
      </c>
      <c r="F61" s="60">
        <v>1114000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835500</v>
      </c>
      <c r="Y61" s="60">
        <v>-835500</v>
      </c>
      <c r="Z61" s="140">
        <v>-100</v>
      </c>
      <c r="AA61" s="155">
        <v>1114000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6737350</v>
      </c>
      <c r="F68" s="60"/>
      <c r="G68" s="60"/>
      <c r="H68" s="60"/>
      <c r="I68" s="60">
        <v>88473</v>
      </c>
      <c r="J68" s="60">
        <v>88473</v>
      </c>
      <c r="K68" s="60">
        <v>88473</v>
      </c>
      <c r="L68" s="60"/>
      <c r="M68" s="60"/>
      <c r="N68" s="60">
        <v>88473</v>
      </c>
      <c r="O68" s="60"/>
      <c r="P68" s="60"/>
      <c r="Q68" s="60"/>
      <c r="R68" s="60"/>
      <c r="S68" s="60"/>
      <c r="T68" s="60"/>
      <c r="U68" s="60"/>
      <c r="V68" s="60"/>
      <c r="W68" s="60">
        <v>176946</v>
      </c>
      <c r="X68" s="60"/>
      <c r="Y68" s="60">
        <v>176946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6737350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88473</v>
      </c>
      <c r="J69" s="220">
        <f t="shared" si="12"/>
        <v>88473</v>
      </c>
      <c r="K69" s="220">
        <f t="shared" si="12"/>
        <v>88473</v>
      </c>
      <c r="L69" s="220">
        <f t="shared" si="12"/>
        <v>0</v>
      </c>
      <c r="M69" s="220">
        <f t="shared" si="12"/>
        <v>0</v>
      </c>
      <c r="N69" s="220">
        <f t="shared" si="12"/>
        <v>88473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176946</v>
      </c>
      <c r="X69" s="220">
        <f t="shared" si="12"/>
        <v>0</v>
      </c>
      <c r="Y69" s="220">
        <f t="shared" si="12"/>
        <v>176946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15626000</v>
      </c>
      <c r="D5" s="357">
        <f t="shared" si="0"/>
        <v>0</v>
      </c>
      <c r="E5" s="356">
        <f t="shared" si="0"/>
        <v>3570000</v>
      </c>
      <c r="F5" s="358">
        <f t="shared" si="0"/>
        <v>3570000</v>
      </c>
      <c r="G5" s="358">
        <f t="shared" si="0"/>
        <v>0</v>
      </c>
      <c r="H5" s="356">
        <f t="shared" si="0"/>
        <v>1618391</v>
      </c>
      <c r="I5" s="356">
        <f t="shared" si="0"/>
        <v>692724</v>
      </c>
      <c r="J5" s="358">
        <f t="shared" si="0"/>
        <v>2311115</v>
      </c>
      <c r="K5" s="358">
        <f t="shared" si="0"/>
        <v>0</v>
      </c>
      <c r="L5" s="356">
        <f t="shared" si="0"/>
        <v>699996</v>
      </c>
      <c r="M5" s="356">
        <f t="shared" si="0"/>
        <v>0</v>
      </c>
      <c r="N5" s="358">
        <f t="shared" si="0"/>
        <v>699996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3011111</v>
      </c>
      <c r="X5" s="356">
        <f t="shared" si="0"/>
        <v>2677500</v>
      </c>
      <c r="Y5" s="358">
        <f t="shared" si="0"/>
        <v>333611</v>
      </c>
      <c r="Z5" s="359">
        <f>+IF(X5&lt;&gt;0,+(Y5/X5)*100,0)</f>
        <v>12.459794584500466</v>
      </c>
      <c r="AA5" s="360">
        <f>+AA6+AA8+AA11+AA13+AA15</f>
        <v>3570000</v>
      </c>
    </row>
    <row r="6" spans="1:27" ht="12.75">
      <c r="A6" s="361" t="s">
        <v>205</v>
      </c>
      <c r="B6" s="142"/>
      <c r="C6" s="60">
        <f>+C7</f>
        <v>15626000</v>
      </c>
      <c r="D6" s="340">
        <f aca="true" t="shared" si="1" ref="D6:AA6">+D7</f>
        <v>0</v>
      </c>
      <c r="E6" s="60">
        <f t="shared" si="1"/>
        <v>3570000</v>
      </c>
      <c r="F6" s="59">
        <f t="shared" si="1"/>
        <v>3570000</v>
      </c>
      <c r="G6" s="59">
        <f t="shared" si="1"/>
        <v>0</v>
      </c>
      <c r="H6" s="60">
        <f t="shared" si="1"/>
        <v>1618391</v>
      </c>
      <c r="I6" s="60">
        <f t="shared" si="1"/>
        <v>692724</v>
      </c>
      <c r="J6" s="59">
        <f t="shared" si="1"/>
        <v>2311115</v>
      </c>
      <c r="K6" s="59">
        <f t="shared" si="1"/>
        <v>0</v>
      </c>
      <c r="L6" s="60">
        <f t="shared" si="1"/>
        <v>699996</v>
      </c>
      <c r="M6" s="60">
        <f t="shared" si="1"/>
        <v>0</v>
      </c>
      <c r="N6" s="59">
        <f t="shared" si="1"/>
        <v>699996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3011111</v>
      </c>
      <c r="X6" s="60">
        <f t="shared" si="1"/>
        <v>2677500</v>
      </c>
      <c r="Y6" s="59">
        <f t="shared" si="1"/>
        <v>333611</v>
      </c>
      <c r="Z6" s="61">
        <f>+IF(X6&lt;&gt;0,+(Y6/X6)*100,0)</f>
        <v>12.459794584500466</v>
      </c>
      <c r="AA6" s="62">
        <f t="shared" si="1"/>
        <v>3570000</v>
      </c>
    </row>
    <row r="7" spans="1:27" ht="12.75">
      <c r="A7" s="291" t="s">
        <v>229</v>
      </c>
      <c r="B7" s="142"/>
      <c r="C7" s="60">
        <v>15626000</v>
      </c>
      <c r="D7" s="340"/>
      <c r="E7" s="60">
        <v>3570000</v>
      </c>
      <c r="F7" s="59">
        <v>3570000</v>
      </c>
      <c r="G7" s="59"/>
      <c r="H7" s="60">
        <v>1618391</v>
      </c>
      <c r="I7" s="60">
        <v>692724</v>
      </c>
      <c r="J7" s="59">
        <v>2311115</v>
      </c>
      <c r="K7" s="59"/>
      <c r="L7" s="60">
        <v>699996</v>
      </c>
      <c r="M7" s="60"/>
      <c r="N7" s="59">
        <v>699996</v>
      </c>
      <c r="O7" s="59"/>
      <c r="P7" s="60"/>
      <c r="Q7" s="60"/>
      <c r="R7" s="59"/>
      <c r="S7" s="59"/>
      <c r="T7" s="60"/>
      <c r="U7" s="60"/>
      <c r="V7" s="59"/>
      <c r="W7" s="59">
        <v>3011111</v>
      </c>
      <c r="X7" s="60">
        <v>2677500</v>
      </c>
      <c r="Y7" s="59">
        <v>333611</v>
      </c>
      <c r="Z7" s="61">
        <v>12.46</v>
      </c>
      <c r="AA7" s="62">
        <v>3570000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16355000</v>
      </c>
      <c r="F22" s="345">
        <f t="shared" si="6"/>
        <v>16355000</v>
      </c>
      <c r="G22" s="345">
        <f t="shared" si="6"/>
        <v>192980</v>
      </c>
      <c r="H22" s="343">
        <f t="shared" si="6"/>
        <v>0</v>
      </c>
      <c r="I22" s="343">
        <f t="shared" si="6"/>
        <v>0</v>
      </c>
      <c r="J22" s="345">
        <f t="shared" si="6"/>
        <v>192980</v>
      </c>
      <c r="K22" s="345">
        <f t="shared" si="6"/>
        <v>0</v>
      </c>
      <c r="L22" s="343">
        <f t="shared" si="6"/>
        <v>2977612</v>
      </c>
      <c r="M22" s="343">
        <f t="shared" si="6"/>
        <v>1923993</v>
      </c>
      <c r="N22" s="345">
        <f t="shared" si="6"/>
        <v>4901605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5094585</v>
      </c>
      <c r="X22" s="343">
        <f t="shared" si="6"/>
        <v>12266250</v>
      </c>
      <c r="Y22" s="345">
        <f t="shared" si="6"/>
        <v>-7171665</v>
      </c>
      <c r="Z22" s="336">
        <f>+IF(X22&lt;&gt;0,+(Y22/X22)*100,0)</f>
        <v>-58.46664628553959</v>
      </c>
      <c r="AA22" s="350">
        <f>SUM(AA23:AA32)</f>
        <v>16355000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5500000</v>
      </c>
      <c r="F25" s="59">
        <v>5500000</v>
      </c>
      <c r="G25" s="59">
        <v>192980</v>
      </c>
      <c r="H25" s="60"/>
      <c r="I25" s="60"/>
      <c r="J25" s="59">
        <v>192980</v>
      </c>
      <c r="K25" s="59"/>
      <c r="L25" s="60">
        <v>2977612</v>
      </c>
      <c r="M25" s="60">
        <v>1923993</v>
      </c>
      <c r="N25" s="59">
        <v>4901605</v>
      </c>
      <c r="O25" s="59"/>
      <c r="P25" s="60"/>
      <c r="Q25" s="60"/>
      <c r="R25" s="59"/>
      <c r="S25" s="59"/>
      <c r="T25" s="60"/>
      <c r="U25" s="60"/>
      <c r="V25" s="59"/>
      <c r="W25" s="59">
        <v>5094585</v>
      </c>
      <c r="X25" s="60">
        <v>4125000</v>
      </c>
      <c r="Y25" s="59">
        <v>969585</v>
      </c>
      <c r="Z25" s="61">
        <v>23.51</v>
      </c>
      <c r="AA25" s="62">
        <v>5500000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10855000</v>
      </c>
      <c r="F32" s="59">
        <v>10855000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8141250</v>
      </c>
      <c r="Y32" s="59">
        <v>-8141250</v>
      </c>
      <c r="Z32" s="61">
        <v>-100</v>
      </c>
      <c r="AA32" s="62">
        <v>10855000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3500000</v>
      </c>
      <c r="D40" s="344">
        <f t="shared" si="9"/>
        <v>0</v>
      </c>
      <c r="E40" s="343">
        <f t="shared" si="9"/>
        <v>3060000</v>
      </c>
      <c r="F40" s="345">
        <f t="shared" si="9"/>
        <v>3060000</v>
      </c>
      <c r="G40" s="345">
        <f t="shared" si="9"/>
        <v>0</v>
      </c>
      <c r="H40" s="343">
        <f t="shared" si="9"/>
        <v>11340</v>
      </c>
      <c r="I40" s="343">
        <f t="shared" si="9"/>
        <v>22691</v>
      </c>
      <c r="J40" s="345">
        <f t="shared" si="9"/>
        <v>34031</v>
      </c>
      <c r="K40" s="345">
        <f t="shared" si="9"/>
        <v>0</v>
      </c>
      <c r="L40" s="343">
        <f t="shared" si="9"/>
        <v>71365</v>
      </c>
      <c r="M40" s="343">
        <f t="shared" si="9"/>
        <v>3168</v>
      </c>
      <c r="N40" s="345">
        <f t="shared" si="9"/>
        <v>74533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108564</v>
      </c>
      <c r="X40" s="343">
        <f t="shared" si="9"/>
        <v>2295000</v>
      </c>
      <c r="Y40" s="345">
        <f t="shared" si="9"/>
        <v>-2186436</v>
      </c>
      <c r="Z40" s="336">
        <f>+IF(X40&lt;&gt;0,+(Y40/X40)*100,0)</f>
        <v>-95.26954248366013</v>
      </c>
      <c r="AA40" s="350">
        <f>SUM(AA41:AA49)</f>
        <v>3060000</v>
      </c>
    </row>
    <row r="41" spans="1:27" ht="12.75">
      <c r="A41" s="361" t="s">
        <v>248</v>
      </c>
      <c r="B41" s="142"/>
      <c r="C41" s="362">
        <v>2000000</v>
      </c>
      <c r="D41" s="363"/>
      <c r="E41" s="362">
        <v>2500000</v>
      </c>
      <c r="F41" s="364">
        <v>2500000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1875000</v>
      </c>
      <c r="Y41" s="364">
        <v>-1875000</v>
      </c>
      <c r="Z41" s="365">
        <v>-100</v>
      </c>
      <c r="AA41" s="366">
        <v>2500000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350000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350000</v>
      </c>
      <c r="D44" s="368"/>
      <c r="E44" s="54">
        <v>560000</v>
      </c>
      <c r="F44" s="53">
        <v>560000</v>
      </c>
      <c r="G44" s="53"/>
      <c r="H44" s="54">
        <v>11340</v>
      </c>
      <c r="I44" s="54">
        <v>22691</v>
      </c>
      <c r="J44" s="53">
        <v>34031</v>
      </c>
      <c r="K44" s="53"/>
      <c r="L44" s="54">
        <v>50533</v>
      </c>
      <c r="M44" s="54">
        <v>3168</v>
      </c>
      <c r="N44" s="53">
        <v>53701</v>
      </c>
      <c r="O44" s="53"/>
      <c r="P44" s="54"/>
      <c r="Q44" s="54"/>
      <c r="R44" s="53"/>
      <c r="S44" s="53"/>
      <c r="T44" s="54"/>
      <c r="U44" s="54"/>
      <c r="V44" s="53"/>
      <c r="W44" s="53">
        <v>87732</v>
      </c>
      <c r="X44" s="54">
        <v>420000</v>
      </c>
      <c r="Y44" s="53">
        <v>-332268</v>
      </c>
      <c r="Z44" s="94">
        <v>-79.11</v>
      </c>
      <c r="AA44" s="95">
        <v>560000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800000</v>
      </c>
      <c r="D49" s="368"/>
      <c r="E49" s="54"/>
      <c r="F49" s="53"/>
      <c r="G49" s="53"/>
      <c r="H49" s="54"/>
      <c r="I49" s="54"/>
      <c r="J49" s="53"/>
      <c r="K49" s="53"/>
      <c r="L49" s="54">
        <v>20832</v>
      </c>
      <c r="M49" s="54"/>
      <c r="N49" s="53">
        <v>20832</v>
      </c>
      <c r="O49" s="53"/>
      <c r="P49" s="54"/>
      <c r="Q49" s="54"/>
      <c r="R49" s="53"/>
      <c r="S49" s="53"/>
      <c r="T49" s="54"/>
      <c r="U49" s="54"/>
      <c r="V49" s="53"/>
      <c r="W49" s="53">
        <v>20832</v>
      </c>
      <c r="X49" s="54"/>
      <c r="Y49" s="53">
        <v>20832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19126000</v>
      </c>
      <c r="D60" s="346">
        <f t="shared" si="14"/>
        <v>0</v>
      </c>
      <c r="E60" s="219">
        <f t="shared" si="14"/>
        <v>22985000</v>
      </c>
      <c r="F60" s="264">
        <f t="shared" si="14"/>
        <v>22985000</v>
      </c>
      <c r="G60" s="264">
        <f t="shared" si="14"/>
        <v>192980</v>
      </c>
      <c r="H60" s="219">
        <f t="shared" si="14"/>
        <v>1629731</v>
      </c>
      <c r="I60" s="219">
        <f t="shared" si="14"/>
        <v>715415</v>
      </c>
      <c r="J60" s="264">
        <f t="shared" si="14"/>
        <v>2538126</v>
      </c>
      <c r="K60" s="264">
        <f t="shared" si="14"/>
        <v>0</v>
      </c>
      <c r="L60" s="219">
        <f t="shared" si="14"/>
        <v>3748973</v>
      </c>
      <c r="M60" s="219">
        <f t="shared" si="14"/>
        <v>1927161</v>
      </c>
      <c r="N60" s="264">
        <f t="shared" si="14"/>
        <v>5676134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8214260</v>
      </c>
      <c r="X60" s="219">
        <f t="shared" si="14"/>
        <v>17238750</v>
      </c>
      <c r="Y60" s="264">
        <f t="shared" si="14"/>
        <v>-9024490</v>
      </c>
      <c r="Z60" s="337">
        <f>+IF(X60&lt;&gt;0,+(Y60/X60)*100,0)</f>
        <v>-52.35002537887028</v>
      </c>
      <c r="AA60" s="232">
        <f>+AA57+AA54+AA51+AA40+AA37+AA34+AA22+AA5</f>
        <v>22985000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700000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700000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>
        <v>700000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700000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2018-05-08T09:04:23Z</dcterms:created>
  <dcterms:modified xsi:type="dcterms:W3CDTF">2018-05-08T09:04:27Z</dcterms:modified>
  <cp:category/>
  <cp:version/>
  <cp:contentType/>
  <cp:contentStatus/>
</cp:coreProperties>
</file>