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<sst xmlns="http://schemas.openxmlformats.org/spreadsheetml/2006/main" count="857" uniqueCount="303">
  <si>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Inkosi Langalibalele(KZN237)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</si>
  <si>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</si>
  <si>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</si>
  <si>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</si>
  <si>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</si>
  <si>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</si>
  <si>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</si>
  <si>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</si>
  <si>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</si>
  <si>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</si>
  <si>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</si>
  <si>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</si>
  <si>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</si>
  <si>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</si>
  <si>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</si>
  <si>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</si>
  <si>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</si>
  <si>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</si>
  <si>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</si>
  <si>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</si>
  <si>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</si>
  <si>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</si>
  <si>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</si>
  <si>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</si>
  <si>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</si>
  <si>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</si>
  <si>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</si>
  <si>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</si>
  <si>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</si>
  <si>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</si>
  <si>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</si>
  <si>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</si>
  <si>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</si>
  <si>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</si>
  <si>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</si>
  <si>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</si>
  <si>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</si>
  <si>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</si>
  <si>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</si>
  <si>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</si>
  <si>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</si>
  <si>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</si>
  <si>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</si>
  <si>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</si>
  <si>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</si>
  <si>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</si>
  <si>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</si>
  <si>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</si>
  <si>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</si>
  <si>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</si>
  <si>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</si>
  <si>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</si>
  <si>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</si>
  <si>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</si>
  <si>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</si>
  <si>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</si>
  <si>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</si>
  <si>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</si>
  <si>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</si>
  <si>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</si>
  <si>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</si>
  <si>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</si>
  <si>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</si>
  <si>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</si>
  <si>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</si>
  <si>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</si>
  <si>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</si>
  <si>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</si>
  <si>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</si>
  <si>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</si>
  <si>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Inkosi Langalibalele(KZN237)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</si>
  <si>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</si>
  <si>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</si>
  <si>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</si>
  <si>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</si>
  <si>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</si>
  <si>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</si>
  <si>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</si>
  <si>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</si>
  <si>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</si>
  <si>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</si>
  <si>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</si>
  <si>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</si>
  <si>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</si>
  <si>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</si>
  <si>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</si>
  <si>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</si>
  <si>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</si>
  <si>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</si>
  <si>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</si>
  <si>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</si>
  <si>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</si>
  <si>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</si>
  <si>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</si>
  <si>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</si>
  <si>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</si>
  <si>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</si>
  <si>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</si>
  <si>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</si>
  <si>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</si>
  <si>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Inkosi Langalibalele(KZN237)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</si>
  <si>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</si>
  <si>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</si>
  <si>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</si>
  <si>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</si>
  <si>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</si>
  <si>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</si>
  <si>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</si>
  <si>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</si>
  <si>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</si>
  <si>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</si>
  <si>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</si>
  <si>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</si>
  <si>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</si>
  <si>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</si>
  <si>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</si>
  <si>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</si>
  <si>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</si>
  <si>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</si>
  <si>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</si>
  <si>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</si>
  <si>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</si>
  <si>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</si>
  <si>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</si>
  <si>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</si>
  <si>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</si>
  <si>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</si>
  <si>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</si>
  <si>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</si>
  <si>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Inkosi Langalibalele(KZN237)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</si>
  <si>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</si>
  <si>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</si>
  <si>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</si>
  <si>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</si>
  <si>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</si>
  <si>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</si>
  <si>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</si>
  <si>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</si>
  <si>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</si>
  <si>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</si>
  <si>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Inkosi Langalibalele(KZN237)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</si>
  <si>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</si>
  <si>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</si>
  <si>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</si>
  <si>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</si>
  <si>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</si>
  <si>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</si>
  <si>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</si>
  <si>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</si>
  <si>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</si>
  <si>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</si>
  <si>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</si>
  <si>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</si>
  <si>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</si>
  <si>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</si>
  <si>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</si>
  <si>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</si>
  <si>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</si>
  <si>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</si>
  <si>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</si>
  <si>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</si>
  <si>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</si>
  <si>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</si>
  <si>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</si>
  <si>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</si>
  <si>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</si>
  <si>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</si>
  <si>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</si>
  <si>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</si>
  <si>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</si>
  <si>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</si>
  <si>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</si>
  <si>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</si>
  <si>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</si>
  <si>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Inkosi Langalibalele(KZN237)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</si>
  <si>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</si>
  <si>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</si>
  <si>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</si>
  <si>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</si>
  <si>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</si>
  <si>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</si>
  <si>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</si>
  <si>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</si>
  <si>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</si>
  <si>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</si>
  <si>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</si>
  <si>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</si>
  <si>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</si>
  <si>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</si>
  <si>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</si>
  <si>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</si>
  <si>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</si>
  <si>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</si>
  <si>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</si>
  <si>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</si>
  <si>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</si>
  <si>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</si>
  <si>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</si>
  <si>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</si>
  <si>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</si>
  <si>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</si>
  <si>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</si>
  <si>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Inkosi Langalibalele(KZN237)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</si>
  <si>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</si>
  <si>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</si>
  <si>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</si>
  <si>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</si>
  <si>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</si>
  <si>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</si>
  <si>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</si>
  <si>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</si>
  <si>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</si>
  <si>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</si>
  <si>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</si>
  <si>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</si>
  <si>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</si>
  <si>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</si>
  <si>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</si>
  <si>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</si>
  <si>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</si>
  <si>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</si>
  <si>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</si>
  <si>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</si>
  <si>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</si>
  <si>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</si>
  <si>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</si>
  <si>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</si>
  <si>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Inkosi Langalibalele(KZN237)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</si>
  <si>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</si>
  <si>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</si>
  <si>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</si>
  <si>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</si>
  <si>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</si>
  <si>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</si>
  <si>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</si>
  <si>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</si>
  <si>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</si>
  <si>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</si>
  <si>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</si>
  <si>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</si>
  <si>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</si>
  <si>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</si>
  <si>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</si>
  <si>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</si>
  <si>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</si>
  <si>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</si>
  <si>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</si>
  <si>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</si>
  <si>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</si>
  <si>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</si>
  <si>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</si>
  <si>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</si>
  <si>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</si>
  <si>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</si>
  <si>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</si>
  <si>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</si>
  <si>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</si>
  <si>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</si>
  <si>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</si>
  <si>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</si>
  <si>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</si>
  <si>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</si>
  <si>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</si>
  <si>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Inkosi Langalibalele(KZN237)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</si>
  <si>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</si>
  <si>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</si>
  <si>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Inkosi Langalibalele(KZN237)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</si>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</sst>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78305959</v>
      </c>
      <c r="C5" s="19">
        <v>0</v>
      </c>
      <c r="D5" s="59">
        <v>94693447</v>
      </c>
      <c r="E5" s="60">
        <v>94693000</v>
      </c>
      <c r="F5" s="60">
        <v>30657473</v>
      </c>
      <c r="G5" s="60">
        <v>5242488</v>
      </c>
      <c r="H5" s="60">
        <v>6775649</v>
      </c>
      <c r="I5" s="60">
        <v>42675610</v>
      </c>
      <c r="J5" s="60">
        <v>5209777</v>
      </c>
      <c r="K5" s="60">
        <v>6841448</v>
      </c>
      <c r="L5" s="60">
        <v>6001195</v>
      </c>
      <c r="M5" s="60">
        <v>18052420</v>
      </c>
      <c r="N5" s="60">
        <v>3583157</v>
      </c>
      <c r="O5" s="60">
        <v>11239721</v>
      </c>
      <c r="P5" s="60">
        <v>6554986</v>
      </c>
      <c r="Q5" s="60">
        <v>21377864</v>
      </c>
      <c r="R5" s="60">
        <v>0</v>
      </c>
      <c r="S5" s="60">
        <v>0</v>
      </c>
      <c r="T5" s="60">
        <v>0</v>
      </c>
      <c r="U5" s="60">
        <v>0</v>
      </c>
      <c r="V5" s="60">
        <v>82105894</v>
      </c>
      <c r="W5" s="60">
        <v>62544744</v>
      </c>
      <c r="X5" s="60">
        <v>19561150</v>
      </c>
      <c r="Y5" s="61">
        <v>31.28</v>
      </c>
      <c r="Z5" s="62">
        <v>94693000</v>
      </c>
    </row>
    <row r="6" spans="1:26" ht="12.75">
      <c r="A6" s="58" t="s">
        <v>32</v>
      </c>
      <c r="B6" s="19">
        <v>183980194</v>
      </c>
      <c r="C6" s="19">
        <v>0</v>
      </c>
      <c r="D6" s="59">
        <v>248308498</v>
      </c>
      <c r="E6" s="60">
        <v>248309000</v>
      </c>
      <c r="F6" s="60">
        <v>20914370</v>
      </c>
      <c r="G6" s="60">
        <v>21229699</v>
      </c>
      <c r="H6" s="60">
        <v>21766211</v>
      </c>
      <c r="I6" s="60">
        <v>63910280</v>
      </c>
      <c r="J6" s="60">
        <v>20958639</v>
      </c>
      <c r="K6" s="60">
        <v>21628163</v>
      </c>
      <c r="L6" s="60">
        <v>20322238</v>
      </c>
      <c r="M6" s="60">
        <v>62909040</v>
      </c>
      <c r="N6" s="60">
        <v>14320741</v>
      </c>
      <c r="O6" s="60">
        <v>21436563</v>
      </c>
      <c r="P6" s="60">
        <v>15776735</v>
      </c>
      <c r="Q6" s="60">
        <v>51534039</v>
      </c>
      <c r="R6" s="60">
        <v>0</v>
      </c>
      <c r="S6" s="60">
        <v>0</v>
      </c>
      <c r="T6" s="60">
        <v>0</v>
      </c>
      <c r="U6" s="60">
        <v>0</v>
      </c>
      <c r="V6" s="60">
        <v>178353359</v>
      </c>
      <c r="W6" s="60">
        <v>174246741</v>
      </c>
      <c r="X6" s="60">
        <v>4106618</v>
      </c>
      <c r="Y6" s="61">
        <v>2.36</v>
      </c>
      <c r="Z6" s="62">
        <v>248309000</v>
      </c>
    </row>
    <row r="7" spans="1:26" ht="12.75">
      <c r="A7" s="58" t="s">
        <v>33</v>
      </c>
      <c r="B7" s="19">
        <v>716369</v>
      </c>
      <c r="C7" s="19">
        <v>0</v>
      </c>
      <c r="D7" s="59">
        <v>544013</v>
      </c>
      <c r="E7" s="60">
        <v>544000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407997</v>
      </c>
      <c r="X7" s="60">
        <v>-407997</v>
      </c>
      <c r="Y7" s="61">
        <v>-100</v>
      </c>
      <c r="Z7" s="62">
        <v>544000</v>
      </c>
    </row>
    <row r="8" spans="1:26" ht="12.75">
      <c r="A8" s="58" t="s">
        <v>34</v>
      </c>
      <c r="B8" s="19">
        <v>118465241</v>
      </c>
      <c r="C8" s="19">
        <v>0</v>
      </c>
      <c r="D8" s="59">
        <v>161834000</v>
      </c>
      <c r="E8" s="60">
        <v>165551000</v>
      </c>
      <c r="F8" s="60">
        <v>55929894</v>
      </c>
      <c r="G8" s="60">
        <v>3757895</v>
      </c>
      <c r="H8" s="60">
        <v>1335088</v>
      </c>
      <c r="I8" s="60">
        <v>61022877</v>
      </c>
      <c r="J8" s="60">
        <v>6750070</v>
      </c>
      <c r="K8" s="60">
        <v>2309000</v>
      </c>
      <c r="L8" s="60">
        <v>42695000</v>
      </c>
      <c r="M8" s="60">
        <v>51754070</v>
      </c>
      <c r="N8" s="60">
        <v>0</v>
      </c>
      <c r="O8" s="60">
        <v>1540000</v>
      </c>
      <c r="P8" s="60">
        <v>41101000</v>
      </c>
      <c r="Q8" s="60">
        <v>42641000</v>
      </c>
      <c r="R8" s="60">
        <v>0</v>
      </c>
      <c r="S8" s="60">
        <v>0</v>
      </c>
      <c r="T8" s="60">
        <v>0</v>
      </c>
      <c r="U8" s="60">
        <v>0</v>
      </c>
      <c r="V8" s="60">
        <v>155417947</v>
      </c>
      <c r="W8" s="60"/>
      <c r="X8" s="60">
        <v>155417947</v>
      </c>
      <c r="Y8" s="61">
        <v>0</v>
      </c>
      <c r="Z8" s="62">
        <v>165551000</v>
      </c>
    </row>
    <row r="9" spans="1:26" ht="12.75">
      <c r="A9" s="58" t="s">
        <v>35</v>
      </c>
      <c r="B9" s="19">
        <v>9638834</v>
      </c>
      <c r="C9" s="19">
        <v>0</v>
      </c>
      <c r="D9" s="59">
        <v>22978689</v>
      </c>
      <c r="E9" s="60">
        <v>23156000</v>
      </c>
      <c r="F9" s="60">
        <v>242829</v>
      </c>
      <c r="G9" s="60">
        <v>964349</v>
      </c>
      <c r="H9" s="60">
        <v>876354</v>
      </c>
      <c r="I9" s="60">
        <v>2083532</v>
      </c>
      <c r="J9" s="60">
        <v>554749</v>
      </c>
      <c r="K9" s="60">
        <v>439124</v>
      </c>
      <c r="L9" s="60">
        <v>180531</v>
      </c>
      <c r="M9" s="60">
        <v>1174404</v>
      </c>
      <c r="N9" s="60">
        <v>845494</v>
      </c>
      <c r="O9" s="60">
        <v>484738</v>
      </c>
      <c r="P9" s="60">
        <v>876366</v>
      </c>
      <c r="Q9" s="60">
        <v>2206598</v>
      </c>
      <c r="R9" s="60">
        <v>0</v>
      </c>
      <c r="S9" s="60">
        <v>0</v>
      </c>
      <c r="T9" s="60">
        <v>0</v>
      </c>
      <c r="U9" s="60">
        <v>0</v>
      </c>
      <c r="V9" s="60">
        <v>5464534</v>
      </c>
      <c r="W9" s="60">
        <v>16769997</v>
      </c>
      <c r="X9" s="60">
        <v>-11305463</v>
      </c>
      <c r="Y9" s="61">
        <v>-67.41</v>
      </c>
      <c r="Z9" s="62">
        <v>23156000</v>
      </c>
    </row>
    <row r="10" spans="1:26" ht="22.5">
      <c r="A10" s="63" t="s">
        <v>278</v>
      </c>
      <c r="B10" s="64">
        <f>SUM(B5:B9)</f>
        <v>391106597</v>
      </c>
      <c r="C10" s="64">
        <f>SUM(C5:C9)</f>
        <v>0</v>
      </c>
      <c r="D10" s="65">
        <f aca="true" t="shared" si="0" ref="D10:Z10">SUM(D5:D9)</f>
        <v>528358647</v>
      </c>
      <c r="E10" s="66">
        <f t="shared" si="0"/>
        <v>532253000</v>
      </c>
      <c r="F10" s="66">
        <f t="shared" si="0"/>
        <v>107744566</v>
      </c>
      <c r="G10" s="66">
        <f t="shared" si="0"/>
        <v>31194431</v>
      </c>
      <c r="H10" s="66">
        <f t="shared" si="0"/>
        <v>30753302</v>
      </c>
      <c r="I10" s="66">
        <f t="shared" si="0"/>
        <v>169692299</v>
      </c>
      <c r="J10" s="66">
        <f t="shared" si="0"/>
        <v>33473235</v>
      </c>
      <c r="K10" s="66">
        <f t="shared" si="0"/>
        <v>31217735</v>
      </c>
      <c r="L10" s="66">
        <f t="shared" si="0"/>
        <v>69198964</v>
      </c>
      <c r="M10" s="66">
        <f t="shared" si="0"/>
        <v>133889934</v>
      </c>
      <c r="N10" s="66">
        <f t="shared" si="0"/>
        <v>18749392</v>
      </c>
      <c r="O10" s="66">
        <f t="shared" si="0"/>
        <v>34701022</v>
      </c>
      <c r="P10" s="66">
        <f t="shared" si="0"/>
        <v>64309087</v>
      </c>
      <c r="Q10" s="66">
        <f t="shared" si="0"/>
        <v>117759501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421341734</v>
      </c>
      <c r="W10" s="66">
        <f t="shared" si="0"/>
        <v>253969479</v>
      </c>
      <c r="X10" s="66">
        <f t="shared" si="0"/>
        <v>167372255</v>
      </c>
      <c r="Y10" s="67">
        <f>+IF(W10&lt;&gt;0,(X10/W10)*100,0)</f>
        <v>65.90250752138607</v>
      </c>
      <c r="Z10" s="68">
        <f t="shared" si="0"/>
        <v>532253000</v>
      </c>
    </row>
    <row r="11" spans="1:26" ht="12.75">
      <c r="A11" s="58" t="s">
        <v>37</v>
      </c>
      <c r="B11" s="19">
        <v>111393417</v>
      </c>
      <c r="C11" s="19">
        <v>0</v>
      </c>
      <c r="D11" s="59">
        <v>129226494</v>
      </c>
      <c r="E11" s="60">
        <v>159226000</v>
      </c>
      <c r="F11" s="60">
        <v>14428783</v>
      </c>
      <c r="G11" s="60">
        <v>13826519</v>
      </c>
      <c r="H11" s="60">
        <v>13801438</v>
      </c>
      <c r="I11" s="60">
        <v>42056740</v>
      </c>
      <c r="J11" s="60">
        <v>14712431</v>
      </c>
      <c r="K11" s="60">
        <v>15977887</v>
      </c>
      <c r="L11" s="60">
        <v>14578649</v>
      </c>
      <c r="M11" s="60">
        <v>45268967</v>
      </c>
      <c r="N11" s="60">
        <v>16512569</v>
      </c>
      <c r="O11" s="60">
        <v>13422916</v>
      </c>
      <c r="P11" s="60">
        <v>13201598</v>
      </c>
      <c r="Q11" s="60">
        <v>43137083</v>
      </c>
      <c r="R11" s="60">
        <v>0</v>
      </c>
      <c r="S11" s="60">
        <v>0</v>
      </c>
      <c r="T11" s="60">
        <v>0</v>
      </c>
      <c r="U11" s="60">
        <v>0</v>
      </c>
      <c r="V11" s="60">
        <v>130462790</v>
      </c>
      <c r="W11" s="60">
        <v>96647994</v>
      </c>
      <c r="X11" s="60">
        <v>33814796</v>
      </c>
      <c r="Y11" s="61">
        <v>34.99</v>
      </c>
      <c r="Z11" s="62">
        <v>159226000</v>
      </c>
    </row>
    <row r="12" spans="1:26" ht="12.75">
      <c r="A12" s="58" t="s">
        <v>38</v>
      </c>
      <c r="B12" s="19">
        <v>11764874</v>
      </c>
      <c r="C12" s="19">
        <v>0</v>
      </c>
      <c r="D12" s="59">
        <v>16118555</v>
      </c>
      <c r="E12" s="60">
        <v>16119000</v>
      </c>
      <c r="F12" s="60">
        <v>1198856</v>
      </c>
      <c r="G12" s="60">
        <v>1231050</v>
      </c>
      <c r="H12" s="60">
        <v>1258633</v>
      </c>
      <c r="I12" s="60">
        <v>3688539</v>
      </c>
      <c r="J12" s="60">
        <v>1278721</v>
      </c>
      <c r="K12" s="60">
        <v>1207584</v>
      </c>
      <c r="L12" s="60">
        <v>1067211</v>
      </c>
      <c r="M12" s="60">
        <v>3553516</v>
      </c>
      <c r="N12" s="60">
        <v>1353664</v>
      </c>
      <c r="O12" s="60">
        <v>1210569</v>
      </c>
      <c r="P12" s="60">
        <v>1196519</v>
      </c>
      <c r="Q12" s="60">
        <v>3760752</v>
      </c>
      <c r="R12" s="60">
        <v>0</v>
      </c>
      <c r="S12" s="60">
        <v>0</v>
      </c>
      <c r="T12" s="60">
        <v>0</v>
      </c>
      <c r="U12" s="60">
        <v>0</v>
      </c>
      <c r="V12" s="60">
        <v>11002807</v>
      </c>
      <c r="W12" s="60">
        <v>12527244</v>
      </c>
      <c r="X12" s="60">
        <v>-1524437</v>
      </c>
      <c r="Y12" s="61">
        <v>-12.17</v>
      </c>
      <c r="Z12" s="62">
        <v>16119000</v>
      </c>
    </row>
    <row r="13" spans="1:26" ht="12.75">
      <c r="A13" s="58" t="s">
        <v>279</v>
      </c>
      <c r="B13" s="19">
        <v>45221668</v>
      </c>
      <c r="C13" s="19">
        <v>0</v>
      </c>
      <c r="D13" s="59">
        <v>45159135</v>
      </c>
      <c r="E13" s="60">
        <v>45159000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51831747</v>
      </c>
      <c r="X13" s="60">
        <v>-51831747</v>
      </c>
      <c r="Y13" s="61">
        <v>-100</v>
      </c>
      <c r="Z13" s="62">
        <v>45159000</v>
      </c>
    </row>
    <row r="14" spans="1:26" ht="12.75">
      <c r="A14" s="58" t="s">
        <v>40</v>
      </c>
      <c r="B14" s="19">
        <v>4780140</v>
      </c>
      <c r="C14" s="19">
        <v>0</v>
      </c>
      <c r="D14" s="59">
        <v>2538858</v>
      </c>
      <c r="E14" s="60">
        <v>2039000</v>
      </c>
      <c r="F14" s="60">
        <v>13322</v>
      </c>
      <c r="G14" s="60">
        <v>10542</v>
      </c>
      <c r="H14" s="60">
        <v>7940</v>
      </c>
      <c r="I14" s="60">
        <v>31804</v>
      </c>
      <c r="J14" s="60">
        <v>10102</v>
      </c>
      <c r="K14" s="60">
        <v>25273</v>
      </c>
      <c r="L14" s="60">
        <v>23781</v>
      </c>
      <c r="M14" s="60">
        <v>59156</v>
      </c>
      <c r="N14" s="60">
        <v>1062</v>
      </c>
      <c r="O14" s="60">
        <v>12686</v>
      </c>
      <c r="P14" s="60">
        <v>2379</v>
      </c>
      <c r="Q14" s="60">
        <v>16127</v>
      </c>
      <c r="R14" s="60">
        <v>0</v>
      </c>
      <c r="S14" s="60">
        <v>0</v>
      </c>
      <c r="T14" s="60">
        <v>0</v>
      </c>
      <c r="U14" s="60">
        <v>0</v>
      </c>
      <c r="V14" s="60">
        <v>107087</v>
      </c>
      <c r="W14" s="60">
        <v>6486750</v>
      </c>
      <c r="X14" s="60">
        <v>-6379663</v>
      </c>
      <c r="Y14" s="61">
        <v>-98.35</v>
      </c>
      <c r="Z14" s="62">
        <v>2039000</v>
      </c>
    </row>
    <row r="15" spans="1:26" ht="12.75">
      <c r="A15" s="58" t="s">
        <v>41</v>
      </c>
      <c r="B15" s="19">
        <v>215435195</v>
      </c>
      <c r="C15" s="19">
        <v>0</v>
      </c>
      <c r="D15" s="59">
        <v>167313866</v>
      </c>
      <c r="E15" s="60">
        <v>161644000</v>
      </c>
      <c r="F15" s="60">
        <v>0</v>
      </c>
      <c r="G15" s="60">
        <v>25643678</v>
      </c>
      <c r="H15" s="60">
        <v>11216673</v>
      </c>
      <c r="I15" s="60">
        <v>36860351</v>
      </c>
      <c r="J15" s="60">
        <v>2493287</v>
      </c>
      <c r="K15" s="60">
        <v>19269768</v>
      </c>
      <c r="L15" s="60">
        <v>3502408</v>
      </c>
      <c r="M15" s="60">
        <v>25265463</v>
      </c>
      <c r="N15" s="60">
        <v>2230</v>
      </c>
      <c r="O15" s="60">
        <v>11918645</v>
      </c>
      <c r="P15" s="60">
        <v>13275005</v>
      </c>
      <c r="Q15" s="60">
        <v>25195880</v>
      </c>
      <c r="R15" s="60">
        <v>0</v>
      </c>
      <c r="S15" s="60">
        <v>0</v>
      </c>
      <c r="T15" s="60">
        <v>0</v>
      </c>
      <c r="U15" s="60">
        <v>0</v>
      </c>
      <c r="V15" s="60">
        <v>87321694</v>
      </c>
      <c r="W15" s="60">
        <v>148550247</v>
      </c>
      <c r="X15" s="60">
        <v>-61228553</v>
      </c>
      <c r="Y15" s="61">
        <v>-41.22</v>
      </c>
      <c r="Z15" s="62">
        <v>161644000</v>
      </c>
    </row>
    <row r="16" spans="1:26" ht="12.75">
      <c r="A16" s="69" t="s">
        <v>42</v>
      </c>
      <c r="B16" s="19">
        <v>21274354</v>
      </c>
      <c r="C16" s="19">
        <v>0</v>
      </c>
      <c r="D16" s="59">
        <v>10000000</v>
      </c>
      <c r="E16" s="60">
        <v>10000000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7499997</v>
      </c>
      <c r="X16" s="60">
        <v>-7499997</v>
      </c>
      <c r="Y16" s="61">
        <v>-100</v>
      </c>
      <c r="Z16" s="62">
        <v>10000000</v>
      </c>
    </row>
    <row r="17" spans="1:26" ht="12.75">
      <c r="A17" s="58" t="s">
        <v>43</v>
      </c>
      <c r="B17" s="19">
        <v>128364855</v>
      </c>
      <c r="C17" s="19">
        <v>0</v>
      </c>
      <c r="D17" s="59">
        <v>119873718</v>
      </c>
      <c r="E17" s="60">
        <v>118491500</v>
      </c>
      <c r="F17" s="60">
        <v>0</v>
      </c>
      <c r="G17" s="60">
        <v>11204804</v>
      </c>
      <c r="H17" s="60">
        <v>7977983</v>
      </c>
      <c r="I17" s="60">
        <v>19182787</v>
      </c>
      <c r="J17" s="60">
        <v>7460100</v>
      </c>
      <c r="K17" s="60">
        <v>6361180</v>
      </c>
      <c r="L17" s="60">
        <v>7667150</v>
      </c>
      <c r="M17" s="60">
        <v>21488430</v>
      </c>
      <c r="N17" s="60">
        <v>6688585</v>
      </c>
      <c r="O17" s="60">
        <v>9171063</v>
      </c>
      <c r="P17" s="60">
        <v>6377152</v>
      </c>
      <c r="Q17" s="60">
        <v>22236800</v>
      </c>
      <c r="R17" s="60">
        <v>0</v>
      </c>
      <c r="S17" s="60">
        <v>0</v>
      </c>
      <c r="T17" s="60">
        <v>0</v>
      </c>
      <c r="U17" s="60">
        <v>0</v>
      </c>
      <c r="V17" s="60">
        <v>62908017</v>
      </c>
      <c r="W17" s="60">
        <v>61157997</v>
      </c>
      <c r="X17" s="60">
        <v>1750020</v>
      </c>
      <c r="Y17" s="61">
        <v>2.86</v>
      </c>
      <c r="Z17" s="62">
        <v>118491500</v>
      </c>
    </row>
    <row r="18" spans="1:26" ht="12.75">
      <c r="A18" s="70" t="s">
        <v>44</v>
      </c>
      <c r="B18" s="71">
        <f>SUM(B11:B17)</f>
        <v>538234503</v>
      </c>
      <c r="C18" s="71">
        <f>SUM(C11:C17)</f>
        <v>0</v>
      </c>
      <c r="D18" s="72">
        <f aca="true" t="shared" si="1" ref="D18:Z18">SUM(D11:D17)</f>
        <v>490230626</v>
      </c>
      <c r="E18" s="73">
        <f t="shared" si="1"/>
        <v>512678500</v>
      </c>
      <c r="F18" s="73">
        <f t="shared" si="1"/>
        <v>15640961</v>
      </c>
      <c r="G18" s="73">
        <f t="shared" si="1"/>
        <v>51916593</v>
      </c>
      <c r="H18" s="73">
        <f t="shared" si="1"/>
        <v>34262667</v>
      </c>
      <c r="I18" s="73">
        <f t="shared" si="1"/>
        <v>101820221</v>
      </c>
      <c r="J18" s="73">
        <f t="shared" si="1"/>
        <v>25954641</v>
      </c>
      <c r="K18" s="73">
        <f t="shared" si="1"/>
        <v>42841692</v>
      </c>
      <c r="L18" s="73">
        <f t="shared" si="1"/>
        <v>26839199</v>
      </c>
      <c r="M18" s="73">
        <f t="shared" si="1"/>
        <v>95635532</v>
      </c>
      <c r="N18" s="73">
        <f t="shared" si="1"/>
        <v>24558110</v>
      </c>
      <c r="O18" s="73">
        <f t="shared" si="1"/>
        <v>35735879</v>
      </c>
      <c r="P18" s="73">
        <f t="shared" si="1"/>
        <v>34052653</v>
      </c>
      <c r="Q18" s="73">
        <f t="shared" si="1"/>
        <v>94346642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291802395</v>
      </c>
      <c r="W18" s="73">
        <f t="shared" si="1"/>
        <v>384701976</v>
      </c>
      <c r="X18" s="73">
        <f t="shared" si="1"/>
        <v>-92899581</v>
      </c>
      <c r="Y18" s="67">
        <f>+IF(W18&lt;&gt;0,(X18/W18)*100,0)</f>
        <v>-24.14845433494732</v>
      </c>
      <c r="Z18" s="74">
        <f t="shared" si="1"/>
        <v>512678500</v>
      </c>
    </row>
    <row r="19" spans="1:26" ht="12.75">
      <c r="A19" s="70" t="s">
        <v>45</v>
      </c>
      <c r="B19" s="75">
        <f>+B10-B18</f>
        <v>-147127906</v>
      </c>
      <c r="C19" s="75">
        <f>+C10-C18</f>
        <v>0</v>
      </c>
      <c r="D19" s="76">
        <f aca="true" t="shared" si="2" ref="D19:Z19">+D10-D18</f>
        <v>38128021</v>
      </c>
      <c r="E19" s="77">
        <f t="shared" si="2"/>
        <v>19574500</v>
      </c>
      <c r="F19" s="77">
        <f t="shared" si="2"/>
        <v>92103605</v>
      </c>
      <c r="G19" s="77">
        <f t="shared" si="2"/>
        <v>-20722162</v>
      </c>
      <c r="H19" s="77">
        <f t="shared" si="2"/>
        <v>-3509365</v>
      </c>
      <c r="I19" s="77">
        <f t="shared" si="2"/>
        <v>67872078</v>
      </c>
      <c r="J19" s="77">
        <f t="shared" si="2"/>
        <v>7518594</v>
      </c>
      <c r="K19" s="77">
        <f t="shared" si="2"/>
        <v>-11623957</v>
      </c>
      <c r="L19" s="77">
        <f t="shared" si="2"/>
        <v>42359765</v>
      </c>
      <c r="M19" s="77">
        <f t="shared" si="2"/>
        <v>38254402</v>
      </c>
      <c r="N19" s="77">
        <f t="shared" si="2"/>
        <v>-5808718</v>
      </c>
      <c r="O19" s="77">
        <f t="shared" si="2"/>
        <v>-1034857</v>
      </c>
      <c r="P19" s="77">
        <f t="shared" si="2"/>
        <v>30256434</v>
      </c>
      <c r="Q19" s="77">
        <f t="shared" si="2"/>
        <v>23412859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129539339</v>
      </c>
      <c r="W19" s="77">
        <f>IF(E10=E18,0,W10-W18)</f>
        <v>-130732497</v>
      </c>
      <c r="X19" s="77">
        <f t="shared" si="2"/>
        <v>260271836</v>
      </c>
      <c r="Y19" s="78">
        <f>+IF(W19&lt;&gt;0,(X19/W19)*100,0)</f>
        <v>-199.08732868461925</v>
      </c>
      <c r="Z19" s="79">
        <f t="shared" si="2"/>
        <v>19574500</v>
      </c>
    </row>
    <row r="20" spans="1:26" ht="12.75">
      <c r="A20" s="58" t="s">
        <v>46</v>
      </c>
      <c r="B20" s="19">
        <v>45065819</v>
      </c>
      <c r="C20" s="19">
        <v>0</v>
      </c>
      <c r="D20" s="59">
        <v>53454000</v>
      </c>
      <c r="E20" s="60">
        <v>0</v>
      </c>
      <c r="F20" s="60">
        <v>8136842</v>
      </c>
      <c r="G20" s="60">
        <v>2158000</v>
      </c>
      <c r="H20" s="60">
        <v>0</v>
      </c>
      <c r="I20" s="60">
        <v>10294842</v>
      </c>
      <c r="J20" s="60">
        <v>0</v>
      </c>
      <c r="K20" s="60">
        <v>0</v>
      </c>
      <c r="L20" s="60">
        <v>6717000</v>
      </c>
      <c r="M20" s="60">
        <v>6717000</v>
      </c>
      <c r="N20" s="60">
        <v>0</v>
      </c>
      <c r="O20" s="60">
        <v>0</v>
      </c>
      <c r="P20" s="60">
        <v>14000000</v>
      </c>
      <c r="Q20" s="60">
        <v>14000000</v>
      </c>
      <c r="R20" s="60">
        <v>0</v>
      </c>
      <c r="S20" s="60">
        <v>0</v>
      </c>
      <c r="T20" s="60">
        <v>0</v>
      </c>
      <c r="U20" s="60">
        <v>0</v>
      </c>
      <c r="V20" s="60">
        <v>31011842</v>
      </c>
      <c r="W20" s="60">
        <v>36379494</v>
      </c>
      <c r="X20" s="60">
        <v>-5367652</v>
      </c>
      <c r="Y20" s="61">
        <v>-14.75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-102062087</v>
      </c>
      <c r="C22" s="86">
        <f>SUM(C19:C21)</f>
        <v>0</v>
      </c>
      <c r="D22" s="87">
        <f aca="true" t="shared" si="3" ref="D22:Z22">SUM(D19:D21)</f>
        <v>91582021</v>
      </c>
      <c r="E22" s="88">
        <f t="shared" si="3"/>
        <v>19574500</v>
      </c>
      <c r="F22" s="88">
        <f t="shared" si="3"/>
        <v>100240447</v>
      </c>
      <c r="G22" s="88">
        <f t="shared" si="3"/>
        <v>-18564162</v>
      </c>
      <c r="H22" s="88">
        <f t="shared" si="3"/>
        <v>-3509365</v>
      </c>
      <c r="I22" s="88">
        <f t="shared" si="3"/>
        <v>78166920</v>
      </c>
      <c r="J22" s="88">
        <f t="shared" si="3"/>
        <v>7518594</v>
      </c>
      <c r="K22" s="88">
        <f t="shared" si="3"/>
        <v>-11623957</v>
      </c>
      <c r="L22" s="88">
        <f t="shared" si="3"/>
        <v>49076765</v>
      </c>
      <c r="M22" s="88">
        <f t="shared" si="3"/>
        <v>44971402</v>
      </c>
      <c r="N22" s="88">
        <f t="shared" si="3"/>
        <v>-5808718</v>
      </c>
      <c r="O22" s="88">
        <f t="shared" si="3"/>
        <v>-1034857</v>
      </c>
      <c r="P22" s="88">
        <f t="shared" si="3"/>
        <v>44256434</v>
      </c>
      <c r="Q22" s="88">
        <f t="shared" si="3"/>
        <v>37412859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160551181</v>
      </c>
      <c r="W22" s="88">
        <f t="shared" si="3"/>
        <v>-94353003</v>
      </c>
      <c r="X22" s="88">
        <f t="shared" si="3"/>
        <v>254904184</v>
      </c>
      <c r="Y22" s="89">
        <f>+IF(W22&lt;&gt;0,(X22/W22)*100,0)</f>
        <v>-270.16011774421213</v>
      </c>
      <c r="Z22" s="90">
        <f t="shared" si="3"/>
        <v>19574500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-102062087</v>
      </c>
      <c r="C24" s="75">
        <f>SUM(C22:C23)</f>
        <v>0</v>
      </c>
      <c r="D24" s="76">
        <f aca="true" t="shared" si="4" ref="D24:Z24">SUM(D22:D23)</f>
        <v>91582021</v>
      </c>
      <c r="E24" s="77">
        <f t="shared" si="4"/>
        <v>19574500</v>
      </c>
      <c r="F24" s="77">
        <f t="shared" si="4"/>
        <v>100240447</v>
      </c>
      <c r="G24" s="77">
        <f t="shared" si="4"/>
        <v>-18564162</v>
      </c>
      <c r="H24" s="77">
        <f t="shared" si="4"/>
        <v>-3509365</v>
      </c>
      <c r="I24" s="77">
        <f t="shared" si="4"/>
        <v>78166920</v>
      </c>
      <c r="J24" s="77">
        <f t="shared" si="4"/>
        <v>7518594</v>
      </c>
      <c r="K24" s="77">
        <f t="shared" si="4"/>
        <v>-11623957</v>
      </c>
      <c r="L24" s="77">
        <f t="shared" si="4"/>
        <v>49076765</v>
      </c>
      <c r="M24" s="77">
        <f t="shared" si="4"/>
        <v>44971402</v>
      </c>
      <c r="N24" s="77">
        <f t="shared" si="4"/>
        <v>-5808718</v>
      </c>
      <c r="O24" s="77">
        <f t="shared" si="4"/>
        <v>-1034857</v>
      </c>
      <c r="P24" s="77">
        <f t="shared" si="4"/>
        <v>44256434</v>
      </c>
      <c r="Q24" s="77">
        <f t="shared" si="4"/>
        <v>37412859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160551181</v>
      </c>
      <c r="W24" s="77">
        <f t="shared" si="4"/>
        <v>-94353003</v>
      </c>
      <c r="X24" s="77">
        <f t="shared" si="4"/>
        <v>254904184</v>
      </c>
      <c r="Y24" s="78">
        <f>+IF(W24&lt;&gt;0,(X24/W24)*100,0)</f>
        <v>-270.16011774421213</v>
      </c>
      <c r="Z24" s="79">
        <f t="shared" si="4"/>
        <v>19574500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51930461</v>
      </c>
      <c r="C27" s="22">
        <v>0</v>
      </c>
      <c r="D27" s="99">
        <v>53876000</v>
      </c>
      <c r="E27" s="100">
        <v>56576000</v>
      </c>
      <c r="F27" s="100">
        <v>0</v>
      </c>
      <c r="G27" s="100">
        <v>0</v>
      </c>
      <c r="H27" s="100">
        <v>6058010</v>
      </c>
      <c r="I27" s="100">
        <v>6058010</v>
      </c>
      <c r="J27" s="100">
        <v>2674995</v>
      </c>
      <c r="K27" s="100">
        <v>2125785</v>
      </c>
      <c r="L27" s="100">
        <v>6956796</v>
      </c>
      <c r="M27" s="100">
        <v>11757576</v>
      </c>
      <c r="N27" s="100">
        <v>0</v>
      </c>
      <c r="O27" s="100">
        <v>3278703</v>
      </c>
      <c r="P27" s="100">
        <v>7377846</v>
      </c>
      <c r="Q27" s="100">
        <v>10656549</v>
      </c>
      <c r="R27" s="100">
        <v>0</v>
      </c>
      <c r="S27" s="100">
        <v>0</v>
      </c>
      <c r="T27" s="100">
        <v>0</v>
      </c>
      <c r="U27" s="100">
        <v>0</v>
      </c>
      <c r="V27" s="100">
        <v>28472135</v>
      </c>
      <c r="W27" s="100">
        <v>42432000</v>
      </c>
      <c r="X27" s="100">
        <v>-13959865</v>
      </c>
      <c r="Y27" s="101">
        <v>-32.9</v>
      </c>
      <c r="Z27" s="102">
        <v>56576000</v>
      </c>
    </row>
    <row r="28" spans="1:26" ht="12.75">
      <c r="A28" s="103" t="s">
        <v>46</v>
      </c>
      <c r="B28" s="19">
        <v>51547000</v>
      </c>
      <c r="C28" s="19">
        <v>0</v>
      </c>
      <c r="D28" s="59">
        <v>53276000</v>
      </c>
      <c r="E28" s="60">
        <v>53276000</v>
      </c>
      <c r="F28" s="60">
        <v>0</v>
      </c>
      <c r="G28" s="60">
        <v>0</v>
      </c>
      <c r="H28" s="60">
        <v>5875010</v>
      </c>
      <c r="I28" s="60">
        <v>5875010</v>
      </c>
      <c r="J28" s="60">
        <v>2491995</v>
      </c>
      <c r="K28" s="60">
        <v>1928025</v>
      </c>
      <c r="L28" s="60">
        <v>6717023</v>
      </c>
      <c r="M28" s="60">
        <v>11137043</v>
      </c>
      <c r="N28" s="60">
        <v>0</v>
      </c>
      <c r="O28" s="60">
        <v>3232560</v>
      </c>
      <c r="P28" s="60">
        <v>7377846</v>
      </c>
      <c r="Q28" s="60">
        <v>10610406</v>
      </c>
      <c r="R28" s="60">
        <v>0</v>
      </c>
      <c r="S28" s="60">
        <v>0</v>
      </c>
      <c r="T28" s="60">
        <v>0</v>
      </c>
      <c r="U28" s="60">
        <v>0</v>
      </c>
      <c r="V28" s="60">
        <v>27622459</v>
      </c>
      <c r="W28" s="60">
        <v>39957000</v>
      </c>
      <c r="X28" s="60">
        <v>-12334541</v>
      </c>
      <c r="Y28" s="61">
        <v>-30.87</v>
      </c>
      <c r="Z28" s="62">
        <v>53276000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183000</v>
      </c>
      <c r="K29" s="60">
        <v>0</v>
      </c>
      <c r="L29" s="60">
        <v>0</v>
      </c>
      <c r="M29" s="60">
        <v>183000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183000</v>
      </c>
      <c r="W29" s="60"/>
      <c r="X29" s="60">
        <v>183000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383461</v>
      </c>
      <c r="C31" s="19">
        <v>0</v>
      </c>
      <c r="D31" s="59">
        <v>600000</v>
      </c>
      <c r="E31" s="60">
        <v>3300000</v>
      </c>
      <c r="F31" s="60">
        <v>0</v>
      </c>
      <c r="G31" s="60">
        <v>0</v>
      </c>
      <c r="H31" s="60">
        <v>183000</v>
      </c>
      <c r="I31" s="60">
        <v>183000</v>
      </c>
      <c r="J31" s="60">
        <v>0</v>
      </c>
      <c r="K31" s="60">
        <v>197760</v>
      </c>
      <c r="L31" s="60">
        <v>239773</v>
      </c>
      <c r="M31" s="60">
        <v>437533</v>
      </c>
      <c r="N31" s="60">
        <v>0</v>
      </c>
      <c r="O31" s="60">
        <v>46143</v>
      </c>
      <c r="P31" s="60">
        <v>0</v>
      </c>
      <c r="Q31" s="60">
        <v>46143</v>
      </c>
      <c r="R31" s="60">
        <v>0</v>
      </c>
      <c r="S31" s="60">
        <v>0</v>
      </c>
      <c r="T31" s="60">
        <v>0</v>
      </c>
      <c r="U31" s="60">
        <v>0</v>
      </c>
      <c r="V31" s="60">
        <v>666676</v>
      </c>
      <c r="W31" s="60">
        <v>2475000</v>
      </c>
      <c r="X31" s="60">
        <v>-1808324</v>
      </c>
      <c r="Y31" s="61">
        <v>-73.06</v>
      </c>
      <c r="Z31" s="62">
        <v>3300000</v>
      </c>
    </row>
    <row r="32" spans="1:26" ht="12.75">
      <c r="A32" s="70" t="s">
        <v>54</v>
      </c>
      <c r="B32" s="22">
        <f>SUM(B28:B31)</f>
        <v>51930461</v>
      </c>
      <c r="C32" s="22">
        <f>SUM(C28:C31)</f>
        <v>0</v>
      </c>
      <c r="D32" s="99">
        <f aca="true" t="shared" si="5" ref="D32:Z32">SUM(D28:D31)</f>
        <v>53876000</v>
      </c>
      <c r="E32" s="100">
        <f t="shared" si="5"/>
        <v>56576000</v>
      </c>
      <c r="F32" s="100">
        <f t="shared" si="5"/>
        <v>0</v>
      </c>
      <c r="G32" s="100">
        <f t="shared" si="5"/>
        <v>0</v>
      </c>
      <c r="H32" s="100">
        <f t="shared" si="5"/>
        <v>6058010</v>
      </c>
      <c r="I32" s="100">
        <f t="shared" si="5"/>
        <v>6058010</v>
      </c>
      <c r="J32" s="100">
        <f t="shared" si="5"/>
        <v>2674995</v>
      </c>
      <c r="K32" s="100">
        <f t="shared" si="5"/>
        <v>2125785</v>
      </c>
      <c r="L32" s="100">
        <f t="shared" si="5"/>
        <v>6956796</v>
      </c>
      <c r="M32" s="100">
        <f t="shared" si="5"/>
        <v>11757576</v>
      </c>
      <c r="N32" s="100">
        <f t="shared" si="5"/>
        <v>0</v>
      </c>
      <c r="O32" s="100">
        <f t="shared" si="5"/>
        <v>3278703</v>
      </c>
      <c r="P32" s="100">
        <f t="shared" si="5"/>
        <v>7377846</v>
      </c>
      <c r="Q32" s="100">
        <f t="shared" si="5"/>
        <v>10656549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28472135</v>
      </c>
      <c r="W32" s="100">
        <f t="shared" si="5"/>
        <v>42432000</v>
      </c>
      <c r="X32" s="100">
        <f t="shared" si="5"/>
        <v>-13959865</v>
      </c>
      <c r="Y32" s="101">
        <f>+IF(W32&lt;&gt;0,(X32/W32)*100,0)</f>
        <v>-32.899380184766216</v>
      </c>
      <c r="Z32" s="102">
        <f t="shared" si="5"/>
        <v>56576000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164688943</v>
      </c>
      <c r="C35" s="19">
        <v>0</v>
      </c>
      <c r="D35" s="59">
        <v>152919000</v>
      </c>
      <c r="E35" s="60">
        <v>152919000</v>
      </c>
      <c r="F35" s="60">
        <v>285165966</v>
      </c>
      <c r="G35" s="60">
        <v>302263191</v>
      </c>
      <c r="H35" s="60">
        <v>325463901</v>
      </c>
      <c r="I35" s="60">
        <v>325463901</v>
      </c>
      <c r="J35" s="60">
        <v>336617694</v>
      </c>
      <c r="K35" s="60">
        <v>341203448</v>
      </c>
      <c r="L35" s="60">
        <v>360765866</v>
      </c>
      <c r="M35" s="60">
        <v>360765866</v>
      </c>
      <c r="N35" s="60">
        <v>355073615</v>
      </c>
      <c r="O35" s="60">
        <v>345906137</v>
      </c>
      <c r="P35" s="60">
        <v>382944896</v>
      </c>
      <c r="Q35" s="60">
        <v>382944896</v>
      </c>
      <c r="R35" s="60">
        <v>0</v>
      </c>
      <c r="S35" s="60">
        <v>0</v>
      </c>
      <c r="T35" s="60">
        <v>0</v>
      </c>
      <c r="U35" s="60">
        <v>0</v>
      </c>
      <c r="V35" s="60">
        <v>382944896</v>
      </c>
      <c r="W35" s="60">
        <v>114689250</v>
      </c>
      <c r="X35" s="60">
        <v>268255646</v>
      </c>
      <c r="Y35" s="61">
        <v>233.9</v>
      </c>
      <c r="Z35" s="62">
        <v>152919000</v>
      </c>
    </row>
    <row r="36" spans="1:26" ht="12.75">
      <c r="A36" s="58" t="s">
        <v>57</v>
      </c>
      <c r="B36" s="19">
        <v>812234255</v>
      </c>
      <c r="C36" s="19">
        <v>0</v>
      </c>
      <c r="D36" s="59">
        <v>792426000</v>
      </c>
      <c r="E36" s="60">
        <v>792426000</v>
      </c>
      <c r="F36" s="60">
        <v>32127387</v>
      </c>
      <c r="G36" s="60">
        <v>133426082</v>
      </c>
      <c r="H36" s="60">
        <v>137461616</v>
      </c>
      <c r="I36" s="60">
        <v>137461616</v>
      </c>
      <c r="J36" s="60">
        <v>137461616</v>
      </c>
      <c r="K36" s="60">
        <v>137461616</v>
      </c>
      <c r="L36" s="60">
        <v>137461616</v>
      </c>
      <c r="M36" s="60">
        <v>137461616</v>
      </c>
      <c r="N36" s="60">
        <v>137461616</v>
      </c>
      <c r="O36" s="60">
        <v>137461616</v>
      </c>
      <c r="P36" s="60">
        <v>137461616</v>
      </c>
      <c r="Q36" s="60">
        <v>137461616</v>
      </c>
      <c r="R36" s="60">
        <v>0</v>
      </c>
      <c r="S36" s="60">
        <v>0</v>
      </c>
      <c r="T36" s="60">
        <v>0</v>
      </c>
      <c r="U36" s="60">
        <v>0</v>
      </c>
      <c r="V36" s="60">
        <v>137461616</v>
      </c>
      <c r="W36" s="60">
        <v>594319500</v>
      </c>
      <c r="X36" s="60">
        <v>-456857884</v>
      </c>
      <c r="Y36" s="61">
        <v>-76.87</v>
      </c>
      <c r="Z36" s="62">
        <v>792426000</v>
      </c>
    </row>
    <row r="37" spans="1:26" ht="12.75">
      <c r="A37" s="58" t="s">
        <v>58</v>
      </c>
      <c r="B37" s="19">
        <v>127625842</v>
      </c>
      <c r="C37" s="19">
        <v>0</v>
      </c>
      <c r="D37" s="59">
        <v>65054000</v>
      </c>
      <c r="E37" s="60">
        <v>65054000</v>
      </c>
      <c r="F37" s="60">
        <v>225179083</v>
      </c>
      <c r="G37" s="60">
        <v>50725130</v>
      </c>
      <c r="H37" s="60">
        <v>43853897</v>
      </c>
      <c r="I37" s="60">
        <v>43853897</v>
      </c>
      <c r="J37" s="60">
        <v>54906116</v>
      </c>
      <c r="K37" s="60">
        <v>136828091</v>
      </c>
      <c r="L37" s="60">
        <v>71302042</v>
      </c>
      <c r="M37" s="60">
        <v>71302042</v>
      </c>
      <c r="N37" s="60">
        <v>62476798</v>
      </c>
      <c r="O37" s="60">
        <v>73708677</v>
      </c>
      <c r="P37" s="60">
        <v>66901675</v>
      </c>
      <c r="Q37" s="60">
        <v>66901675</v>
      </c>
      <c r="R37" s="60">
        <v>0</v>
      </c>
      <c r="S37" s="60">
        <v>0</v>
      </c>
      <c r="T37" s="60">
        <v>0</v>
      </c>
      <c r="U37" s="60">
        <v>0</v>
      </c>
      <c r="V37" s="60">
        <v>66901675</v>
      </c>
      <c r="W37" s="60">
        <v>48790500</v>
      </c>
      <c r="X37" s="60">
        <v>18111175</v>
      </c>
      <c r="Y37" s="61">
        <v>37.12</v>
      </c>
      <c r="Z37" s="62">
        <v>65054000</v>
      </c>
    </row>
    <row r="38" spans="1:26" ht="12.75">
      <c r="A38" s="58" t="s">
        <v>59</v>
      </c>
      <c r="B38" s="19">
        <v>74574969</v>
      </c>
      <c r="C38" s="19">
        <v>0</v>
      </c>
      <c r="D38" s="59">
        <v>27786000</v>
      </c>
      <c r="E38" s="60">
        <v>27786000</v>
      </c>
      <c r="F38" s="60">
        <v>0</v>
      </c>
      <c r="G38" s="60">
        <v>3266736</v>
      </c>
      <c r="H38" s="60">
        <v>3160848</v>
      </c>
      <c r="I38" s="60">
        <v>3160848</v>
      </c>
      <c r="J38" s="60">
        <v>3160848</v>
      </c>
      <c r="K38" s="60">
        <v>3160848</v>
      </c>
      <c r="L38" s="60">
        <v>3160848</v>
      </c>
      <c r="M38" s="60">
        <v>3160848</v>
      </c>
      <c r="N38" s="60">
        <v>3160848</v>
      </c>
      <c r="O38" s="60">
        <v>3160848</v>
      </c>
      <c r="P38" s="60">
        <v>3160848</v>
      </c>
      <c r="Q38" s="60">
        <v>3160848</v>
      </c>
      <c r="R38" s="60">
        <v>0</v>
      </c>
      <c r="S38" s="60">
        <v>0</v>
      </c>
      <c r="T38" s="60">
        <v>0</v>
      </c>
      <c r="U38" s="60">
        <v>0</v>
      </c>
      <c r="V38" s="60">
        <v>3160848</v>
      </c>
      <c r="W38" s="60">
        <v>20839500</v>
      </c>
      <c r="X38" s="60">
        <v>-17678652</v>
      </c>
      <c r="Y38" s="61">
        <v>-84.83</v>
      </c>
      <c r="Z38" s="62">
        <v>27786000</v>
      </c>
    </row>
    <row r="39" spans="1:26" ht="12.75">
      <c r="A39" s="58" t="s">
        <v>60</v>
      </c>
      <c r="B39" s="19">
        <v>774722387</v>
      </c>
      <c r="C39" s="19">
        <v>0</v>
      </c>
      <c r="D39" s="59">
        <v>852505000</v>
      </c>
      <c r="E39" s="60">
        <v>852505000</v>
      </c>
      <c r="F39" s="60">
        <v>92114270</v>
      </c>
      <c r="G39" s="60">
        <v>381697407</v>
      </c>
      <c r="H39" s="60">
        <v>415910772</v>
      </c>
      <c r="I39" s="60">
        <v>415910772</v>
      </c>
      <c r="J39" s="60">
        <v>416012346</v>
      </c>
      <c r="K39" s="60">
        <v>338676125</v>
      </c>
      <c r="L39" s="60">
        <v>423764592</v>
      </c>
      <c r="M39" s="60">
        <v>423764592</v>
      </c>
      <c r="N39" s="60">
        <v>426897585</v>
      </c>
      <c r="O39" s="60">
        <v>406498228</v>
      </c>
      <c r="P39" s="60">
        <v>450343989</v>
      </c>
      <c r="Q39" s="60">
        <v>450343989</v>
      </c>
      <c r="R39" s="60">
        <v>0</v>
      </c>
      <c r="S39" s="60">
        <v>0</v>
      </c>
      <c r="T39" s="60">
        <v>0</v>
      </c>
      <c r="U39" s="60">
        <v>0</v>
      </c>
      <c r="V39" s="60">
        <v>450343989</v>
      </c>
      <c r="W39" s="60">
        <v>639378750</v>
      </c>
      <c r="X39" s="60">
        <v>-189034761</v>
      </c>
      <c r="Y39" s="61">
        <v>-29.57</v>
      </c>
      <c r="Z39" s="62">
        <v>852505000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9487632</v>
      </c>
      <c r="C42" s="19">
        <v>0</v>
      </c>
      <c r="D42" s="59">
        <v>72332655</v>
      </c>
      <c r="E42" s="60">
        <v>68197988</v>
      </c>
      <c r="F42" s="60">
        <v>94022665</v>
      </c>
      <c r="G42" s="60">
        <v>-46540687</v>
      </c>
      <c r="H42" s="60">
        <v>-7432805</v>
      </c>
      <c r="I42" s="60">
        <v>40049173</v>
      </c>
      <c r="J42" s="60">
        <v>13247392</v>
      </c>
      <c r="K42" s="60">
        <v>-36411615</v>
      </c>
      <c r="L42" s="60">
        <v>57211965</v>
      </c>
      <c r="M42" s="60">
        <v>34047742</v>
      </c>
      <c r="N42" s="60">
        <v>-15200434</v>
      </c>
      <c r="O42" s="60">
        <v>-7786326</v>
      </c>
      <c r="P42" s="60">
        <v>40190846</v>
      </c>
      <c r="Q42" s="60">
        <v>17204086</v>
      </c>
      <c r="R42" s="60">
        <v>0</v>
      </c>
      <c r="S42" s="60">
        <v>0</v>
      </c>
      <c r="T42" s="60">
        <v>0</v>
      </c>
      <c r="U42" s="60">
        <v>0</v>
      </c>
      <c r="V42" s="60">
        <v>91301001</v>
      </c>
      <c r="W42" s="60">
        <v>109098494</v>
      </c>
      <c r="X42" s="60">
        <v>-17797493</v>
      </c>
      <c r="Y42" s="61">
        <v>-16.31</v>
      </c>
      <c r="Z42" s="62">
        <v>68197988</v>
      </c>
    </row>
    <row r="43" spans="1:26" ht="12.75">
      <c r="A43" s="58" t="s">
        <v>63</v>
      </c>
      <c r="B43" s="19">
        <v>-51383461</v>
      </c>
      <c r="C43" s="19">
        <v>0</v>
      </c>
      <c r="D43" s="59">
        <v>-53876000</v>
      </c>
      <c r="E43" s="60">
        <v>-53874000</v>
      </c>
      <c r="F43" s="60">
        <v>0</v>
      </c>
      <c r="G43" s="60">
        <v>0</v>
      </c>
      <c r="H43" s="60">
        <v>-6898338</v>
      </c>
      <c r="I43" s="60">
        <v>-6898338</v>
      </c>
      <c r="J43" s="60">
        <v>-2508315</v>
      </c>
      <c r="K43" s="60">
        <v>-2125785</v>
      </c>
      <c r="L43" s="60">
        <v>-803955</v>
      </c>
      <c r="M43" s="60">
        <v>-5438055</v>
      </c>
      <c r="N43" s="60">
        <v>-5287</v>
      </c>
      <c r="O43" s="60">
        <v>-3232560</v>
      </c>
      <c r="P43" s="60">
        <v>-7377846</v>
      </c>
      <c r="Q43" s="60">
        <v>-10615693</v>
      </c>
      <c r="R43" s="60">
        <v>0</v>
      </c>
      <c r="S43" s="60">
        <v>0</v>
      </c>
      <c r="T43" s="60">
        <v>0</v>
      </c>
      <c r="U43" s="60">
        <v>0</v>
      </c>
      <c r="V43" s="60">
        <v>-22952086</v>
      </c>
      <c r="W43" s="60">
        <v>-33105000</v>
      </c>
      <c r="X43" s="60">
        <v>10152914</v>
      </c>
      <c r="Y43" s="61">
        <v>-30.67</v>
      </c>
      <c r="Z43" s="62">
        <v>-53874000</v>
      </c>
    </row>
    <row r="44" spans="1:26" ht="12.75">
      <c r="A44" s="58" t="s">
        <v>64</v>
      </c>
      <c r="B44" s="19">
        <v>-1463239</v>
      </c>
      <c r="C44" s="19">
        <v>0</v>
      </c>
      <c r="D44" s="59">
        <v>-896328</v>
      </c>
      <c r="E44" s="60">
        <v>-896000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-448000</v>
      </c>
      <c r="X44" s="60">
        <v>448000</v>
      </c>
      <c r="Y44" s="61">
        <v>-100</v>
      </c>
      <c r="Z44" s="62">
        <v>-896000</v>
      </c>
    </row>
    <row r="45" spans="1:26" ht="12.75">
      <c r="A45" s="70" t="s">
        <v>65</v>
      </c>
      <c r="B45" s="22">
        <v>-21288662</v>
      </c>
      <c r="C45" s="22">
        <v>0</v>
      </c>
      <c r="D45" s="99">
        <v>-2908673</v>
      </c>
      <c r="E45" s="100">
        <v>-7861012</v>
      </c>
      <c r="F45" s="100">
        <v>73553665</v>
      </c>
      <c r="G45" s="100">
        <v>27012978</v>
      </c>
      <c r="H45" s="100">
        <v>12681835</v>
      </c>
      <c r="I45" s="100">
        <v>12681835</v>
      </c>
      <c r="J45" s="100">
        <v>23420912</v>
      </c>
      <c r="K45" s="100">
        <v>-15116488</v>
      </c>
      <c r="L45" s="100">
        <v>41291522</v>
      </c>
      <c r="M45" s="100">
        <v>41291522</v>
      </c>
      <c r="N45" s="100">
        <v>26085801</v>
      </c>
      <c r="O45" s="100">
        <v>15066915</v>
      </c>
      <c r="P45" s="100">
        <v>47879915</v>
      </c>
      <c r="Q45" s="100">
        <v>47879915</v>
      </c>
      <c r="R45" s="100">
        <v>0</v>
      </c>
      <c r="S45" s="100">
        <v>0</v>
      </c>
      <c r="T45" s="100">
        <v>0</v>
      </c>
      <c r="U45" s="100">
        <v>0</v>
      </c>
      <c r="V45" s="100">
        <v>47879915</v>
      </c>
      <c r="W45" s="100">
        <v>54256494</v>
      </c>
      <c r="X45" s="100">
        <v>-6376579</v>
      </c>
      <c r="Y45" s="101">
        <v>-11.75</v>
      </c>
      <c r="Z45" s="102">
        <v>-7861012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24202243</v>
      </c>
      <c r="C49" s="52">
        <v>0</v>
      </c>
      <c r="D49" s="129">
        <v>14898277</v>
      </c>
      <c r="E49" s="54">
        <v>10654837</v>
      </c>
      <c r="F49" s="54">
        <v>0</v>
      </c>
      <c r="G49" s="54">
        <v>0</v>
      </c>
      <c r="H49" s="54">
        <v>0</v>
      </c>
      <c r="I49" s="54">
        <v>9273128</v>
      </c>
      <c r="J49" s="54">
        <v>0</v>
      </c>
      <c r="K49" s="54">
        <v>0</v>
      </c>
      <c r="L49" s="54">
        <v>0</v>
      </c>
      <c r="M49" s="54">
        <v>6331010</v>
      </c>
      <c r="N49" s="54">
        <v>0</v>
      </c>
      <c r="O49" s="54">
        <v>0</v>
      </c>
      <c r="P49" s="54">
        <v>0</v>
      </c>
      <c r="Q49" s="54">
        <v>5882825</v>
      </c>
      <c r="R49" s="54">
        <v>0</v>
      </c>
      <c r="S49" s="54">
        <v>0</v>
      </c>
      <c r="T49" s="54">
        <v>0</v>
      </c>
      <c r="U49" s="54">
        <v>0</v>
      </c>
      <c r="V49" s="54">
        <v>36638024</v>
      </c>
      <c r="W49" s="54">
        <v>114679956</v>
      </c>
      <c r="X49" s="54">
        <v>222560300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4408839</v>
      </c>
      <c r="C51" s="52">
        <v>0</v>
      </c>
      <c r="D51" s="129">
        <v>5387412</v>
      </c>
      <c r="E51" s="54">
        <v>4382927</v>
      </c>
      <c r="F51" s="54">
        <v>0</v>
      </c>
      <c r="G51" s="54">
        <v>0</v>
      </c>
      <c r="H51" s="54">
        <v>0</v>
      </c>
      <c r="I51" s="54">
        <v>14249419</v>
      </c>
      <c r="J51" s="54">
        <v>0</v>
      </c>
      <c r="K51" s="54">
        <v>0</v>
      </c>
      <c r="L51" s="54">
        <v>0</v>
      </c>
      <c r="M51" s="54">
        <v>12107756</v>
      </c>
      <c r="N51" s="54">
        <v>0</v>
      </c>
      <c r="O51" s="54">
        <v>0</v>
      </c>
      <c r="P51" s="54">
        <v>0</v>
      </c>
      <c r="Q51" s="54">
        <v>20932456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61468809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130.38203822643982</v>
      </c>
      <c r="C58" s="5">
        <f>IF(C67=0,0,+(C76/C67)*100)</f>
        <v>0</v>
      </c>
      <c r="D58" s="6">
        <f aca="true" t="shared" si="6" ref="D58:Z58">IF(D67=0,0,+(D76/D67)*100)</f>
        <v>76.33617701124095</v>
      </c>
      <c r="E58" s="7">
        <f t="shared" si="6"/>
        <v>17.391620303352692</v>
      </c>
      <c r="F58" s="7">
        <f t="shared" si="6"/>
        <v>73.67190646971298</v>
      </c>
      <c r="G58" s="7">
        <f t="shared" si="6"/>
        <v>113.10300815800795</v>
      </c>
      <c r="H58" s="7">
        <f t="shared" si="6"/>
        <v>81.17282324908656</v>
      </c>
      <c r="I58" s="7">
        <f t="shared" si="6"/>
        <v>85.45293495778392</v>
      </c>
      <c r="J58" s="7">
        <f t="shared" si="6"/>
        <v>96.95372085188497</v>
      </c>
      <c r="K58" s="7">
        <f t="shared" si="6"/>
        <v>56.90542452441658</v>
      </c>
      <c r="L58" s="7">
        <f t="shared" si="6"/>
        <v>88.1197913625369</v>
      </c>
      <c r="M58" s="7">
        <f t="shared" si="6"/>
        <v>79.98136491276105</v>
      </c>
      <c r="N58" s="7">
        <f t="shared" si="6"/>
        <v>46.23489812106838</v>
      </c>
      <c r="O58" s="7">
        <f t="shared" si="6"/>
        <v>74.93049762214554</v>
      </c>
      <c r="P58" s="7">
        <f t="shared" si="6"/>
        <v>82.89092794543433</v>
      </c>
      <c r="Q58" s="7">
        <f t="shared" si="6"/>
        <v>69.90976176674215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79.43024015201199</v>
      </c>
      <c r="W58" s="7">
        <f t="shared" si="6"/>
        <v>22.85693981852744</v>
      </c>
      <c r="X58" s="7">
        <f t="shared" si="6"/>
        <v>0</v>
      </c>
      <c r="Y58" s="7">
        <f t="shared" si="6"/>
        <v>0</v>
      </c>
      <c r="Z58" s="8">
        <f t="shared" si="6"/>
        <v>17.391620303352692</v>
      </c>
    </row>
    <row r="59" spans="1:26" ht="12.75">
      <c r="A59" s="37" t="s">
        <v>31</v>
      </c>
      <c r="B59" s="9">
        <f aca="true" t="shared" si="7" ref="B59:Z66">IF(B68=0,0,+(B77/B68)*100)</f>
        <v>129.9980760313603</v>
      </c>
      <c r="C59" s="9">
        <f t="shared" si="7"/>
        <v>0</v>
      </c>
      <c r="D59" s="2">
        <f t="shared" si="7"/>
        <v>59.999999788792145</v>
      </c>
      <c r="E59" s="10">
        <f t="shared" si="7"/>
        <v>60.00232329739262</v>
      </c>
      <c r="F59" s="10">
        <f t="shared" si="7"/>
        <v>70.19988889476964</v>
      </c>
      <c r="G59" s="10">
        <f t="shared" si="7"/>
        <v>180.16129054708964</v>
      </c>
      <c r="H59" s="10">
        <f t="shared" si="7"/>
        <v>79.75983888637442</v>
      </c>
      <c r="I59" s="10">
        <f t="shared" si="7"/>
        <v>83.71637855583232</v>
      </c>
      <c r="J59" s="10">
        <f t="shared" si="7"/>
        <v>65.87709992193524</v>
      </c>
      <c r="K59" s="10">
        <f t="shared" si="7"/>
        <v>41.780307326753054</v>
      </c>
      <c r="L59" s="10">
        <f t="shared" si="7"/>
        <v>50.73596542325711</v>
      </c>
      <c r="M59" s="10">
        <f t="shared" si="7"/>
        <v>51.72102338890188</v>
      </c>
      <c r="N59" s="10">
        <f t="shared" si="7"/>
        <v>79.36579390743972</v>
      </c>
      <c r="O59" s="10">
        <f t="shared" si="7"/>
        <v>39.74881437450941</v>
      </c>
      <c r="P59" s="10">
        <f t="shared" si="7"/>
        <v>65.96877257982769</v>
      </c>
      <c r="Q59" s="10">
        <f t="shared" si="7"/>
        <v>54.67345969924084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69.02682921935217</v>
      </c>
      <c r="W59" s="10">
        <f t="shared" si="7"/>
        <v>81.98930352964591</v>
      </c>
      <c r="X59" s="10">
        <f t="shared" si="7"/>
        <v>0</v>
      </c>
      <c r="Y59" s="10">
        <f t="shared" si="7"/>
        <v>0</v>
      </c>
      <c r="Z59" s="11">
        <f t="shared" si="7"/>
        <v>60.00232329739262</v>
      </c>
    </row>
    <row r="60" spans="1:26" ht="12.75">
      <c r="A60" s="38" t="s">
        <v>32</v>
      </c>
      <c r="B60" s="12">
        <f t="shared" si="7"/>
        <v>130.97490809255262</v>
      </c>
      <c r="C60" s="12">
        <f t="shared" si="7"/>
        <v>0</v>
      </c>
      <c r="D60" s="3">
        <f t="shared" si="7"/>
        <v>82.46867934419224</v>
      </c>
      <c r="E60" s="13">
        <f t="shared" si="7"/>
        <v>1.2134074882505266</v>
      </c>
      <c r="F60" s="13">
        <f t="shared" si="7"/>
        <v>78.52739049753829</v>
      </c>
      <c r="G60" s="13">
        <f t="shared" si="7"/>
        <v>99.48748213528604</v>
      </c>
      <c r="H60" s="13">
        <f t="shared" si="7"/>
        <v>81.50744288934808</v>
      </c>
      <c r="I60" s="13">
        <f t="shared" si="7"/>
        <v>86.50483771937786</v>
      </c>
      <c r="J60" s="13">
        <f t="shared" si="7"/>
        <v>104.67856715314387</v>
      </c>
      <c r="K60" s="13">
        <f t="shared" si="7"/>
        <v>61.689820813723294</v>
      </c>
      <c r="L60" s="13">
        <f t="shared" si="7"/>
        <v>98.84106268217113</v>
      </c>
      <c r="M60" s="13">
        <f t="shared" si="7"/>
        <v>88.01325532864594</v>
      </c>
      <c r="N60" s="13">
        <f t="shared" si="7"/>
        <v>37.94529905959475</v>
      </c>
      <c r="O60" s="13">
        <f t="shared" si="7"/>
        <v>90.70573486990429</v>
      </c>
      <c r="P60" s="13">
        <f t="shared" si="7"/>
        <v>88.111767105171</v>
      </c>
      <c r="Q60" s="13">
        <f t="shared" si="7"/>
        <v>75.25006918242912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83.78489692476158</v>
      </c>
      <c r="W60" s="13">
        <f t="shared" si="7"/>
        <v>1.7291571611086833</v>
      </c>
      <c r="X60" s="13">
        <f t="shared" si="7"/>
        <v>0</v>
      </c>
      <c r="Y60" s="13">
        <f t="shared" si="7"/>
        <v>0</v>
      </c>
      <c r="Z60" s="14">
        <f t="shared" si="7"/>
        <v>1.2134074882505266</v>
      </c>
    </row>
    <row r="61" spans="1:26" ht="12.75">
      <c r="A61" s="39" t="s">
        <v>103</v>
      </c>
      <c r="B61" s="12">
        <f t="shared" si="7"/>
        <v>134.69752026011443</v>
      </c>
      <c r="C61" s="12">
        <f t="shared" si="7"/>
        <v>0</v>
      </c>
      <c r="D61" s="3">
        <f t="shared" si="7"/>
        <v>84.39982388352412</v>
      </c>
      <c r="E61" s="13">
        <f t="shared" si="7"/>
        <v>0</v>
      </c>
      <c r="F61" s="13">
        <f t="shared" si="7"/>
        <v>81.86753287251183</v>
      </c>
      <c r="G61" s="13">
        <f t="shared" si="7"/>
        <v>106.5073540876254</v>
      </c>
      <c r="H61" s="13">
        <f t="shared" si="7"/>
        <v>88.82732186476794</v>
      </c>
      <c r="I61" s="13">
        <f t="shared" si="7"/>
        <v>92.40073627496838</v>
      </c>
      <c r="J61" s="13">
        <f t="shared" si="7"/>
        <v>112.33133413024272</v>
      </c>
      <c r="K61" s="13">
        <f t="shared" si="7"/>
        <v>67.37029780156956</v>
      </c>
      <c r="L61" s="13">
        <f t="shared" si="7"/>
        <v>109.26739961229576</v>
      </c>
      <c r="M61" s="13">
        <f t="shared" si="7"/>
        <v>96.05147071829067</v>
      </c>
      <c r="N61" s="13">
        <f t="shared" si="7"/>
        <v>42.61834871769072</v>
      </c>
      <c r="O61" s="13">
        <f t="shared" si="7"/>
        <v>91.86710086608619</v>
      </c>
      <c r="P61" s="13">
        <f t="shared" si="7"/>
        <v>2002.95658045343</v>
      </c>
      <c r="Q61" s="13">
        <f t="shared" si="7"/>
        <v>112.78305911716944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98.41251022136926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45.12786838593815</v>
      </c>
      <c r="C64" s="12">
        <f t="shared" si="7"/>
        <v>0</v>
      </c>
      <c r="D64" s="3">
        <f t="shared" si="7"/>
        <v>29.99996256262677</v>
      </c>
      <c r="E64" s="13">
        <f t="shared" si="7"/>
        <v>34.18037436188315</v>
      </c>
      <c r="F64" s="13">
        <f t="shared" si="7"/>
        <v>0</v>
      </c>
      <c r="G64" s="13">
        <f t="shared" si="7"/>
        <v>94.8358006042296</v>
      </c>
      <c r="H64" s="13">
        <f t="shared" si="7"/>
        <v>98.01161387631976</v>
      </c>
      <c r="I64" s="13">
        <f t="shared" si="7"/>
        <v>64.29944640161047</v>
      </c>
      <c r="J64" s="13">
        <f t="shared" si="7"/>
        <v>49.173867069486406</v>
      </c>
      <c r="K64" s="13">
        <f t="shared" si="7"/>
        <v>57.34984894259819</v>
      </c>
      <c r="L64" s="13">
        <f t="shared" si="7"/>
        <v>52.39115470784843</v>
      </c>
      <c r="M64" s="13">
        <f t="shared" si="7"/>
        <v>52.965192099991484</v>
      </c>
      <c r="N64" s="13">
        <f t="shared" si="7"/>
        <v>49.209497505594385</v>
      </c>
      <c r="O64" s="13">
        <f t="shared" si="7"/>
        <v>55.316147010158225</v>
      </c>
      <c r="P64" s="13">
        <f t="shared" si="7"/>
        <v>55.43466189673069</v>
      </c>
      <c r="Q64" s="13">
        <f t="shared" si="7"/>
        <v>53.38851060831746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56.86215325525076</v>
      </c>
      <c r="W64" s="13">
        <f t="shared" si="7"/>
        <v>45.511897063659404</v>
      </c>
      <c r="X64" s="13">
        <f t="shared" si="7"/>
        <v>0</v>
      </c>
      <c r="Y64" s="13">
        <f t="shared" si="7"/>
        <v>0</v>
      </c>
      <c r="Z64" s="14">
        <f t="shared" si="7"/>
        <v>34.18037436188315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100.03538733447108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251932538</v>
      </c>
      <c r="C67" s="24"/>
      <c r="D67" s="25">
        <v>344022084</v>
      </c>
      <c r="E67" s="26">
        <v>344022000</v>
      </c>
      <c r="F67" s="26">
        <v>50162318</v>
      </c>
      <c r="G67" s="26">
        <v>25540181</v>
      </c>
      <c r="H67" s="26">
        <v>26920834</v>
      </c>
      <c r="I67" s="26">
        <v>102623333</v>
      </c>
      <c r="J67" s="26">
        <v>26168416</v>
      </c>
      <c r="K67" s="26">
        <v>28469611</v>
      </c>
      <c r="L67" s="26">
        <v>26150433</v>
      </c>
      <c r="M67" s="26">
        <v>80788460</v>
      </c>
      <c r="N67" s="26">
        <v>17903898</v>
      </c>
      <c r="O67" s="26">
        <v>31048578</v>
      </c>
      <c r="P67" s="26">
        <v>20644188</v>
      </c>
      <c r="Q67" s="26">
        <v>69596664</v>
      </c>
      <c r="R67" s="26"/>
      <c r="S67" s="26"/>
      <c r="T67" s="26"/>
      <c r="U67" s="26"/>
      <c r="V67" s="26">
        <v>253008457</v>
      </c>
      <c r="W67" s="26">
        <v>237533985</v>
      </c>
      <c r="X67" s="26"/>
      <c r="Y67" s="25"/>
      <c r="Z67" s="27">
        <v>344022000</v>
      </c>
    </row>
    <row r="68" spans="1:26" ht="12.75" hidden="1">
      <c r="A68" s="37" t="s">
        <v>31</v>
      </c>
      <c r="B68" s="19">
        <v>67313987</v>
      </c>
      <c r="C68" s="19"/>
      <c r="D68" s="20">
        <v>94693447</v>
      </c>
      <c r="E68" s="21">
        <v>94693000</v>
      </c>
      <c r="F68" s="21">
        <v>29247948</v>
      </c>
      <c r="G68" s="21">
        <v>4310482</v>
      </c>
      <c r="H68" s="21">
        <v>5154623</v>
      </c>
      <c r="I68" s="21">
        <v>38713053</v>
      </c>
      <c r="J68" s="21">
        <v>5209777</v>
      </c>
      <c r="K68" s="21">
        <v>6841448</v>
      </c>
      <c r="L68" s="21">
        <v>5828195</v>
      </c>
      <c r="M68" s="21">
        <v>17879420</v>
      </c>
      <c r="N68" s="21">
        <v>3583157</v>
      </c>
      <c r="O68" s="21">
        <v>9612015</v>
      </c>
      <c r="P68" s="21">
        <v>4867453</v>
      </c>
      <c r="Q68" s="21">
        <v>18062625</v>
      </c>
      <c r="R68" s="21"/>
      <c r="S68" s="21"/>
      <c r="T68" s="21"/>
      <c r="U68" s="21"/>
      <c r="V68" s="21">
        <v>74655098</v>
      </c>
      <c r="W68" s="21">
        <v>62544744</v>
      </c>
      <c r="X68" s="21"/>
      <c r="Y68" s="20"/>
      <c r="Z68" s="23">
        <v>94693000</v>
      </c>
    </row>
    <row r="69" spans="1:26" ht="12.75" hidden="1">
      <c r="A69" s="38" t="s">
        <v>32</v>
      </c>
      <c r="B69" s="19">
        <v>183980194</v>
      </c>
      <c r="C69" s="19"/>
      <c r="D69" s="20">
        <v>248308498</v>
      </c>
      <c r="E69" s="21">
        <v>248309000</v>
      </c>
      <c r="F69" s="21">
        <v>20914370</v>
      </c>
      <c r="G69" s="21">
        <v>21229699</v>
      </c>
      <c r="H69" s="21">
        <v>21766211</v>
      </c>
      <c r="I69" s="21">
        <v>63910280</v>
      </c>
      <c r="J69" s="21">
        <v>20958639</v>
      </c>
      <c r="K69" s="21">
        <v>21628163</v>
      </c>
      <c r="L69" s="21">
        <v>20322238</v>
      </c>
      <c r="M69" s="21">
        <v>62909040</v>
      </c>
      <c r="N69" s="21">
        <v>14320741</v>
      </c>
      <c r="O69" s="21">
        <v>21436563</v>
      </c>
      <c r="P69" s="21">
        <v>15776735</v>
      </c>
      <c r="Q69" s="21">
        <v>51534039</v>
      </c>
      <c r="R69" s="21"/>
      <c r="S69" s="21"/>
      <c r="T69" s="21"/>
      <c r="U69" s="21"/>
      <c r="V69" s="21">
        <v>178353359</v>
      </c>
      <c r="W69" s="21">
        <v>174246741</v>
      </c>
      <c r="X69" s="21"/>
      <c r="Y69" s="20"/>
      <c r="Z69" s="23">
        <v>248309000</v>
      </c>
    </row>
    <row r="70" spans="1:26" ht="12.75" hidden="1">
      <c r="A70" s="39" t="s">
        <v>103</v>
      </c>
      <c r="B70" s="19">
        <v>176333777</v>
      </c>
      <c r="C70" s="19"/>
      <c r="D70" s="20">
        <v>239493777</v>
      </c>
      <c r="E70" s="21">
        <v>239494000</v>
      </c>
      <c r="F70" s="21">
        <v>19241000</v>
      </c>
      <c r="G70" s="21">
        <v>19241000</v>
      </c>
      <c r="H70" s="21">
        <v>19241000</v>
      </c>
      <c r="I70" s="21">
        <v>57723000</v>
      </c>
      <c r="J70" s="21">
        <v>19241000</v>
      </c>
      <c r="K70" s="21">
        <v>19241000</v>
      </c>
      <c r="L70" s="21">
        <v>18055000</v>
      </c>
      <c r="M70" s="21">
        <v>56537000</v>
      </c>
      <c r="N70" s="21">
        <v>12005918</v>
      </c>
      <c r="O70" s="21">
        <v>20755440</v>
      </c>
      <c r="P70" s="21">
        <v>675341</v>
      </c>
      <c r="Q70" s="21">
        <v>33436699</v>
      </c>
      <c r="R70" s="21"/>
      <c r="S70" s="21"/>
      <c r="T70" s="21"/>
      <c r="U70" s="21"/>
      <c r="V70" s="21">
        <v>147696699</v>
      </c>
      <c r="W70" s="21">
        <v>167626494</v>
      </c>
      <c r="X70" s="21"/>
      <c r="Y70" s="20"/>
      <c r="Z70" s="23">
        <v>239494000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7646417</v>
      </c>
      <c r="C73" s="19"/>
      <c r="D73" s="20">
        <v>8814721</v>
      </c>
      <c r="E73" s="21">
        <v>8815000</v>
      </c>
      <c r="F73" s="21">
        <v>662000</v>
      </c>
      <c r="G73" s="21">
        <v>662000</v>
      </c>
      <c r="H73" s="21">
        <v>663000</v>
      </c>
      <c r="I73" s="21">
        <v>1987000</v>
      </c>
      <c r="J73" s="21">
        <v>662000</v>
      </c>
      <c r="K73" s="21">
        <v>662000</v>
      </c>
      <c r="L73" s="21">
        <v>684251</v>
      </c>
      <c r="M73" s="21">
        <v>2008251</v>
      </c>
      <c r="N73" s="21">
        <v>644843</v>
      </c>
      <c r="O73" s="21">
        <v>681123</v>
      </c>
      <c r="P73" s="21">
        <v>675341</v>
      </c>
      <c r="Q73" s="21">
        <v>2001307</v>
      </c>
      <c r="R73" s="21"/>
      <c r="S73" s="21"/>
      <c r="T73" s="21"/>
      <c r="U73" s="21"/>
      <c r="V73" s="21">
        <v>5996558</v>
      </c>
      <c r="W73" s="21">
        <v>6620247</v>
      </c>
      <c r="X73" s="21"/>
      <c r="Y73" s="20"/>
      <c r="Z73" s="23">
        <v>8815000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1011370</v>
      </c>
      <c r="G74" s="21">
        <v>1326699</v>
      </c>
      <c r="H74" s="21">
        <v>1862211</v>
      </c>
      <c r="I74" s="21">
        <v>4200280</v>
      </c>
      <c r="J74" s="21">
        <v>1055639</v>
      </c>
      <c r="K74" s="21">
        <v>1725163</v>
      </c>
      <c r="L74" s="21">
        <v>1582987</v>
      </c>
      <c r="M74" s="21">
        <v>4363789</v>
      </c>
      <c r="N74" s="21">
        <v>1669980</v>
      </c>
      <c r="O74" s="21"/>
      <c r="P74" s="21">
        <v>14426053</v>
      </c>
      <c r="Q74" s="21">
        <v>16096033</v>
      </c>
      <c r="R74" s="21"/>
      <c r="S74" s="21"/>
      <c r="T74" s="21"/>
      <c r="U74" s="21"/>
      <c r="V74" s="21">
        <v>24660102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638357</v>
      </c>
      <c r="C75" s="28"/>
      <c r="D75" s="29">
        <v>1020139</v>
      </c>
      <c r="E75" s="30">
        <v>1020000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742500</v>
      </c>
      <c r="X75" s="30"/>
      <c r="Y75" s="29"/>
      <c r="Z75" s="31">
        <v>1020000</v>
      </c>
    </row>
    <row r="76" spans="1:26" ht="12.75" hidden="1">
      <c r="A76" s="42" t="s">
        <v>287</v>
      </c>
      <c r="B76" s="32">
        <v>328474778</v>
      </c>
      <c r="C76" s="32"/>
      <c r="D76" s="33">
        <v>262613307</v>
      </c>
      <c r="E76" s="34">
        <v>59831000</v>
      </c>
      <c r="F76" s="34">
        <v>36955536</v>
      </c>
      <c r="G76" s="34">
        <v>28886713</v>
      </c>
      <c r="H76" s="34">
        <v>21852401</v>
      </c>
      <c r="I76" s="34">
        <v>87694650</v>
      </c>
      <c r="J76" s="34">
        <v>25371253</v>
      </c>
      <c r="K76" s="34">
        <v>16200753</v>
      </c>
      <c r="L76" s="34">
        <v>23043707</v>
      </c>
      <c r="M76" s="34">
        <v>64615713</v>
      </c>
      <c r="N76" s="34">
        <v>8277849</v>
      </c>
      <c r="O76" s="34">
        <v>23264854</v>
      </c>
      <c r="P76" s="34">
        <v>17112159</v>
      </c>
      <c r="Q76" s="34">
        <v>48654862</v>
      </c>
      <c r="R76" s="34"/>
      <c r="S76" s="34"/>
      <c r="T76" s="34"/>
      <c r="U76" s="34"/>
      <c r="V76" s="34">
        <v>200965225</v>
      </c>
      <c r="W76" s="34">
        <v>54293000</v>
      </c>
      <c r="X76" s="34"/>
      <c r="Y76" s="33"/>
      <c r="Z76" s="35">
        <v>59831000</v>
      </c>
    </row>
    <row r="77" spans="1:26" ht="12.75" hidden="1">
      <c r="A77" s="37" t="s">
        <v>31</v>
      </c>
      <c r="B77" s="19">
        <v>87506888</v>
      </c>
      <c r="C77" s="19"/>
      <c r="D77" s="20">
        <v>56816068</v>
      </c>
      <c r="E77" s="21">
        <v>56818000</v>
      </c>
      <c r="F77" s="21">
        <v>20532027</v>
      </c>
      <c r="G77" s="21">
        <v>7765820</v>
      </c>
      <c r="H77" s="21">
        <v>4111319</v>
      </c>
      <c r="I77" s="21">
        <v>32409166</v>
      </c>
      <c r="J77" s="21">
        <v>3432050</v>
      </c>
      <c r="K77" s="21">
        <v>2858378</v>
      </c>
      <c r="L77" s="21">
        <v>2956991</v>
      </c>
      <c r="M77" s="21">
        <v>9247419</v>
      </c>
      <c r="N77" s="21">
        <v>2843801</v>
      </c>
      <c r="O77" s="21">
        <v>3820662</v>
      </c>
      <c r="P77" s="21">
        <v>3210999</v>
      </c>
      <c r="Q77" s="21">
        <v>9875462</v>
      </c>
      <c r="R77" s="21"/>
      <c r="S77" s="21"/>
      <c r="T77" s="21"/>
      <c r="U77" s="21"/>
      <c r="V77" s="21">
        <v>51532047</v>
      </c>
      <c r="W77" s="21">
        <v>51280000</v>
      </c>
      <c r="X77" s="21"/>
      <c r="Y77" s="20"/>
      <c r="Z77" s="23">
        <v>56818000</v>
      </c>
    </row>
    <row r="78" spans="1:26" ht="12.75" hidden="1">
      <c r="A78" s="38" t="s">
        <v>32</v>
      </c>
      <c r="B78" s="19">
        <v>240967890</v>
      </c>
      <c r="C78" s="19"/>
      <c r="D78" s="20">
        <v>204776739</v>
      </c>
      <c r="E78" s="21">
        <v>3013000</v>
      </c>
      <c r="F78" s="21">
        <v>16423509</v>
      </c>
      <c r="G78" s="21">
        <v>21120893</v>
      </c>
      <c r="H78" s="21">
        <v>17741082</v>
      </c>
      <c r="I78" s="21">
        <v>55285484</v>
      </c>
      <c r="J78" s="21">
        <v>21939203</v>
      </c>
      <c r="K78" s="21">
        <v>13342375</v>
      </c>
      <c r="L78" s="21">
        <v>20086716</v>
      </c>
      <c r="M78" s="21">
        <v>55368294</v>
      </c>
      <c r="N78" s="21">
        <v>5434048</v>
      </c>
      <c r="O78" s="21">
        <v>19444192</v>
      </c>
      <c r="P78" s="21">
        <v>13901160</v>
      </c>
      <c r="Q78" s="21">
        <v>38779400</v>
      </c>
      <c r="R78" s="21"/>
      <c r="S78" s="21"/>
      <c r="T78" s="21"/>
      <c r="U78" s="21"/>
      <c r="V78" s="21">
        <v>149433178</v>
      </c>
      <c r="W78" s="21">
        <v>3013000</v>
      </c>
      <c r="X78" s="21"/>
      <c r="Y78" s="20"/>
      <c r="Z78" s="23">
        <v>3013000</v>
      </c>
    </row>
    <row r="79" spans="1:26" ht="12.75" hidden="1">
      <c r="A79" s="39" t="s">
        <v>103</v>
      </c>
      <c r="B79" s="19">
        <v>237517225</v>
      </c>
      <c r="C79" s="19"/>
      <c r="D79" s="20">
        <v>202132326</v>
      </c>
      <c r="E79" s="21"/>
      <c r="F79" s="21">
        <v>15752132</v>
      </c>
      <c r="G79" s="21">
        <v>20493080</v>
      </c>
      <c r="H79" s="21">
        <v>17091265</v>
      </c>
      <c r="I79" s="21">
        <v>53336477</v>
      </c>
      <c r="J79" s="21">
        <v>21613672</v>
      </c>
      <c r="K79" s="21">
        <v>12962719</v>
      </c>
      <c r="L79" s="21">
        <v>19728229</v>
      </c>
      <c r="M79" s="21">
        <v>54304620</v>
      </c>
      <c r="N79" s="21">
        <v>5116724</v>
      </c>
      <c r="O79" s="21">
        <v>19067421</v>
      </c>
      <c r="P79" s="21">
        <v>13526787</v>
      </c>
      <c r="Q79" s="21">
        <v>37710932</v>
      </c>
      <c r="R79" s="21"/>
      <c r="S79" s="21"/>
      <c r="T79" s="21"/>
      <c r="U79" s="21"/>
      <c r="V79" s="21">
        <v>145352029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671377</v>
      </c>
      <c r="G81" s="21"/>
      <c r="H81" s="21"/>
      <c r="I81" s="21">
        <v>671377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671377</v>
      </c>
      <c r="W81" s="21"/>
      <c r="X81" s="21"/>
      <c r="Y81" s="20"/>
      <c r="Z81" s="23"/>
    </row>
    <row r="82" spans="1:26" ht="12.75" hidden="1">
      <c r="A82" s="39" t="s">
        <v>106</v>
      </c>
      <c r="B82" s="19">
        <v>3450665</v>
      </c>
      <c r="C82" s="19"/>
      <c r="D82" s="20">
        <v>2644413</v>
      </c>
      <c r="E82" s="21">
        <v>3013000</v>
      </c>
      <c r="F82" s="21"/>
      <c r="G82" s="21">
        <v>627813</v>
      </c>
      <c r="H82" s="21">
        <v>649817</v>
      </c>
      <c r="I82" s="21">
        <v>1277630</v>
      </c>
      <c r="J82" s="21">
        <v>325531</v>
      </c>
      <c r="K82" s="21">
        <v>379656</v>
      </c>
      <c r="L82" s="21">
        <v>358487</v>
      </c>
      <c r="M82" s="21">
        <v>1063674</v>
      </c>
      <c r="N82" s="21">
        <v>317324</v>
      </c>
      <c r="O82" s="21">
        <v>376771</v>
      </c>
      <c r="P82" s="21">
        <v>374373</v>
      </c>
      <c r="Q82" s="21">
        <v>1068468</v>
      </c>
      <c r="R82" s="21"/>
      <c r="S82" s="21"/>
      <c r="T82" s="21"/>
      <c r="U82" s="21"/>
      <c r="V82" s="21">
        <v>3409772</v>
      </c>
      <c r="W82" s="21">
        <v>3013000</v>
      </c>
      <c r="X82" s="21"/>
      <c r="Y82" s="20"/>
      <c r="Z82" s="23">
        <v>3013000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1020500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252192222</v>
      </c>
      <c r="D5" s="153">
        <f>SUM(D6:D8)</f>
        <v>0</v>
      </c>
      <c r="E5" s="154">
        <f t="shared" si="0"/>
        <v>267610022</v>
      </c>
      <c r="F5" s="100">
        <f t="shared" si="0"/>
        <v>278147000</v>
      </c>
      <c r="G5" s="100">
        <f t="shared" si="0"/>
        <v>95978408</v>
      </c>
      <c r="H5" s="100">
        <f t="shared" si="0"/>
        <v>11240331</v>
      </c>
      <c r="I5" s="100">
        <f t="shared" si="0"/>
        <v>10130105</v>
      </c>
      <c r="J5" s="100">
        <f t="shared" si="0"/>
        <v>117348844</v>
      </c>
      <c r="K5" s="100">
        <f t="shared" si="0"/>
        <v>7975487</v>
      </c>
      <c r="L5" s="100">
        <f t="shared" si="0"/>
        <v>10977693</v>
      </c>
      <c r="M5" s="100">
        <f t="shared" si="0"/>
        <v>57041031</v>
      </c>
      <c r="N5" s="100">
        <f t="shared" si="0"/>
        <v>75994211</v>
      </c>
      <c r="O5" s="100">
        <f t="shared" si="0"/>
        <v>5804341</v>
      </c>
      <c r="P5" s="100">
        <f t="shared" si="0"/>
        <v>13024007</v>
      </c>
      <c r="Q5" s="100">
        <f t="shared" si="0"/>
        <v>62365998</v>
      </c>
      <c r="R5" s="100">
        <f t="shared" si="0"/>
        <v>81194346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274537401</v>
      </c>
      <c r="X5" s="100">
        <f t="shared" si="0"/>
        <v>188197488</v>
      </c>
      <c r="Y5" s="100">
        <f t="shared" si="0"/>
        <v>86339913</v>
      </c>
      <c r="Z5" s="137">
        <f>+IF(X5&lt;&gt;0,+(Y5/X5)*100,0)</f>
        <v>45.877293006163825</v>
      </c>
      <c r="AA5" s="153">
        <f>SUM(AA6:AA8)</f>
        <v>278147000</v>
      </c>
    </row>
    <row r="6" spans="1:27" ht="12.75">
      <c r="A6" s="138" t="s">
        <v>75</v>
      </c>
      <c r="B6" s="136"/>
      <c r="C6" s="155">
        <v>173886263</v>
      </c>
      <c r="D6" s="155"/>
      <c r="E6" s="156">
        <v>557080</v>
      </c>
      <c r="F6" s="60"/>
      <c r="G6" s="60"/>
      <c r="H6" s="60"/>
      <c r="I6" s="60"/>
      <c r="J6" s="60"/>
      <c r="K6" s="60"/>
      <c r="L6" s="60">
        <v>22</v>
      </c>
      <c r="M6" s="60"/>
      <c r="N6" s="60">
        <v>22</v>
      </c>
      <c r="O6" s="60"/>
      <c r="P6" s="60"/>
      <c r="Q6" s="60"/>
      <c r="R6" s="60"/>
      <c r="S6" s="60"/>
      <c r="T6" s="60"/>
      <c r="U6" s="60"/>
      <c r="V6" s="60"/>
      <c r="W6" s="60">
        <v>22</v>
      </c>
      <c r="X6" s="60">
        <v>417744</v>
      </c>
      <c r="Y6" s="60">
        <v>-417722</v>
      </c>
      <c r="Z6" s="140">
        <v>-99.99</v>
      </c>
      <c r="AA6" s="155"/>
    </row>
    <row r="7" spans="1:27" ht="12.75">
      <c r="A7" s="138" t="s">
        <v>76</v>
      </c>
      <c r="B7" s="136"/>
      <c r="C7" s="157">
        <v>78305959</v>
      </c>
      <c r="D7" s="157"/>
      <c r="E7" s="158">
        <v>267052942</v>
      </c>
      <c r="F7" s="159">
        <v>278147000</v>
      </c>
      <c r="G7" s="159">
        <v>95978408</v>
      </c>
      <c r="H7" s="159">
        <v>10918649</v>
      </c>
      <c r="I7" s="159">
        <v>10129905</v>
      </c>
      <c r="J7" s="159">
        <v>117026962</v>
      </c>
      <c r="K7" s="159">
        <v>7975487</v>
      </c>
      <c r="L7" s="159">
        <v>10977671</v>
      </c>
      <c r="M7" s="159">
        <v>57041031</v>
      </c>
      <c r="N7" s="159">
        <v>75994189</v>
      </c>
      <c r="O7" s="159">
        <v>5804141</v>
      </c>
      <c r="P7" s="159">
        <v>13024007</v>
      </c>
      <c r="Q7" s="159">
        <v>62365798</v>
      </c>
      <c r="R7" s="159">
        <v>81193946</v>
      </c>
      <c r="S7" s="159"/>
      <c r="T7" s="159"/>
      <c r="U7" s="159"/>
      <c r="V7" s="159"/>
      <c r="W7" s="159">
        <v>274215097</v>
      </c>
      <c r="X7" s="159">
        <v>187779744</v>
      </c>
      <c r="Y7" s="159">
        <v>86435353</v>
      </c>
      <c r="Z7" s="141">
        <v>46.03</v>
      </c>
      <c r="AA7" s="157">
        <v>278147000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321682</v>
      </c>
      <c r="I8" s="60">
        <v>200</v>
      </c>
      <c r="J8" s="60">
        <v>321882</v>
      </c>
      <c r="K8" s="60"/>
      <c r="L8" s="60"/>
      <c r="M8" s="60"/>
      <c r="N8" s="60"/>
      <c r="O8" s="60">
        <v>200</v>
      </c>
      <c r="P8" s="60"/>
      <c r="Q8" s="60">
        <v>200</v>
      </c>
      <c r="R8" s="60">
        <v>400</v>
      </c>
      <c r="S8" s="60"/>
      <c r="T8" s="60"/>
      <c r="U8" s="60"/>
      <c r="V8" s="60"/>
      <c r="W8" s="60">
        <v>322282</v>
      </c>
      <c r="X8" s="60"/>
      <c r="Y8" s="60">
        <v>322282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11597106</v>
      </c>
      <c r="F9" s="100">
        <f t="shared" si="1"/>
        <v>389000</v>
      </c>
      <c r="G9" s="100">
        <f t="shared" si="1"/>
        <v>0</v>
      </c>
      <c r="H9" s="100">
        <f t="shared" si="1"/>
        <v>51000</v>
      </c>
      <c r="I9" s="100">
        <f t="shared" si="1"/>
        <v>105782</v>
      </c>
      <c r="J9" s="100">
        <f t="shared" si="1"/>
        <v>156782</v>
      </c>
      <c r="K9" s="100">
        <f t="shared" si="1"/>
        <v>12086</v>
      </c>
      <c r="L9" s="100">
        <f t="shared" si="1"/>
        <v>37727</v>
      </c>
      <c r="M9" s="100">
        <f t="shared" si="1"/>
        <v>84770</v>
      </c>
      <c r="N9" s="100">
        <f t="shared" si="1"/>
        <v>134583</v>
      </c>
      <c r="O9" s="100">
        <f t="shared" si="1"/>
        <v>109250</v>
      </c>
      <c r="P9" s="100">
        <f t="shared" si="1"/>
        <v>61237</v>
      </c>
      <c r="Q9" s="100">
        <f t="shared" si="1"/>
        <v>209578</v>
      </c>
      <c r="R9" s="100">
        <f t="shared" si="1"/>
        <v>380065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671430</v>
      </c>
      <c r="X9" s="100">
        <f t="shared" si="1"/>
        <v>8608491</v>
      </c>
      <c r="Y9" s="100">
        <f t="shared" si="1"/>
        <v>-7937061</v>
      </c>
      <c r="Z9" s="137">
        <f>+IF(X9&lt;&gt;0,+(Y9/X9)*100,0)</f>
        <v>-92.20037518770712</v>
      </c>
      <c r="AA9" s="153">
        <f>SUM(AA10:AA14)</f>
        <v>389000</v>
      </c>
    </row>
    <row r="10" spans="1:27" ht="12.75">
      <c r="A10" s="138" t="s">
        <v>79</v>
      </c>
      <c r="B10" s="136"/>
      <c r="C10" s="155"/>
      <c r="D10" s="155"/>
      <c r="E10" s="156">
        <v>4014187</v>
      </c>
      <c r="F10" s="60">
        <v>389000</v>
      </c>
      <c r="G10" s="60"/>
      <c r="H10" s="60">
        <v>51000</v>
      </c>
      <c r="I10" s="60">
        <v>34304</v>
      </c>
      <c r="J10" s="60">
        <v>85304</v>
      </c>
      <c r="K10" s="60">
        <v>11858</v>
      </c>
      <c r="L10" s="60">
        <v>37227</v>
      </c>
      <c r="M10" s="60">
        <v>30920</v>
      </c>
      <c r="N10" s="60">
        <v>80005</v>
      </c>
      <c r="O10" s="60">
        <v>59916</v>
      </c>
      <c r="P10" s="60">
        <v>31737</v>
      </c>
      <c r="Q10" s="60">
        <v>42146</v>
      </c>
      <c r="R10" s="60">
        <v>133799</v>
      </c>
      <c r="S10" s="60"/>
      <c r="T10" s="60"/>
      <c r="U10" s="60"/>
      <c r="V10" s="60"/>
      <c r="W10" s="60">
        <v>299108</v>
      </c>
      <c r="X10" s="60">
        <v>2993994</v>
      </c>
      <c r="Y10" s="60">
        <v>-2694886</v>
      </c>
      <c r="Z10" s="140">
        <v>-90.01</v>
      </c>
      <c r="AA10" s="155">
        <v>389000</v>
      </c>
    </row>
    <row r="11" spans="1:27" ht="12.75">
      <c r="A11" s="138" t="s">
        <v>80</v>
      </c>
      <c r="B11" s="136"/>
      <c r="C11" s="155"/>
      <c r="D11" s="155"/>
      <c r="E11" s="156">
        <v>93695</v>
      </c>
      <c r="F11" s="60"/>
      <c r="G11" s="60"/>
      <c r="H11" s="60"/>
      <c r="I11" s="60"/>
      <c r="J11" s="60"/>
      <c r="K11" s="60">
        <v>228</v>
      </c>
      <c r="L11" s="60"/>
      <c r="M11" s="60"/>
      <c r="N11" s="60">
        <v>228</v>
      </c>
      <c r="O11" s="60"/>
      <c r="P11" s="60"/>
      <c r="Q11" s="60">
        <v>492</v>
      </c>
      <c r="R11" s="60">
        <v>492</v>
      </c>
      <c r="S11" s="60"/>
      <c r="T11" s="60"/>
      <c r="U11" s="60"/>
      <c r="V11" s="60"/>
      <c r="W11" s="60">
        <v>720</v>
      </c>
      <c r="X11" s="60">
        <v>67500</v>
      </c>
      <c r="Y11" s="60">
        <v>-66780</v>
      </c>
      <c r="Z11" s="140">
        <v>-98.93</v>
      </c>
      <c r="AA11" s="155"/>
    </row>
    <row r="12" spans="1:27" ht="12.75">
      <c r="A12" s="138" t="s">
        <v>81</v>
      </c>
      <c r="B12" s="136"/>
      <c r="C12" s="155"/>
      <c r="D12" s="155"/>
      <c r="E12" s="156">
        <v>7489224</v>
      </c>
      <c r="F12" s="60"/>
      <c r="G12" s="60"/>
      <c r="H12" s="60"/>
      <c r="I12" s="60">
        <v>71478</v>
      </c>
      <c r="J12" s="60">
        <v>71478</v>
      </c>
      <c r="K12" s="60"/>
      <c r="L12" s="60">
        <v>500</v>
      </c>
      <c r="M12" s="60">
        <v>53850</v>
      </c>
      <c r="N12" s="60">
        <v>54350</v>
      </c>
      <c r="O12" s="60">
        <v>46500</v>
      </c>
      <c r="P12" s="60">
        <v>29500</v>
      </c>
      <c r="Q12" s="60">
        <v>166940</v>
      </c>
      <c r="R12" s="60">
        <v>242940</v>
      </c>
      <c r="S12" s="60"/>
      <c r="T12" s="60"/>
      <c r="U12" s="60"/>
      <c r="V12" s="60"/>
      <c r="W12" s="60">
        <v>368768</v>
      </c>
      <c r="X12" s="60">
        <v>5546997</v>
      </c>
      <c r="Y12" s="60">
        <v>-5178229</v>
      </c>
      <c r="Z12" s="140">
        <v>-93.35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>
        <v>2834</v>
      </c>
      <c r="P14" s="159"/>
      <c r="Q14" s="159"/>
      <c r="R14" s="159">
        <v>2834</v>
      </c>
      <c r="S14" s="159"/>
      <c r="T14" s="159"/>
      <c r="U14" s="159"/>
      <c r="V14" s="159"/>
      <c r="W14" s="159">
        <v>2834</v>
      </c>
      <c r="X14" s="159"/>
      <c r="Y14" s="159">
        <v>2834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39354266</v>
      </c>
      <c r="F15" s="100">
        <f t="shared" si="2"/>
        <v>5408000</v>
      </c>
      <c r="G15" s="100">
        <f t="shared" si="2"/>
        <v>0</v>
      </c>
      <c r="H15" s="100">
        <f t="shared" si="2"/>
        <v>2158100</v>
      </c>
      <c r="I15" s="100">
        <f t="shared" si="2"/>
        <v>613415</v>
      </c>
      <c r="J15" s="100">
        <f t="shared" si="2"/>
        <v>2771515</v>
      </c>
      <c r="K15" s="100">
        <f t="shared" si="2"/>
        <v>354592</v>
      </c>
      <c r="L15" s="100">
        <f t="shared" si="2"/>
        <v>276502</v>
      </c>
      <c r="M15" s="100">
        <f t="shared" si="2"/>
        <v>50912</v>
      </c>
      <c r="N15" s="100">
        <f t="shared" si="2"/>
        <v>682006</v>
      </c>
      <c r="O15" s="100">
        <f t="shared" si="2"/>
        <v>185040</v>
      </c>
      <c r="P15" s="100">
        <f t="shared" si="2"/>
        <v>179215</v>
      </c>
      <c r="Q15" s="100">
        <f t="shared" si="2"/>
        <v>14261319</v>
      </c>
      <c r="R15" s="100">
        <f t="shared" si="2"/>
        <v>14625574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18079095</v>
      </c>
      <c r="X15" s="100">
        <f t="shared" si="2"/>
        <v>29545497</v>
      </c>
      <c r="Y15" s="100">
        <f t="shared" si="2"/>
        <v>-11466402</v>
      </c>
      <c r="Z15" s="137">
        <f>+IF(X15&lt;&gt;0,+(Y15/X15)*100,0)</f>
        <v>-38.80930484939888</v>
      </c>
      <c r="AA15" s="153">
        <f>SUM(AA16:AA18)</f>
        <v>5408000</v>
      </c>
    </row>
    <row r="16" spans="1:27" ht="12.75">
      <c r="A16" s="138" t="s">
        <v>85</v>
      </c>
      <c r="B16" s="136"/>
      <c r="C16" s="155"/>
      <c r="D16" s="155"/>
      <c r="E16" s="156">
        <v>6000</v>
      </c>
      <c r="F16" s="60">
        <v>5408000</v>
      </c>
      <c r="G16" s="60"/>
      <c r="H16" s="60"/>
      <c r="I16" s="60"/>
      <c r="J16" s="60"/>
      <c r="K16" s="60"/>
      <c r="L16" s="60">
        <v>17350</v>
      </c>
      <c r="M16" s="60"/>
      <c r="N16" s="60">
        <v>17350</v>
      </c>
      <c r="O16" s="60">
        <v>9340</v>
      </c>
      <c r="P16" s="60">
        <v>31049</v>
      </c>
      <c r="Q16" s="60"/>
      <c r="R16" s="60">
        <v>40389</v>
      </c>
      <c r="S16" s="60"/>
      <c r="T16" s="60"/>
      <c r="U16" s="60"/>
      <c r="V16" s="60"/>
      <c r="W16" s="60">
        <v>57739</v>
      </c>
      <c r="X16" s="60">
        <v>4500</v>
      </c>
      <c r="Y16" s="60">
        <v>53239</v>
      </c>
      <c r="Z16" s="140">
        <v>1183.09</v>
      </c>
      <c r="AA16" s="155">
        <v>5408000</v>
      </c>
    </row>
    <row r="17" spans="1:27" ht="12.75">
      <c r="A17" s="138" t="s">
        <v>86</v>
      </c>
      <c r="B17" s="136"/>
      <c r="C17" s="155"/>
      <c r="D17" s="155"/>
      <c r="E17" s="156">
        <v>39348266</v>
      </c>
      <c r="F17" s="60"/>
      <c r="G17" s="60"/>
      <c r="H17" s="60">
        <v>2158100</v>
      </c>
      <c r="I17" s="60">
        <v>613415</v>
      </c>
      <c r="J17" s="60">
        <v>2771515</v>
      </c>
      <c r="K17" s="60">
        <v>354592</v>
      </c>
      <c r="L17" s="60">
        <v>259152</v>
      </c>
      <c r="M17" s="60">
        <v>50912</v>
      </c>
      <c r="N17" s="60">
        <v>664656</v>
      </c>
      <c r="O17" s="60">
        <v>175700</v>
      </c>
      <c r="P17" s="60">
        <v>148166</v>
      </c>
      <c r="Q17" s="60">
        <v>14261319</v>
      </c>
      <c r="R17" s="60">
        <v>14585185</v>
      </c>
      <c r="S17" s="60"/>
      <c r="T17" s="60"/>
      <c r="U17" s="60"/>
      <c r="V17" s="60"/>
      <c r="W17" s="60">
        <v>18021356</v>
      </c>
      <c r="X17" s="60">
        <v>29540997</v>
      </c>
      <c r="Y17" s="60">
        <v>-11519641</v>
      </c>
      <c r="Z17" s="140">
        <v>-39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183980194</v>
      </c>
      <c r="D19" s="153">
        <f>SUM(D20:D23)</f>
        <v>0</v>
      </c>
      <c r="E19" s="154">
        <f t="shared" si="3"/>
        <v>263251253</v>
      </c>
      <c r="F19" s="100">
        <f t="shared" si="3"/>
        <v>248309000</v>
      </c>
      <c r="G19" s="100">
        <f t="shared" si="3"/>
        <v>19903000</v>
      </c>
      <c r="H19" s="100">
        <f t="shared" si="3"/>
        <v>19903000</v>
      </c>
      <c r="I19" s="100">
        <f t="shared" si="3"/>
        <v>19904000</v>
      </c>
      <c r="J19" s="100">
        <f t="shared" si="3"/>
        <v>59710000</v>
      </c>
      <c r="K19" s="100">
        <f t="shared" si="3"/>
        <v>25131070</v>
      </c>
      <c r="L19" s="100">
        <f t="shared" si="3"/>
        <v>19925813</v>
      </c>
      <c r="M19" s="100">
        <f t="shared" si="3"/>
        <v>18739251</v>
      </c>
      <c r="N19" s="100">
        <f t="shared" si="3"/>
        <v>63796134</v>
      </c>
      <c r="O19" s="100">
        <f t="shared" si="3"/>
        <v>12650761</v>
      </c>
      <c r="P19" s="100">
        <f t="shared" si="3"/>
        <v>21436563</v>
      </c>
      <c r="Q19" s="100">
        <f t="shared" si="3"/>
        <v>1472192</v>
      </c>
      <c r="R19" s="100">
        <f t="shared" si="3"/>
        <v>35559516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159065650</v>
      </c>
      <c r="X19" s="100">
        <f t="shared" si="3"/>
        <v>180961488</v>
      </c>
      <c r="Y19" s="100">
        <f t="shared" si="3"/>
        <v>-21895838</v>
      </c>
      <c r="Z19" s="137">
        <f>+IF(X19&lt;&gt;0,+(Y19/X19)*100,0)</f>
        <v>-12.099722566383848</v>
      </c>
      <c r="AA19" s="153">
        <f>SUM(AA20:AA23)</f>
        <v>248309000</v>
      </c>
    </row>
    <row r="20" spans="1:27" ht="12.75">
      <c r="A20" s="138" t="s">
        <v>89</v>
      </c>
      <c r="B20" s="136"/>
      <c r="C20" s="155">
        <v>176333777</v>
      </c>
      <c r="D20" s="155"/>
      <c r="E20" s="156">
        <v>256331636</v>
      </c>
      <c r="F20" s="60">
        <v>239494000</v>
      </c>
      <c r="G20" s="60">
        <v>19241000</v>
      </c>
      <c r="H20" s="60">
        <v>19241000</v>
      </c>
      <c r="I20" s="60">
        <v>19241000</v>
      </c>
      <c r="J20" s="60">
        <v>57723000</v>
      </c>
      <c r="K20" s="60">
        <v>24469070</v>
      </c>
      <c r="L20" s="60">
        <v>19263813</v>
      </c>
      <c r="M20" s="60">
        <v>18055000</v>
      </c>
      <c r="N20" s="60">
        <v>61787883</v>
      </c>
      <c r="O20" s="60">
        <v>12005918</v>
      </c>
      <c r="P20" s="60">
        <v>20755440</v>
      </c>
      <c r="Q20" s="60">
        <v>796851</v>
      </c>
      <c r="R20" s="60">
        <v>33558209</v>
      </c>
      <c r="S20" s="60"/>
      <c r="T20" s="60"/>
      <c r="U20" s="60"/>
      <c r="V20" s="60"/>
      <c r="W20" s="60">
        <v>153069092</v>
      </c>
      <c r="X20" s="60">
        <v>175762494</v>
      </c>
      <c r="Y20" s="60">
        <v>-22693402</v>
      </c>
      <c r="Z20" s="140">
        <v>-12.91</v>
      </c>
      <c r="AA20" s="155">
        <v>239494000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7646417</v>
      </c>
      <c r="D23" s="155"/>
      <c r="E23" s="156">
        <v>6919617</v>
      </c>
      <c r="F23" s="60">
        <v>8815000</v>
      </c>
      <c r="G23" s="60">
        <v>662000</v>
      </c>
      <c r="H23" s="60">
        <v>662000</v>
      </c>
      <c r="I23" s="60">
        <v>663000</v>
      </c>
      <c r="J23" s="60">
        <v>1987000</v>
      </c>
      <c r="K23" s="60">
        <v>662000</v>
      </c>
      <c r="L23" s="60">
        <v>662000</v>
      </c>
      <c r="M23" s="60">
        <v>684251</v>
      </c>
      <c r="N23" s="60">
        <v>2008251</v>
      </c>
      <c r="O23" s="60">
        <v>644843</v>
      </c>
      <c r="P23" s="60">
        <v>681123</v>
      </c>
      <c r="Q23" s="60">
        <v>675341</v>
      </c>
      <c r="R23" s="60">
        <v>2001307</v>
      </c>
      <c r="S23" s="60"/>
      <c r="T23" s="60"/>
      <c r="U23" s="60"/>
      <c r="V23" s="60"/>
      <c r="W23" s="60">
        <v>5996558</v>
      </c>
      <c r="X23" s="60">
        <v>5198994</v>
      </c>
      <c r="Y23" s="60">
        <v>797564</v>
      </c>
      <c r="Z23" s="140">
        <v>15.34</v>
      </c>
      <c r="AA23" s="155">
        <v>8815000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436172416</v>
      </c>
      <c r="D25" s="168">
        <f>+D5+D9+D15+D19+D24</f>
        <v>0</v>
      </c>
      <c r="E25" s="169">
        <f t="shared" si="4"/>
        <v>581812647</v>
      </c>
      <c r="F25" s="73">
        <f t="shared" si="4"/>
        <v>532253000</v>
      </c>
      <c r="G25" s="73">
        <f t="shared" si="4"/>
        <v>115881408</v>
      </c>
      <c r="H25" s="73">
        <f t="shared" si="4"/>
        <v>33352431</v>
      </c>
      <c r="I25" s="73">
        <f t="shared" si="4"/>
        <v>30753302</v>
      </c>
      <c r="J25" s="73">
        <f t="shared" si="4"/>
        <v>179987141</v>
      </c>
      <c r="K25" s="73">
        <f t="shared" si="4"/>
        <v>33473235</v>
      </c>
      <c r="L25" s="73">
        <f t="shared" si="4"/>
        <v>31217735</v>
      </c>
      <c r="M25" s="73">
        <f t="shared" si="4"/>
        <v>75915964</v>
      </c>
      <c r="N25" s="73">
        <f t="shared" si="4"/>
        <v>140606934</v>
      </c>
      <c r="O25" s="73">
        <f t="shared" si="4"/>
        <v>18749392</v>
      </c>
      <c r="P25" s="73">
        <f t="shared" si="4"/>
        <v>34701022</v>
      </c>
      <c r="Q25" s="73">
        <f t="shared" si="4"/>
        <v>78309087</v>
      </c>
      <c r="R25" s="73">
        <f t="shared" si="4"/>
        <v>131759501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452353576</v>
      </c>
      <c r="X25" s="73">
        <f t="shared" si="4"/>
        <v>407312964</v>
      </c>
      <c r="Y25" s="73">
        <f t="shared" si="4"/>
        <v>45040612</v>
      </c>
      <c r="Z25" s="170">
        <f>+IF(X25&lt;&gt;0,+(Y25/X25)*100,0)</f>
        <v>11.057986359599397</v>
      </c>
      <c r="AA25" s="168">
        <f>+AA5+AA9+AA15+AA19+AA24</f>
        <v>532253000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335852875</v>
      </c>
      <c r="D28" s="153">
        <f>SUM(D29:D31)</f>
        <v>0</v>
      </c>
      <c r="E28" s="154">
        <f t="shared" si="5"/>
        <v>160029700</v>
      </c>
      <c r="F28" s="100">
        <f t="shared" si="5"/>
        <v>361414500</v>
      </c>
      <c r="G28" s="100">
        <f t="shared" si="5"/>
        <v>15640961</v>
      </c>
      <c r="H28" s="100">
        <f t="shared" si="5"/>
        <v>22626812</v>
      </c>
      <c r="I28" s="100">
        <f t="shared" si="5"/>
        <v>32868068</v>
      </c>
      <c r="J28" s="100">
        <f t="shared" si="5"/>
        <v>71135841</v>
      </c>
      <c r="K28" s="100">
        <f t="shared" si="5"/>
        <v>25124970</v>
      </c>
      <c r="L28" s="100">
        <f t="shared" si="5"/>
        <v>41586982</v>
      </c>
      <c r="M28" s="100">
        <f t="shared" si="5"/>
        <v>23473585</v>
      </c>
      <c r="N28" s="100">
        <f t="shared" si="5"/>
        <v>90185537</v>
      </c>
      <c r="O28" s="100">
        <f t="shared" si="5"/>
        <v>24378558</v>
      </c>
      <c r="P28" s="100">
        <f t="shared" si="5"/>
        <v>23641977</v>
      </c>
      <c r="Q28" s="100">
        <f t="shared" si="5"/>
        <v>20924240</v>
      </c>
      <c r="R28" s="100">
        <f t="shared" si="5"/>
        <v>68944775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230266153</v>
      </c>
      <c r="X28" s="100">
        <f t="shared" si="5"/>
        <v>122120991</v>
      </c>
      <c r="Y28" s="100">
        <f t="shared" si="5"/>
        <v>108145162</v>
      </c>
      <c r="Z28" s="137">
        <f>+IF(X28&lt;&gt;0,+(Y28/X28)*100,0)</f>
        <v>88.5557520574002</v>
      </c>
      <c r="AA28" s="153">
        <f>SUM(AA29:AA31)</f>
        <v>361414500</v>
      </c>
    </row>
    <row r="29" spans="1:27" ht="12.75">
      <c r="A29" s="138" t="s">
        <v>75</v>
      </c>
      <c r="B29" s="136"/>
      <c r="C29" s="155">
        <v>335852875</v>
      </c>
      <c r="D29" s="155"/>
      <c r="E29" s="156">
        <v>66924115</v>
      </c>
      <c r="F29" s="60">
        <v>318647500</v>
      </c>
      <c r="G29" s="60">
        <v>1198856</v>
      </c>
      <c r="H29" s="60"/>
      <c r="I29" s="60"/>
      <c r="J29" s="60">
        <v>1198856</v>
      </c>
      <c r="K29" s="60">
        <v>212643</v>
      </c>
      <c r="L29" s="60">
        <v>236957</v>
      </c>
      <c r="M29" s="60">
        <v>889067</v>
      </c>
      <c r="N29" s="60">
        <v>1338667</v>
      </c>
      <c r="O29" s="60">
        <v>3819597</v>
      </c>
      <c r="P29" s="60">
        <v>924548</v>
      </c>
      <c r="Q29" s="60">
        <v>1932122</v>
      </c>
      <c r="R29" s="60">
        <v>6676267</v>
      </c>
      <c r="S29" s="60"/>
      <c r="T29" s="60"/>
      <c r="U29" s="60"/>
      <c r="V29" s="60"/>
      <c r="W29" s="60">
        <v>9213790</v>
      </c>
      <c r="X29" s="60">
        <v>41657247</v>
      </c>
      <c r="Y29" s="60">
        <v>-32443457</v>
      </c>
      <c r="Z29" s="140">
        <v>-77.88</v>
      </c>
      <c r="AA29" s="155">
        <v>318647500</v>
      </c>
    </row>
    <row r="30" spans="1:27" ht="12.75">
      <c r="A30" s="138" t="s">
        <v>76</v>
      </c>
      <c r="B30" s="136"/>
      <c r="C30" s="157"/>
      <c r="D30" s="157"/>
      <c r="E30" s="158">
        <v>93105585</v>
      </c>
      <c r="F30" s="159">
        <v>2039000</v>
      </c>
      <c r="G30" s="159">
        <v>14442105</v>
      </c>
      <c r="H30" s="159">
        <v>16828079</v>
      </c>
      <c r="I30" s="159">
        <v>32868068</v>
      </c>
      <c r="J30" s="159">
        <v>64138252</v>
      </c>
      <c r="K30" s="159">
        <v>23325238</v>
      </c>
      <c r="L30" s="159">
        <v>39553915</v>
      </c>
      <c r="M30" s="159">
        <v>19006855</v>
      </c>
      <c r="N30" s="159">
        <v>81886008</v>
      </c>
      <c r="O30" s="159">
        <v>19867423</v>
      </c>
      <c r="P30" s="159">
        <v>18669748</v>
      </c>
      <c r="Q30" s="159">
        <v>15066424</v>
      </c>
      <c r="R30" s="159">
        <v>53603595</v>
      </c>
      <c r="S30" s="159"/>
      <c r="T30" s="159"/>
      <c r="U30" s="159"/>
      <c r="V30" s="159"/>
      <c r="W30" s="159">
        <v>199627855</v>
      </c>
      <c r="X30" s="159">
        <v>80463744</v>
      </c>
      <c r="Y30" s="159">
        <v>119164111</v>
      </c>
      <c r="Z30" s="141">
        <v>148.1</v>
      </c>
      <c r="AA30" s="157">
        <v>2039000</v>
      </c>
    </row>
    <row r="31" spans="1:27" ht="12.75">
      <c r="A31" s="138" t="s">
        <v>77</v>
      </c>
      <c r="B31" s="136"/>
      <c r="C31" s="155"/>
      <c r="D31" s="155"/>
      <c r="E31" s="156"/>
      <c r="F31" s="60">
        <v>40728000</v>
      </c>
      <c r="G31" s="60"/>
      <c r="H31" s="60">
        <v>5798733</v>
      </c>
      <c r="I31" s="60"/>
      <c r="J31" s="60">
        <v>5798733</v>
      </c>
      <c r="K31" s="60">
        <v>1587089</v>
      </c>
      <c r="L31" s="60">
        <v>1796110</v>
      </c>
      <c r="M31" s="60">
        <v>3577663</v>
      </c>
      <c r="N31" s="60">
        <v>6960862</v>
      </c>
      <c r="O31" s="60">
        <v>691538</v>
      </c>
      <c r="P31" s="60">
        <v>4047681</v>
      </c>
      <c r="Q31" s="60">
        <v>3925694</v>
      </c>
      <c r="R31" s="60">
        <v>8664913</v>
      </c>
      <c r="S31" s="60"/>
      <c r="T31" s="60"/>
      <c r="U31" s="60"/>
      <c r="V31" s="60"/>
      <c r="W31" s="60">
        <v>21424508</v>
      </c>
      <c r="X31" s="60"/>
      <c r="Y31" s="60">
        <v>21424508</v>
      </c>
      <c r="Z31" s="140">
        <v>0</v>
      </c>
      <c r="AA31" s="155">
        <v>40728000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28471442</v>
      </c>
      <c r="F32" s="100">
        <f t="shared" si="6"/>
        <v>0</v>
      </c>
      <c r="G32" s="100">
        <f t="shared" si="6"/>
        <v>0</v>
      </c>
      <c r="H32" s="100">
        <f t="shared" si="6"/>
        <v>4081647</v>
      </c>
      <c r="I32" s="100">
        <f t="shared" si="6"/>
        <v>383835</v>
      </c>
      <c r="J32" s="100">
        <f t="shared" si="6"/>
        <v>4465482</v>
      </c>
      <c r="K32" s="100">
        <f t="shared" si="6"/>
        <v>370029</v>
      </c>
      <c r="L32" s="100">
        <f t="shared" si="6"/>
        <v>899857</v>
      </c>
      <c r="M32" s="100">
        <f t="shared" si="6"/>
        <v>1034427</v>
      </c>
      <c r="N32" s="100">
        <f t="shared" si="6"/>
        <v>2304313</v>
      </c>
      <c r="O32" s="100">
        <f t="shared" si="6"/>
        <v>79129</v>
      </c>
      <c r="P32" s="100">
        <f t="shared" si="6"/>
        <v>64352</v>
      </c>
      <c r="Q32" s="100">
        <f t="shared" si="6"/>
        <v>22904</v>
      </c>
      <c r="R32" s="100">
        <f t="shared" si="6"/>
        <v>166385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6936180</v>
      </c>
      <c r="X32" s="100">
        <f t="shared" si="6"/>
        <v>17808741</v>
      </c>
      <c r="Y32" s="100">
        <f t="shared" si="6"/>
        <v>-10872561</v>
      </c>
      <c r="Z32" s="137">
        <f>+IF(X32&lt;&gt;0,+(Y32/X32)*100,0)</f>
        <v>-61.05182280993362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>
        <v>9784343</v>
      </c>
      <c r="F33" s="60"/>
      <c r="G33" s="60"/>
      <c r="H33" s="60">
        <v>226294</v>
      </c>
      <c r="I33" s="60"/>
      <c r="J33" s="60">
        <v>226294</v>
      </c>
      <c r="K33" s="60"/>
      <c r="L33" s="60">
        <v>610304</v>
      </c>
      <c r="M33" s="60">
        <v>607774</v>
      </c>
      <c r="N33" s="60">
        <v>1218078</v>
      </c>
      <c r="O33" s="60">
        <v>26000</v>
      </c>
      <c r="P33" s="60">
        <v>54290</v>
      </c>
      <c r="Q33" s="60">
        <v>22904</v>
      </c>
      <c r="R33" s="60">
        <v>103194</v>
      </c>
      <c r="S33" s="60"/>
      <c r="T33" s="60"/>
      <c r="U33" s="60"/>
      <c r="V33" s="60"/>
      <c r="W33" s="60">
        <v>1547566</v>
      </c>
      <c r="X33" s="60">
        <v>4473000</v>
      </c>
      <c r="Y33" s="60">
        <v>-2925434</v>
      </c>
      <c r="Z33" s="140">
        <v>-65.4</v>
      </c>
      <c r="AA33" s="155"/>
    </row>
    <row r="34" spans="1:27" ht="12.75">
      <c r="A34" s="138" t="s">
        <v>80</v>
      </c>
      <c r="B34" s="136"/>
      <c r="C34" s="155"/>
      <c r="D34" s="155"/>
      <c r="E34" s="156">
        <v>7667280</v>
      </c>
      <c r="F34" s="60"/>
      <c r="G34" s="60"/>
      <c r="H34" s="60">
        <v>800</v>
      </c>
      <c r="I34" s="60"/>
      <c r="J34" s="60">
        <v>800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800</v>
      </c>
      <c r="X34" s="60">
        <v>5720994</v>
      </c>
      <c r="Y34" s="60">
        <v>-5720194</v>
      </c>
      <c r="Z34" s="140">
        <v>-99.99</v>
      </c>
      <c r="AA34" s="155"/>
    </row>
    <row r="35" spans="1:27" ht="12.75">
      <c r="A35" s="138" t="s">
        <v>81</v>
      </c>
      <c r="B35" s="136"/>
      <c r="C35" s="155"/>
      <c r="D35" s="155"/>
      <c r="E35" s="156">
        <v>11019819</v>
      </c>
      <c r="F35" s="60"/>
      <c r="G35" s="60"/>
      <c r="H35" s="60"/>
      <c r="I35" s="60"/>
      <c r="J35" s="60"/>
      <c r="K35" s="60">
        <v>94261</v>
      </c>
      <c r="L35" s="60">
        <v>174619</v>
      </c>
      <c r="M35" s="60">
        <v>231153</v>
      </c>
      <c r="N35" s="60">
        <v>500033</v>
      </c>
      <c r="O35" s="60">
        <v>53129</v>
      </c>
      <c r="P35" s="60">
        <v>10062</v>
      </c>
      <c r="Q35" s="60"/>
      <c r="R35" s="60">
        <v>63191</v>
      </c>
      <c r="S35" s="60"/>
      <c r="T35" s="60"/>
      <c r="U35" s="60"/>
      <c r="V35" s="60"/>
      <c r="W35" s="60">
        <v>563224</v>
      </c>
      <c r="X35" s="60">
        <v>7614747</v>
      </c>
      <c r="Y35" s="60">
        <v>-7051523</v>
      </c>
      <c r="Z35" s="140">
        <v>-92.6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>
        <v>3854553</v>
      </c>
      <c r="I37" s="159">
        <v>383835</v>
      </c>
      <c r="J37" s="159">
        <v>4238388</v>
      </c>
      <c r="K37" s="159">
        <v>275768</v>
      </c>
      <c r="L37" s="159">
        <v>114934</v>
      </c>
      <c r="M37" s="159">
        <v>195500</v>
      </c>
      <c r="N37" s="159">
        <v>586202</v>
      </c>
      <c r="O37" s="159"/>
      <c r="P37" s="159"/>
      <c r="Q37" s="159"/>
      <c r="R37" s="159"/>
      <c r="S37" s="159"/>
      <c r="T37" s="159"/>
      <c r="U37" s="159"/>
      <c r="V37" s="159"/>
      <c r="W37" s="159">
        <v>4824590</v>
      </c>
      <c r="X37" s="159"/>
      <c r="Y37" s="159">
        <v>4824590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112421674</v>
      </c>
      <c r="F38" s="100">
        <f t="shared" si="7"/>
        <v>0</v>
      </c>
      <c r="G38" s="100">
        <f t="shared" si="7"/>
        <v>0</v>
      </c>
      <c r="H38" s="100">
        <f t="shared" si="7"/>
        <v>140792</v>
      </c>
      <c r="I38" s="100">
        <f t="shared" si="7"/>
        <v>0</v>
      </c>
      <c r="J38" s="100">
        <f t="shared" si="7"/>
        <v>140792</v>
      </c>
      <c r="K38" s="100">
        <f t="shared" si="7"/>
        <v>386051</v>
      </c>
      <c r="L38" s="100">
        <f t="shared" si="7"/>
        <v>211941</v>
      </c>
      <c r="M38" s="100">
        <f t="shared" si="7"/>
        <v>680802</v>
      </c>
      <c r="N38" s="100">
        <f t="shared" si="7"/>
        <v>1278794</v>
      </c>
      <c r="O38" s="100">
        <f t="shared" si="7"/>
        <v>100423</v>
      </c>
      <c r="P38" s="100">
        <f t="shared" si="7"/>
        <v>354734</v>
      </c>
      <c r="Q38" s="100">
        <f t="shared" si="7"/>
        <v>222317</v>
      </c>
      <c r="R38" s="100">
        <f t="shared" si="7"/>
        <v>677474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2097060</v>
      </c>
      <c r="X38" s="100">
        <f t="shared" si="7"/>
        <v>73326744</v>
      </c>
      <c r="Y38" s="100">
        <f t="shared" si="7"/>
        <v>-71229684</v>
      </c>
      <c r="Z38" s="137">
        <f>+IF(X38&lt;&gt;0,+(Y38/X38)*100,0)</f>
        <v>-97.14011575367371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>
        <v>56542391</v>
      </c>
      <c r="F39" s="60"/>
      <c r="G39" s="60"/>
      <c r="H39" s="60">
        <v>108092</v>
      </c>
      <c r="I39" s="60"/>
      <c r="J39" s="60">
        <v>108092</v>
      </c>
      <c r="K39" s="60">
        <v>155000</v>
      </c>
      <c r="L39" s="60"/>
      <c r="M39" s="60">
        <v>4500</v>
      </c>
      <c r="N39" s="60">
        <v>159500</v>
      </c>
      <c r="O39" s="60"/>
      <c r="P39" s="60"/>
      <c r="Q39" s="60">
        <v>1476</v>
      </c>
      <c r="R39" s="60">
        <v>1476</v>
      </c>
      <c r="S39" s="60"/>
      <c r="T39" s="60"/>
      <c r="U39" s="60"/>
      <c r="V39" s="60"/>
      <c r="W39" s="60">
        <v>269068</v>
      </c>
      <c r="X39" s="60">
        <v>36949500</v>
      </c>
      <c r="Y39" s="60">
        <v>-36680432</v>
      </c>
      <c r="Z39" s="140">
        <v>-99.27</v>
      </c>
      <c r="AA39" s="155"/>
    </row>
    <row r="40" spans="1:27" ht="12.75">
      <c r="A40" s="138" t="s">
        <v>86</v>
      </c>
      <c r="B40" s="136"/>
      <c r="C40" s="155"/>
      <c r="D40" s="155"/>
      <c r="E40" s="156">
        <v>55879283</v>
      </c>
      <c r="F40" s="60"/>
      <c r="G40" s="60"/>
      <c r="H40" s="60">
        <v>32700</v>
      </c>
      <c r="I40" s="60"/>
      <c r="J40" s="60">
        <v>32700</v>
      </c>
      <c r="K40" s="60">
        <v>231051</v>
      </c>
      <c r="L40" s="60">
        <v>211941</v>
      </c>
      <c r="M40" s="60">
        <v>676302</v>
      </c>
      <c r="N40" s="60">
        <v>1119294</v>
      </c>
      <c r="O40" s="60">
        <v>100423</v>
      </c>
      <c r="P40" s="60">
        <v>354734</v>
      </c>
      <c r="Q40" s="60">
        <v>220841</v>
      </c>
      <c r="R40" s="60">
        <v>675998</v>
      </c>
      <c r="S40" s="60"/>
      <c r="T40" s="60"/>
      <c r="U40" s="60"/>
      <c r="V40" s="60"/>
      <c r="W40" s="60">
        <v>1827992</v>
      </c>
      <c r="X40" s="60">
        <v>36377244</v>
      </c>
      <c r="Y40" s="60">
        <v>-34549252</v>
      </c>
      <c r="Z40" s="140">
        <v>-94.97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202381628</v>
      </c>
      <c r="D42" s="153">
        <f>SUM(D43:D46)</f>
        <v>0</v>
      </c>
      <c r="E42" s="154">
        <f t="shared" si="8"/>
        <v>188931696</v>
      </c>
      <c r="F42" s="100">
        <f t="shared" si="8"/>
        <v>151264000</v>
      </c>
      <c r="G42" s="100">
        <f t="shared" si="8"/>
        <v>0</v>
      </c>
      <c r="H42" s="100">
        <f t="shared" si="8"/>
        <v>25067342</v>
      </c>
      <c r="I42" s="100">
        <f t="shared" si="8"/>
        <v>1010764</v>
      </c>
      <c r="J42" s="100">
        <f t="shared" si="8"/>
        <v>26078106</v>
      </c>
      <c r="K42" s="100">
        <f t="shared" si="8"/>
        <v>73591</v>
      </c>
      <c r="L42" s="100">
        <f t="shared" si="8"/>
        <v>142912</v>
      </c>
      <c r="M42" s="100">
        <f t="shared" si="8"/>
        <v>1650385</v>
      </c>
      <c r="N42" s="100">
        <f t="shared" si="8"/>
        <v>1866888</v>
      </c>
      <c r="O42" s="100">
        <f t="shared" si="8"/>
        <v>0</v>
      </c>
      <c r="P42" s="100">
        <f t="shared" si="8"/>
        <v>11674816</v>
      </c>
      <c r="Q42" s="100">
        <f t="shared" si="8"/>
        <v>12883192</v>
      </c>
      <c r="R42" s="100">
        <f t="shared" si="8"/>
        <v>24558008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52503002</v>
      </c>
      <c r="X42" s="100">
        <f t="shared" si="8"/>
        <v>170973000</v>
      </c>
      <c r="Y42" s="100">
        <f t="shared" si="8"/>
        <v>-118469998</v>
      </c>
      <c r="Z42" s="137">
        <f>+IF(X42&lt;&gt;0,+(Y42/X42)*100,0)</f>
        <v>-69.29164137027483</v>
      </c>
      <c r="AA42" s="153">
        <f>SUM(AA43:AA46)</f>
        <v>151264000</v>
      </c>
    </row>
    <row r="43" spans="1:27" ht="12.75">
      <c r="A43" s="138" t="s">
        <v>89</v>
      </c>
      <c r="B43" s="136"/>
      <c r="C43" s="155">
        <v>202381628</v>
      </c>
      <c r="D43" s="155"/>
      <c r="E43" s="156">
        <v>181801348</v>
      </c>
      <c r="F43" s="60">
        <v>151264000</v>
      </c>
      <c r="G43" s="60"/>
      <c r="H43" s="60">
        <v>25067342</v>
      </c>
      <c r="I43" s="60">
        <v>1010764</v>
      </c>
      <c r="J43" s="60">
        <v>26078106</v>
      </c>
      <c r="K43" s="60">
        <v>7706</v>
      </c>
      <c r="L43" s="60">
        <v>22712</v>
      </c>
      <c r="M43" s="60">
        <v>1648539</v>
      </c>
      <c r="N43" s="60">
        <v>1678957</v>
      </c>
      <c r="O43" s="60"/>
      <c r="P43" s="60">
        <v>11671148</v>
      </c>
      <c r="Q43" s="60">
        <v>12883192</v>
      </c>
      <c r="R43" s="60">
        <v>24554340</v>
      </c>
      <c r="S43" s="60"/>
      <c r="T43" s="60"/>
      <c r="U43" s="60"/>
      <c r="V43" s="60"/>
      <c r="W43" s="60">
        <v>52311403</v>
      </c>
      <c r="X43" s="60">
        <v>165960000</v>
      </c>
      <c r="Y43" s="60">
        <v>-113648597</v>
      </c>
      <c r="Z43" s="140">
        <v>-68.48</v>
      </c>
      <c r="AA43" s="155">
        <v>151264000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7130348</v>
      </c>
      <c r="F46" s="60"/>
      <c r="G46" s="60"/>
      <c r="H46" s="60"/>
      <c r="I46" s="60"/>
      <c r="J46" s="60"/>
      <c r="K46" s="60">
        <v>65885</v>
      </c>
      <c r="L46" s="60">
        <v>120200</v>
      </c>
      <c r="M46" s="60">
        <v>1846</v>
      </c>
      <c r="N46" s="60">
        <v>187931</v>
      </c>
      <c r="O46" s="60"/>
      <c r="P46" s="60">
        <v>3668</v>
      </c>
      <c r="Q46" s="60"/>
      <c r="R46" s="60">
        <v>3668</v>
      </c>
      <c r="S46" s="60"/>
      <c r="T46" s="60"/>
      <c r="U46" s="60"/>
      <c r="V46" s="60"/>
      <c r="W46" s="60">
        <v>191599</v>
      </c>
      <c r="X46" s="60">
        <v>5013000</v>
      </c>
      <c r="Y46" s="60">
        <v>-4821401</v>
      </c>
      <c r="Z46" s="140">
        <v>-96.18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376114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538234503</v>
      </c>
      <c r="D48" s="168">
        <f>+D28+D32+D38+D42+D47</f>
        <v>0</v>
      </c>
      <c r="E48" s="169">
        <f t="shared" si="9"/>
        <v>490230626</v>
      </c>
      <c r="F48" s="73">
        <f t="shared" si="9"/>
        <v>512678500</v>
      </c>
      <c r="G48" s="73">
        <f t="shared" si="9"/>
        <v>15640961</v>
      </c>
      <c r="H48" s="73">
        <f t="shared" si="9"/>
        <v>51916593</v>
      </c>
      <c r="I48" s="73">
        <f t="shared" si="9"/>
        <v>34262667</v>
      </c>
      <c r="J48" s="73">
        <f t="shared" si="9"/>
        <v>101820221</v>
      </c>
      <c r="K48" s="73">
        <f t="shared" si="9"/>
        <v>25954641</v>
      </c>
      <c r="L48" s="73">
        <f t="shared" si="9"/>
        <v>42841692</v>
      </c>
      <c r="M48" s="73">
        <f t="shared" si="9"/>
        <v>26839199</v>
      </c>
      <c r="N48" s="73">
        <f t="shared" si="9"/>
        <v>95635532</v>
      </c>
      <c r="O48" s="73">
        <f t="shared" si="9"/>
        <v>24558110</v>
      </c>
      <c r="P48" s="73">
        <f t="shared" si="9"/>
        <v>35735879</v>
      </c>
      <c r="Q48" s="73">
        <f t="shared" si="9"/>
        <v>34052653</v>
      </c>
      <c r="R48" s="73">
        <f t="shared" si="9"/>
        <v>94346642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291802395</v>
      </c>
      <c r="X48" s="73">
        <f t="shared" si="9"/>
        <v>384229476</v>
      </c>
      <c r="Y48" s="73">
        <f t="shared" si="9"/>
        <v>-92427081</v>
      </c>
      <c r="Z48" s="170">
        <f>+IF(X48&lt;&gt;0,+(Y48/X48)*100,0)</f>
        <v>-24.055177120247798</v>
      </c>
      <c r="AA48" s="168">
        <f>+AA28+AA32+AA38+AA42+AA47</f>
        <v>512678500</v>
      </c>
    </row>
    <row r="49" spans="1:27" ht="12.75">
      <c r="A49" s="148" t="s">
        <v>49</v>
      </c>
      <c r="B49" s="149"/>
      <c r="C49" s="171">
        <f aca="true" t="shared" si="10" ref="C49:Y49">+C25-C48</f>
        <v>-102062087</v>
      </c>
      <c r="D49" s="171">
        <f>+D25-D48</f>
        <v>0</v>
      </c>
      <c r="E49" s="172">
        <f t="shared" si="10"/>
        <v>91582021</v>
      </c>
      <c r="F49" s="173">
        <f t="shared" si="10"/>
        <v>19574500</v>
      </c>
      <c r="G49" s="173">
        <f t="shared" si="10"/>
        <v>100240447</v>
      </c>
      <c r="H49" s="173">
        <f t="shared" si="10"/>
        <v>-18564162</v>
      </c>
      <c r="I49" s="173">
        <f t="shared" si="10"/>
        <v>-3509365</v>
      </c>
      <c r="J49" s="173">
        <f t="shared" si="10"/>
        <v>78166920</v>
      </c>
      <c r="K49" s="173">
        <f t="shared" si="10"/>
        <v>7518594</v>
      </c>
      <c r="L49" s="173">
        <f t="shared" si="10"/>
        <v>-11623957</v>
      </c>
      <c r="M49" s="173">
        <f t="shared" si="10"/>
        <v>49076765</v>
      </c>
      <c r="N49" s="173">
        <f t="shared" si="10"/>
        <v>44971402</v>
      </c>
      <c r="O49" s="173">
        <f t="shared" si="10"/>
        <v>-5808718</v>
      </c>
      <c r="P49" s="173">
        <f t="shared" si="10"/>
        <v>-1034857</v>
      </c>
      <c r="Q49" s="173">
        <f t="shared" si="10"/>
        <v>44256434</v>
      </c>
      <c r="R49" s="173">
        <f t="shared" si="10"/>
        <v>37412859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160551181</v>
      </c>
      <c r="X49" s="173">
        <f>IF(F25=F48,0,X25-X48)</f>
        <v>23083488</v>
      </c>
      <c r="Y49" s="173">
        <f t="shared" si="10"/>
        <v>137467693</v>
      </c>
      <c r="Z49" s="174">
        <f>+IF(X49&lt;&gt;0,+(Y49/X49)*100,0)</f>
        <v>595.5239216880915</v>
      </c>
      <c r="AA49" s="171">
        <f>+AA25-AA48</f>
        <v>19574500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67313987</v>
      </c>
      <c r="D5" s="155">
        <v>0</v>
      </c>
      <c r="E5" s="156">
        <v>94693447</v>
      </c>
      <c r="F5" s="60">
        <v>94693000</v>
      </c>
      <c r="G5" s="60">
        <v>29247948</v>
      </c>
      <c r="H5" s="60">
        <v>4310482</v>
      </c>
      <c r="I5" s="60">
        <v>5154623</v>
      </c>
      <c r="J5" s="60">
        <v>38713053</v>
      </c>
      <c r="K5" s="60">
        <v>5209777</v>
      </c>
      <c r="L5" s="60">
        <v>6841448</v>
      </c>
      <c r="M5" s="60">
        <v>5828195</v>
      </c>
      <c r="N5" s="60">
        <v>17879420</v>
      </c>
      <c r="O5" s="60">
        <v>3583157</v>
      </c>
      <c r="P5" s="60">
        <v>9612015</v>
      </c>
      <c r="Q5" s="60">
        <v>4867453</v>
      </c>
      <c r="R5" s="60">
        <v>18062625</v>
      </c>
      <c r="S5" s="60">
        <v>0</v>
      </c>
      <c r="T5" s="60">
        <v>0</v>
      </c>
      <c r="U5" s="60">
        <v>0</v>
      </c>
      <c r="V5" s="60">
        <v>0</v>
      </c>
      <c r="W5" s="60">
        <v>74655098</v>
      </c>
      <c r="X5" s="60">
        <v>62544744</v>
      </c>
      <c r="Y5" s="60">
        <v>12110354</v>
      </c>
      <c r="Z5" s="140">
        <v>19.36</v>
      </c>
      <c r="AA5" s="155">
        <v>94693000</v>
      </c>
    </row>
    <row r="6" spans="1:27" ht="12.75">
      <c r="A6" s="181" t="s">
        <v>102</v>
      </c>
      <c r="B6" s="182"/>
      <c r="C6" s="155">
        <v>10991972</v>
      </c>
      <c r="D6" s="155">
        <v>0</v>
      </c>
      <c r="E6" s="156">
        <v>0</v>
      </c>
      <c r="F6" s="60">
        <v>0</v>
      </c>
      <c r="G6" s="60">
        <v>1409525</v>
      </c>
      <c r="H6" s="60">
        <v>932006</v>
      </c>
      <c r="I6" s="60">
        <v>1621026</v>
      </c>
      <c r="J6" s="60">
        <v>3962557</v>
      </c>
      <c r="K6" s="60">
        <v>0</v>
      </c>
      <c r="L6" s="60">
        <v>0</v>
      </c>
      <c r="M6" s="60">
        <v>173000</v>
      </c>
      <c r="N6" s="60">
        <v>173000</v>
      </c>
      <c r="O6" s="60">
        <v>0</v>
      </c>
      <c r="P6" s="60">
        <v>1627706</v>
      </c>
      <c r="Q6" s="60">
        <v>1687533</v>
      </c>
      <c r="R6" s="60">
        <v>3315239</v>
      </c>
      <c r="S6" s="60">
        <v>0</v>
      </c>
      <c r="T6" s="60">
        <v>0</v>
      </c>
      <c r="U6" s="60">
        <v>0</v>
      </c>
      <c r="V6" s="60">
        <v>0</v>
      </c>
      <c r="W6" s="60">
        <v>7450796</v>
      </c>
      <c r="X6" s="60"/>
      <c r="Y6" s="60">
        <v>7450796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176333777</v>
      </c>
      <c r="D7" s="155">
        <v>0</v>
      </c>
      <c r="E7" s="156">
        <v>239493777</v>
      </c>
      <c r="F7" s="60">
        <v>239494000</v>
      </c>
      <c r="G7" s="60">
        <v>19241000</v>
      </c>
      <c r="H7" s="60">
        <v>19241000</v>
      </c>
      <c r="I7" s="60">
        <v>19241000</v>
      </c>
      <c r="J7" s="60">
        <v>57723000</v>
      </c>
      <c r="K7" s="60">
        <v>19241000</v>
      </c>
      <c r="L7" s="60">
        <v>19241000</v>
      </c>
      <c r="M7" s="60">
        <v>18055000</v>
      </c>
      <c r="N7" s="60">
        <v>56537000</v>
      </c>
      <c r="O7" s="60">
        <v>12005918</v>
      </c>
      <c r="P7" s="60">
        <v>20755440</v>
      </c>
      <c r="Q7" s="60">
        <v>675341</v>
      </c>
      <c r="R7" s="60">
        <v>33436699</v>
      </c>
      <c r="S7" s="60">
        <v>0</v>
      </c>
      <c r="T7" s="60">
        <v>0</v>
      </c>
      <c r="U7" s="60">
        <v>0</v>
      </c>
      <c r="V7" s="60">
        <v>0</v>
      </c>
      <c r="W7" s="60">
        <v>147696699</v>
      </c>
      <c r="X7" s="60">
        <v>167626494</v>
      </c>
      <c r="Y7" s="60">
        <v>-19929795</v>
      </c>
      <c r="Z7" s="140">
        <v>-11.89</v>
      </c>
      <c r="AA7" s="155">
        <v>239494000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7646417</v>
      </c>
      <c r="D10" s="155">
        <v>0</v>
      </c>
      <c r="E10" s="156">
        <v>8814721</v>
      </c>
      <c r="F10" s="54">
        <v>8815000</v>
      </c>
      <c r="G10" s="54">
        <v>662000</v>
      </c>
      <c r="H10" s="54">
        <v>662000</v>
      </c>
      <c r="I10" s="54">
        <v>663000</v>
      </c>
      <c r="J10" s="54">
        <v>1987000</v>
      </c>
      <c r="K10" s="54">
        <v>662000</v>
      </c>
      <c r="L10" s="54">
        <v>662000</v>
      </c>
      <c r="M10" s="54">
        <v>684251</v>
      </c>
      <c r="N10" s="54">
        <v>2008251</v>
      </c>
      <c r="O10" s="54">
        <v>644843</v>
      </c>
      <c r="P10" s="54">
        <v>681123</v>
      </c>
      <c r="Q10" s="54">
        <v>675341</v>
      </c>
      <c r="R10" s="54">
        <v>2001307</v>
      </c>
      <c r="S10" s="54">
        <v>0</v>
      </c>
      <c r="T10" s="54">
        <v>0</v>
      </c>
      <c r="U10" s="54">
        <v>0</v>
      </c>
      <c r="V10" s="54">
        <v>0</v>
      </c>
      <c r="W10" s="54">
        <v>5996558</v>
      </c>
      <c r="X10" s="54">
        <v>6620247</v>
      </c>
      <c r="Y10" s="54">
        <v>-623689</v>
      </c>
      <c r="Z10" s="184">
        <v>-9.42</v>
      </c>
      <c r="AA10" s="130">
        <v>8815000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1011370</v>
      </c>
      <c r="H11" s="60">
        <v>1326699</v>
      </c>
      <c r="I11" s="60">
        <v>1862211</v>
      </c>
      <c r="J11" s="60">
        <v>4200280</v>
      </c>
      <c r="K11" s="60">
        <v>1055639</v>
      </c>
      <c r="L11" s="60">
        <v>1725163</v>
      </c>
      <c r="M11" s="60">
        <v>1582987</v>
      </c>
      <c r="N11" s="60">
        <v>4363789</v>
      </c>
      <c r="O11" s="60">
        <v>1669980</v>
      </c>
      <c r="P11" s="60">
        <v>0</v>
      </c>
      <c r="Q11" s="60">
        <v>14426053</v>
      </c>
      <c r="R11" s="60">
        <v>16096033</v>
      </c>
      <c r="S11" s="60">
        <v>0</v>
      </c>
      <c r="T11" s="60">
        <v>0</v>
      </c>
      <c r="U11" s="60">
        <v>0</v>
      </c>
      <c r="V11" s="60">
        <v>0</v>
      </c>
      <c r="W11" s="60">
        <v>24660102</v>
      </c>
      <c r="X11" s="60"/>
      <c r="Y11" s="60">
        <v>24660102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531526</v>
      </c>
      <c r="D12" s="155">
        <v>0</v>
      </c>
      <c r="E12" s="156">
        <v>388955</v>
      </c>
      <c r="F12" s="60">
        <v>389000</v>
      </c>
      <c r="G12" s="60">
        <v>13776</v>
      </c>
      <c r="H12" s="60">
        <v>16584</v>
      </c>
      <c r="I12" s="60">
        <v>20633</v>
      </c>
      <c r="J12" s="60">
        <v>50993</v>
      </c>
      <c r="K12" s="60">
        <v>23931</v>
      </c>
      <c r="L12" s="60">
        <v>23492</v>
      </c>
      <c r="M12" s="60">
        <v>30920</v>
      </c>
      <c r="N12" s="60">
        <v>78343</v>
      </c>
      <c r="O12" s="60">
        <v>2834</v>
      </c>
      <c r="P12" s="60">
        <v>13708</v>
      </c>
      <c r="Q12" s="60">
        <v>26193</v>
      </c>
      <c r="R12" s="60">
        <v>42735</v>
      </c>
      <c r="S12" s="60">
        <v>0</v>
      </c>
      <c r="T12" s="60">
        <v>0</v>
      </c>
      <c r="U12" s="60">
        <v>0</v>
      </c>
      <c r="V12" s="60">
        <v>0</v>
      </c>
      <c r="W12" s="60">
        <v>172071</v>
      </c>
      <c r="X12" s="60">
        <v>306000</v>
      </c>
      <c r="Y12" s="60">
        <v>-133929</v>
      </c>
      <c r="Z12" s="140">
        <v>-43.77</v>
      </c>
      <c r="AA12" s="155">
        <v>389000</v>
      </c>
    </row>
    <row r="13" spans="1:27" ht="12.75">
      <c r="A13" s="181" t="s">
        <v>109</v>
      </c>
      <c r="B13" s="185"/>
      <c r="C13" s="155">
        <v>716369</v>
      </c>
      <c r="D13" s="155">
        <v>0</v>
      </c>
      <c r="E13" s="156">
        <v>544013</v>
      </c>
      <c r="F13" s="60">
        <v>544000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407997</v>
      </c>
      <c r="Y13" s="60">
        <v>-407997</v>
      </c>
      <c r="Z13" s="140">
        <v>-100</v>
      </c>
      <c r="AA13" s="155">
        <v>544000</v>
      </c>
    </row>
    <row r="14" spans="1:27" ht="12.75">
      <c r="A14" s="181" t="s">
        <v>110</v>
      </c>
      <c r="B14" s="185"/>
      <c r="C14" s="155">
        <v>638357</v>
      </c>
      <c r="D14" s="155">
        <v>0</v>
      </c>
      <c r="E14" s="156">
        <v>1020139</v>
      </c>
      <c r="F14" s="60">
        <v>1020000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742500</v>
      </c>
      <c r="Y14" s="60">
        <v>-742500</v>
      </c>
      <c r="Z14" s="140">
        <v>-100</v>
      </c>
      <c r="AA14" s="155">
        <v>1020000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1639210</v>
      </c>
      <c r="D16" s="155">
        <v>0</v>
      </c>
      <c r="E16" s="156">
        <v>19037856</v>
      </c>
      <c r="F16" s="60">
        <v>13630000</v>
      </c>
      <c r="G16" s="60">
        <v>100</v>
      </c>
      <c r="H16" s="60">
        <v>51100</v>
      </c>
      <c r="I16" s="60">
        <v>3100</v>
      </c>
      <c r="J16" s="60">
        <v>54300</v>
      </c>
      <c r="K16" s="60">
        <v>0</v>
      </c>
      <c r="L16" s="60">
        <v>500</v>
      </c>
      <c r="M16" s="60">
        <v>53850</v>
      </c>
      <c r="N16" s="60">
        <v>54350</v>
      </c>
      <c r="O16" s="60">
        <v>46500</v>
      </c>
      <c r="P16" s="60">
        <v>29500</v>
      </c>
      <c r="Q16" s="60">
        <v>166940</v>
      </c>
      <c r="R16" s="60">
        <v>242940</v>
      </c>
      <c r="S16" s="60">
        <v>0</v>
      </c>
      <c r="T16" s="60">
        <v>0</v>
      </c>
      <c r="U16" s="60">
        <v>0</v>
      </c>
      <c r="V16" s="60">
        <v>0</v>
      </c>
      <c r="W16" s="60">
        <v>351590</v>
      </c>
      <c r="X16" s="60">
        <v>9623250</v>
      </c>
      <c r="Y16" s="60">
        <v>-9271660</v>
      </c>
      <c r="Z16" s="140">
        <v>-96.35</v>
      </c>
      <c r="AA16" s="155">
        <v>13630000</v>
      </c>
    </row>
    <row r="17" spans="1:27" ht="12.75">
      <c r="A17" s="181" t="s">
        <v>113</v>
      </c>
      <c r="B17" s="185"/>
      <c r="C17" s="155">
        <v>4616916</v>
      </c>
      <c r="D17" s="155">
        <v>0</v>
      </c>
      <c r="E17" s="156">
        <v>0</v>
      </c>
      <c r="F17" s="60">
        <v>5408000</v>
      </c>
      <c r="G17" s="60">
        <v>200</v>
      </c>
      <c r="H17" s="60">
        <v>321682</v>
      </c>
      <c r="I17" s="60">
        <v>307507</v>
      </c>
      <c r="J17" s="60">
        <v>629389</v>
      </c>
      <c r="K17" s="60">
        <v>171214</v>
      </c>
      <c r="L17" s="60">
        <v>153077</v>
      </c>
      <c r="M17" s="60">
        <v>50912</v>
      </c>
      <c r="N17" s="60">
        <v>375203</v>
      </c>
      <c r="O17" s="60">
        <v>137491</v>
      </c>
      <c r="P17" s="60">
        <v>148766</v>
      </c>
      <c r="Q17" s="60">
        <v>162314</v>
      </c>
      <c r="R17" s="60">
        <v>448571</v>
      </c>
      <c r="S17" s="60">
        <v>0</v>
      </c>
      <c r="T17" s="60">
        <v>0</v>
      </c>
      <c r="U17" s="60">
        <v>0</v>
      </c>
      <c r="V17" s="60">
        <v>0</v>
      </c>
      <c r="W17" s="60">
        <v>1453163</v>
      </c>
      <c r="X17" s="60">
        <v>3996000</v>
      </c>
      <c r="Y17" s="60">
        <v>-2542837</v>
      </c>
      <c r="Z17" s="140">
        <v>-63.63</v>
      </c>
      <c r="AA17" s="155">
        <v>5408000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118465241</v>
      </c>
      <c r="D19" s="155">
        <v>0</v>
      </c>
      <c r="E19" s="156">
        <v>161834000</v>
      </c>
      <c r="F19" s="60">
        <v>165551000</v>
      </c>
      <c r="G19" s="60">
        <v>55929894</v>
      </c>
      <c r="H19" s="60">
        <v>3757895</v>
      </c>
      <c r="I19" s="60">
        <v>1335088</v>
      </c>
      <c r="J19" s="60">
        <v>61022877</v>
      </c>
      <c r="K19" s="60">
        <v>6750070</v>
      </c>
      <c r="L19" s="60">
        <v>2309000</v>
      </c>
      <c r="M19" s="60">
        <v>42695000</v>
      </c>
      <c r="N19" s="60">
        <v>51754070</v>
      </c>
      <c r="O19" s="60">
        <v>0</v>
      </c>
      <c r="P19" s="60">
        <v>1540000</v>
      </c>
      <c r="Q19" s="60">
        <v>41101000</v>
      </c>
      <c r="R19" s="60">
        <v>42641000</v>
      </c>
      <c r="S19" s="60">
        <v>0</v>
      </c>
      <c r="T19" s="60">
        <v>0</v>
      </c>
      <c r="U19" s="60">
        <v>0</v>
      </c>
      <c r="V19" s="60">
        <v>0</v>
      </c>
      <c r="W19" s="60">
        <v>155417947</v>
      </c>
      <c r="X19" s="60"/>
      <c r="Y19" s="60">
        <v>155417947</v>
      </c>
      <c r="Z19" s="140">
        <v>0</v>
      </c>
      <c r="AA19" s="155">
        <v>165551000</v>
      </c>
    </row>
    <row r="20" spans="1:27" ht="12.75">
      <c r="A20" s="181" t="s">
        <v>35</v>
      </c>
      <c r="B20" s="185"/>
      <c r="C20" s="155">
        <v>2212825</v>
      </c>
      <c r="D20" s="155">
        <v>0</v>
      </c>
      <c r="E20" s="156">
        <v>2531739</v>
      </c>
      <c r="F20" s="54">
        <v>2709000</v>
      </c>
      <c r="G20" s="54">
        <v>228753</v>
      </c>
      <c r="H20" s="54">
        <v>574983</v>
      </c>
      <c r="I20" s="54">
        <v>545114</v>
      </c>
      <c r="J20" s="54">
        <v>1348850</v>
      </c>
      <c r="K20" s="54">
        <v>359604</v>
      </c>
      <c r="L20" s="54">
        <v>262055</v>
      </c>
      <c r="M20" s="54">
        <v>44849</v>
      </c>
      <c r="N20" s="54">
        <v>666508</v>
      </c>
      <c r="O20" s="54">
        <v>658669</v>
      </c>
      <c r="P20" s="54">
        <v>292764</v>
      </c>
      <c r="Q20" s="54">
        <v>520919</v>
      </c>
      <c r="R20" s="54">
        <v>1472352</v>
      </c>
      <c r="S20" s="54">
        <v>0</v>
      </c>
      <c r="T20" s="54">
        <v>0</v>
      </c>
      <c r="U20" s="54">
        <v>0</v>
      </c>
      <c r="V20" s="54">
        <v>0</v>
      </c>
      <c r="W20" s="54">
        <v>3487710</v>
      </c>
      <c r="X20" s="54">
        <v>2102247</v>
      </c>
      <c r="Y20" s="54">
        <v>1385463</v>
      </c>
      <c r="Z20" s="184">
        <v>65.9</v>
      </c>
      <c r="AA20" s="130">
        <v>2709000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391106597</v>
      </c>
      <c r="D22" s="188">
        <f>SUM(D5:D21)</f>
        <v>0</v>
      </c>
      <c r="E22" s="189">
        <f t="shared" si="0"/>
        <v>528358647</v>
      </c>
      <c r="F22" s="190">
        <f t="shared" si="0"/>
        <v>532253000</v>
      </c>
      <c r="G22" s="190">
        <f t="shared" si="0"/>
        <v>107744566</v>
      </c>
      <c r="H22" s="190">
        <f t="shared" si="0"/>
        <v>31194431</v>
      </c>
      <c r="I22" s="190">
        <f t="shared" si="0"/>
        <v>30753302</v>
      </c>
      <c r="J22" s="190">
        <f t="shared" si="0"/>
        <v>169692299</v>
      </c>
      <c r="K22" s="190">
        <f t="shared" si="0"/>
        <v>33473235</v>
      </c>
      <c r="L22" s="190">
        <f t="shared" si="0"/>
        <v>31217735</v>
      </c>
      <c r="M22" s="190">
        <f t="shared" si="0"/>
        <v>69198964</v>
      </c>
      <c r="N22" s="190">
        <f t="shared" si="0"/>
        <v>133889934</v>
      </c>
      <c r="O22" s="190">
        <f t="shared" si="0"/>
        <v>18749392</v>
      </c>
      <c r="P22" s="190">
        <f t="shared" si="0"/>
        <v>34701022</v>
      </c>
      <c r="Q22" s="190">
        <f t="shared" si="0"/>
        <v>64309087</v>
      </c>
      <c r="R22" s="190">
        <f t="shared" si="0"/>
        <v>117759501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421341734</v>
      </c>
      <c r="X22" s="190">
        <f t="shared" si="0"/>
        <v>253969479</v>
      </c>
      <c r="Y22" s="190">
        <f t="shared" si="0"/>
        <v>167372255</v>
      </c>
      <c r="Z22" s="191">
        <f>+IF(X22&lt;&gt;0,+(Y22/X22)*100,0)</f>
        <v>65.90250752138607</v>
      </c>
      <c r="AA22" s="188">
        <f>SUM(AA5:AA21)</f>
        <v>532253000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111393417</v>
      </c>
      <c r="D25" s="155">
        <v>0</v>
      </c>
      <c r="E25" s="156">
        <v>129226494</v>
      </c>
      <c r="F25" s="60">
        <v>159226000</v>
      </c>
      <c r="G25" s="60">
        <v>14428783</v>
      </c>
      <c r="H25" s="60">
        <v>13826519</v>
      </c>
      <c r="I25" s="60">
        <v>13801438</v>
      </c>
      <c r="J25" s="60">
        <v>42056740</v>
      </c>
      <c r="K25" s="60">
        <v>14712431</v>
      </c>
      <c r="L25" s="60">
        <v>15977887</v>
      </c>
      <c r="M25" s="60">
        <v>14578649</v>
      </c>
      <c r="N25" s="60">
        <v>45268967</v>
      </c>
      <c r="O25" s="60">
        <v>16512569</v>
      </c>
      <c r="P25" s="60">
        <v>13422916</v>
      </c>
      <c r="Q25" s="60">
        <v>13201598</v>
      </c>
      <c r="R25" s="60">
        <v>43137083</v>
      </c>
      <c r="S25" s="60">
        <v>0</v>
      </c>
      <c r="T25" s="60">
        <v>0</v>
      </c>
      <c r="U25" s="60">
        <v>0</v>
      </c>
      <c r="V25" s="60">
        <v>0</v>
      </c>
      <c r="W25" s="60">
        <v>130462790</v>
      </c>
      <c r="X25" s="60">
        <v>96647994</v>
      </c>
      <c r="Y25" s="60">
        <v>33814796</v>
      </c>
      <c r="Z25" s="140">
        <v>34.99</v>
      </c>
      <c r="AA25" s="155">
        <v>159226000</v>
      </c>
    </row>
    <row r="26" spans="1:27" ht="12.75">
      <c r="A26" s="183" t="s">
        <v>38</v>
      </c>
      <c r="B26" s="182"/>
      <c r="C26" s="155">
        <v>11764874</v>
      </c>
      <c r="D26" s="155">
        <v>0</v>
      </c>
      <c r="E26" s="156">
        <v>16118555</v>
      </c>
      <c r="F26" s="60">
        <v>16119000</v>
      </c>
      <c r="G26" s="60">
        <v>1198856</v>
      </c>
      <c r="H26" s="60">
        <v>1231050</v>
      </c>
      <c r="I26" s="60">
        <v>1258633</v>
      </c>
      <c r="J26" s="60">
        <v>3688539</v>
      </c>
      <c r="K26" s="60">
        <v>1278721</v>
      </c>
      <c r="L26" s="60">
        <v>1207584</v>
      </c>
      <c r="M26" s="60">
        <v>1067211</v>
      </c>
      <c r="N26" s="60">
        <v>3553516</v>
      </c>
      <c r="O26" s="60">
        <v>1353664</v>
      </c>
      <c r="P26" s="60">
        <v>1210569</v>
      </c>
      <c r="Q26" s="60">
        <v>1196519</v>
      </c>
      <c r="R26" s="60">
        <v>3760752</v>
      </c>
      <c r="S26" s="60">
        <v>0</v>
      </c>
      <c r="T26" s="60">
        <v>0</v>
      </c>
      <c r="U26" s="60">
        <v>0</v>
      </c>
      <c r="V26" s="60">
        <v>0</v>
      </c>
      <c r="W26" s="60">
        <v>11002807</v>
      </c>
      <c r="X26" s="60">
        <v>12527244</v>
      </c>
      <c r="Y26" s="60">
        <v>-1524437</v>
      </c>
      <c r="Z26" s="140">
        <v>-12.17</v>
      </c>
      <c r="AA26" s="155">
        <v>16119000</v>
      </c>
    </row>
    <row r="27" spans="1:27" ht="12.75">
      <c r="A27" s="183" t="s">
        <v>118</v>
      </c>
      <c r="B27" s="182"/>
      <c r="C27" s="155">
        <v>26471511</v>
      </c>
      <c r="D27" s="155">
        <v>0</v>
      </c>
      <c r="E27" s="156">
        <v>7000000</v>
      </c>
      <c r="F27" s="60">
        <v>7000000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6750000</v>
      </c>
      <c r="Y27" s="60">
        <v>-6750000</v>
      </c>
      <c r="Z27" s="140">
        <v>-100</v>
      </c>
      <c r="AA27" s="155">
        <v>7000000</v>
      </c>
    </row>
    <row r="28" spans="1:27" ht="12.75">
      <c r="A28" s="183" t="s">
        <v>39</v>
      </c>
      <c r="B28" s="182"/>
      <c r="C28" s="155">
        <v>45221668</v>
      </c>
      <c r="D28" s="155">
        <v>0</v>
      </c>
      <c r="E28" s="156">
        <v>45159135</v>
      </c>
      <c r="F28" s="60">
        <v>45159000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51831747</v>
      </c>
      <c r="Y28" s="60">
        <v>-51831747</v>
      </c>
      <c r="Z28" s="140">
        <v>-100</v>
      </c>
      <c r="AA28" s="155">
        <v>45159000</v>
      </c>
    </row>
    <row r="29" spans="1:27" ht="12.75">
      <c r="A29" s="183" t="s">
        <v>40</v>
      </c>
      <c r="B29" s="182"/>
      <c r="C29" s="155">
        <v>4780140</v>
      </c>
      <c r="D29" s="155">
        <v>0</v>
      </c>
      <c r="E29" s="156">
        <v>2538858</v>
      </c>
      <c r="F29" s="60">
        <v>2039000</v>
      </c>
      <c r="G29" s="60">
        <v>13322</v>
      </c>
      <c r="H29" s="60">
        <v>10542</v>
      </c>
      <c r="I29" s="60">
        <v>7940</v>
      </c>
      <c r="J29" s="60">
        <v>31804</v>
      </c>
      <c r="K29" s="60">
        <v>10102</v>
      </c>
      <c r="L29" s="60">
        <v>25273</v>
      </c>
      <c r="M29" s="60">
        <v>23781</v>
      </c>
      <c r="N29" s="60">
        <v>59156</v>
      </c>
      <c r="O29" s="60">
        <v>1062</v>
      </c>
      <c r="P29" s="60">
        <v>12686</v>
      </c>
      <c r="Q29" s="60">
        <v>2379</v>
      </c>
      <c r="R29" s="60">
        <v>16127</v>
      </c>
      <c r="S29" s="60">
        <v>0</v>
      </c>
      <c r="T29" s="60">
        <v>0</v>
      </c>
      <c r="U29" s="60">
        <v>0</v>
      </c>
      <c r="V29" s="60">
        <v>0</v>
      </c>
      <c r="W29" s="60">
        <v>107087</v>
      </c>
      <c r="X29" s="60">
        <v>6486750</v>
      </c>
      <c r="Y29" s="60">
        <v>-6379663</v>
      </c>
      <c r="Z29" s="140">
        <v>-98.35</v>
      </c>
      <c r="AA29" s="155">
        <v>2039000</v>
      </c>
    </row>
    <row r="30" spans="1:27" ht="12.75">
      <c r="A30" s="183" t="s">
        <v>119</v>
      </c>
      <c r="B30" s="182"/>
      <c r="C30" s="155">
        <v>202381628</v>
      </c>
      <c r="D30" s="155">
        <v>0</v>
      </c>
      <c r="E30" s="156">
        <v>151264050</v>
      </c>
      <c r="F30" s="60">
        <v>151264000</v>
      </c>
      <c r="G30" s="60">
        <v>0</v>
      </c>
      <c r="H30" s="60">
        <v>25017442</v>
      </c>
      <c r="I30" s="60">
        <v>9175357</v>
      </c>
      <c r="J30" s="60">
        <v>34192799</v>
      </c>
      <c r="K30" s="60">
        <v>2200388</v>
      </c>
      <c r="L30" s="60">
        <v>18108265</v>
      </c>
      <c r="M30" s="60">
        <v>1504414</v>
      </c>
      <c r="N30" s="60">
        <v>21813067</v>
      </c>
      <c r="O30" s="60">
        <v>0</v>
      </c>
      <c r="P30" s="60">
        <v>11659780</v>
      </c>
      <c r="Q30" s="60">
        <v>12389605</v>
      </c>
      <c r="R30" s="60">
        <v>24049385</v>
      </c>
      <c r="S30" s="60">
        <v>0</v>
      </c>
      <c r="T30" s="60">
        <v>0</v>
      </c>
      <c r="U30" s="60">
        <v>0</v>
      </c>
      <c r="V30" s="60">
        <v>0</v>
      </c>
      <c r="W30" s="60">
        <v>80055251</v>
      </c>
      <c r="X30" s="60">
        <v>138294747</v>
      </c>
      <c r="Y30" s="60">
        <v>-58239496</v>
      </c>
      <c r="Z30" s="140">
        <v>-42.11</v>
      </c>
      <c r="AA30" s="155">
        <v>151264000</v>
      </c>
    </row>
    <row r="31" spans="1:27" ht="12.75">
      <c r="A31" s="183" t="s">
        <v>120</v>
      </c>
      <c r="B31" s="182"/>
      <c r="C31" s="155">
        <v>13053567</v>
      </c>
      <c r="D31" s="155">
        <v>0</v>
      </c>
      <c r="E31" s="156">
        <v>16049816</v>
      </c>
      <c r="F31" s="60">
        <v>10380000</v>
      </c>
      <c r="G31" s="60">
        <v>0</v>
      </c>
      <c r="H31" s="60">
        <v>626236</v>
      </c>
      <c r="I31" s="60">
        <v>2041316</v>
      </c>
      <c r="J31" s="60">
        <v>2667552</v>
      </c>
      <c r="K31" s="60">
        <v>292899</v>
      </c>
      <c r="L31" s="60">
        <v>1161503</v>
      </c>
      <c r="M31" s="60">
        <v>1997994</v>
      </c>
      <c r="N31" s="60">
        <v>3452396</v>
      </c>
      <c r="O31" s="60">
        <v>2230</v>
      </c>
      <c r="P31" s="60">
        <v>258865</v>
      </c>
      <c r="Q31" s="60">
        <v>885400</v>
      </c>
      <c r="R31" s="60">
        <v>1146495</v>
      </c>
      <c r="S31" s="60">
        <v>0</v>
      </c>
      <c r="T31" s="60">
        <v>0</v>
      </c>
      <c r="U31" s="60">
        <v>0</v>
      </c>
      <c r="V31" s="60">
        <v>0</v>
      </c>
      <c r="W31" s="60">
        <v>7266443</v>
      </c>
      <c r="X31" s="60">
        <v>10255500</v>
      </c>
      <c r="Y31" s="60">
        <v>-2989057</v>
      </c>
      <c r="Z31" s="140">
        <v>-29.15</v>
      </c>
      <c r="AA31" s="155">
        <v>10380000</v>
      </c>
    </row>
    <row r="32" spans="1:27" ht="12.75">
      <c r="A32" s="183" t="s">
        <v>121</v>
      </c>
      <c r="B32" s="182"/>
      <c r="C32" s="155">
        <v>30270575</v>
      </c>
      <c r="D32" s="155">
        <v>0</v>
      </c>
      <c r="E32" s="156">
        <v>30000000</v>
      </c>
      <c r="F32" s="60">
        <v>40728000</v>
      </c>
      <c r="G32" s="60">
        <v>0</v>
      </c>
      <c r="H32" s="60">
        <v>5240442</v>
      </c>
      <c r="I32" s="60">
        <v>3103340</v>
      </c>
      <c r="J32" s="60">
        <v>8343782</v>
      </c>
      <c r="K32" s="60">
        <v>3455259</v>
      </c>
      <c r="L32" s="60">
        <v>3494172</v>
      </c>
      <c r="M32" s="60">
        <v>3218271</v>
      </c>
      <c r="N32" s="60">
        <v>10167702</v>
      </c>
      <c r="O32" s="60">
        <v>3422393</v>
      </c>
      <c r="P32" s="60">
        <v>3470364</v>
      </c>
      <c r="Q32" s="60">
        <v>3373908</v>
      </c>
      <c r="R32" s="60">
        <v>10266665</v>
      </c>
      <c r="S32" s="60">
        <v>0</v>
      </c>
      <c r="T32" s="60">
        <v>0</v>
      </c>
      <c r="U32" s="60">
        <v>0</v>
      </c>
      <c r="V32" s="60">
        <v>0</v>
      </c>
      <c r="W32" s="60">
        <v>28778149</v>
      </c>
      <c r="X32" s="60">
        <v>19197747</v>
      </c>
      <c r="Y32" s="60">
        <v>9580402</v>
      </c>
      <c r="Z32" s="140">
        <v>49.9</v>
      </c>
      <c r="AA32" s="155">
        <v>40728000</v>
      </c>
    </row>
    <row r="33" spans="1:27" ht="12.75">
      <c r="A33" s="183" t="s">
        <v>42</v>
      </c>
      <c r="B33" s="182"/>
      <c r="C33" s="155">
        <v>21274354</v>
      </c>
      <c r="D33" s="155">
        <v>0</v>
      </c>
      <c r="E33" s="156">
        <v>10000000</v>
      </c>
      <c r="F33" s="60">
        <v>10000000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7499997</v>
      </c>
      <c r="Y33" s="60">
        <v>-7499997</v>
      </c>
      <c r="Z33" s="140">
        <v>-100</v>
      </c>
      <c r="AA33" s="155">
        <v>10000000</v>
      </c>
    </row>
    <row r="34" spans="1:27" ht="12.75">
      <c r="A34" s="183" t="s">
        <v>43</v>
      </c>
      <c r="B34" s="182"/>
      <c r="C34" s="155">
        <v>65521737</v>
      </c>
      <c r="D34" s="155">
        <v>0</v>
      </c>
      <c r="E34" s="156">
        <v>82873718</v>
      </c>
      <c r="F34" s="60">
        <v>70763500</v>
      </c>
      <c r="G34" s="60">
        <v>0</v>
      </c>
      <c r="H34" s="60">
        <v>5964362</v>
      </c>
      <c r="I34" s="60">
        <v>4874643</v>
      </c>
      <c r="J34" s="60">
        <v>10839005</v>
      </c>
      <c r="K34" s="60">
        <v>4004841</v>
      </c>
      <c r="L34" s="60">
        <v>2867008</v>
      </c>
      <c r="M34" s="60">
        <v>4448879</v>
      </c>
      <c r="N34" s="60">
        <v>11320728</v>
      </c>
      <c r="O34" s="60">
        <v>3266192</v>
      </c>
      <c r="P34" s="60">
        <v>5700699</v>
      </c>
      <c r="Q34" s="60">
        <v>3003244</v>
      </c>
      <c r="R34" s="60">
        <v>11970135</v>
      </c>
      <c r="S34" s="60">
        <v>0</v>
      </c>
      <c r="T34" s="60">
        <v>0</v>
      </c>
      <c r="U34" s="60">
        <v>0</v>
      </c>
      <c r="V34" s="60">
        <v>0</v>
      </c>
      <c r="W34" s="60">
        <v>34129868</v>
      </c>
      <c r="X34" s="60">
        <v>35210250</v>
      </c>
      <c r="Y34" s="60">
        <v>-1080382</v>
      </c>
      <c r="Z34" s="140">
        <v>-3.07</v>
      </c>
      <c r="AA34" s="155">
        <v>70763500</v>
      </c>
    </row>
    <row r="35" spans="1:27" ht="12.75">
      <c r="A35" s="181" t="s">
        <v>122</v>
      </c>
      <c r="B35" s="185"/>
      <c r="C35" s="155">
        <v>6101032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538234503</v>
      </c>
      <c r="D36" s="188">
        <f>SUM(D25:D35)</f>
        <v>0</v>
      </c>
      <c r="E36" s="189">
        <f t="shared" si="1"/>
        <v>490230626</v>
      </c>
      <c r="F36" s="190">
        <f t="shared" si="1"/>
        <v>512678500</v>
      </c>
      <c r="G36" s="190">
        <f t="shared" si="1"/>
        <v>15640961</v>
      </c>
      <c r="H36" s="190">
        <f t="shared" si="1"/>
        <v>51916593</v>
      </c>
      <c r="I36" s="190">
        <f t="shared" si="1"/>
        <v>34262667</v>
      </c>
      <c r="J36" s="190">
        <f t="shared" si="1"/>
        <v>101820221</v>
      </c>
      <c r="K36" s="190">
        <f t="shared" si="1"/>
        <v>25954641</v>
      </c>
      <c r="L36" s="190">
        <f t="shared" si="1"/>
        <v>42841692</v>
      </c>
      <c r="M36" s="190">
        <f t="shared" si="1"/>
        <v>26839199</v>
      </c>
      <c r="N36" s="190">
        <f t="shared" si="1"/>
        <v>95635532</v>
      </c>
      <c r="O36" s="190">
        <f t="shared" si="1"/>
        <v>24558110</v>
      </c>
      <c r="P36" s="190">
        <f t="shared" si="1"/>
        <v>35735879</v>
      </c>
      <c r="Q36" s="190">
        <f t="shared" si="1"/>
        <v>34052653</v>
      </c>
      <c r="R36" s="190">
        <f t="shared" si="1"/>
        <v>94346642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291802395</v>
      </c>
      <c r="X36" s="190">
        <f t="shared" si="1"/>
        <v>384701976</v>
      </c>
      <c r="Y36" s="190">
        <f t="shared" si="1"/>
        <v>-92899581</v>
      </c>
      <c r="Z36" s="191">
        <f>+IF(X36&lt;&gt;0,+(Y36/X36)*100,0)</f>
        <v>-24.14845433494732</v>
      </c>
      <c r="AA36" s="188">
        <f>SUM(AA25:AA35)</f>
        <v>512678500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-147127906</v>
      </c>
      <c r="D38" s="199">
        <f>+D22-D36</f>
        <v>0</v>
      </c>
      <c r="E38" s="200">
        <f t="shared" si="2"/>
        <v>38128021</v>
      </c>
      <c r="F38" s="106">
        <f t="shared" si="2"/>
        <v>19574500</v>
      </c>
      <c r="G38" s="106">
        <f t="shared" si="2"/>
        <v>92103605</v>
      </c>
      <c r="H38" s="106">
        <f t="shared" si="2"/>
        <v>-20722162</v>
      </c>
      <c r="I38" s="106">
        <f t="shared" si="2"/>
        <v>-3509365</v>
      </c>
      <c r="J38" s="106">
        <f t="shared" si="2"/>
        <v>67872078</v>
      </c>
      <c r="K38" s="106">
        <f t="shared" si="2"/>
        <v>7518594</v>
      </c>
      <c r="L38" s="106">
        <f t="shared" si="2"/>
        <v>-11623957</v>
      </c>
      <c r="M38" s="106">
        <f t="shared" si="2"/>
        <v>42359765</v>
      </c>
      <c r="N38" s="106">
        <f t="shared" si="2"/>
        <v>38254402</v>
      </c>
      <c r="O38" s="106">
        <f t="shared" si="2"/>
        <v>-5808718</v>
      </c>
      <c r="P38" s="106">
        <f t="shared" si="2"/>
        <v>-1034857</v>
      </c>
      <c r="Q38" s="106">
        <f t="shared" si="2"/>
        <v>30256434</v>
      </c>
      <c r="R38" s="106">
        <f t="shared" si="2"/>
        <v>23412859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129539339</v>
      </c>
      <c r="X38" s="106">
        <f>IF(F22=F36,0,X22-X36)</f>
        <v>-130732497</v>
      </c>
      <c r="Y38" s="106">
        <f t="shared" si="2"/>
        <v>260271836</v>
      </c>
      <c r="Z38" s="201">
        <f>+IF(X38&lt;&gt;0,+(Y38/X38)*100,0)</f>
        <v>-199.08732868461925</v>
      </c>
      <c r="AA38" s="199">
        <f>+AA22-AA36</f>
        <v>19574500</v>
      </c>
    </row>
    <row r="39" spans="1:27" ht="12.75">
      <c r="A39" s="181" t="s">
        <v>46</v>
      </c>
      <c r="B39" s="185"/>
      <c r="C39" s="155">
        <v>45065819</v>
      </c>
      <c r="D39" s="155">
        <v>0</v>
      </c>
      <c r="E39" s="156">
        <v>53454000</v>
      </c>
      <c r="F39" s="60">
        <v>0</v>
      </c>
      <c r="G39" s="60">
        <v>8136842</v>
      </c>
      <c r="H39" s="60">
        <v>2158000</v>
      </c>
      <c r="I39" s="60">
        <v>0</v>
      </c>
      <c r="J39" s="60">
        <v>10294842</v>
      </c>
      <c r="K39" s="60">
        <v>0</v>
      </c>
      <c r="L39" s="60">
        <v>0</v>
      </c>
      <c r="M39" s="60">
        <v>6717000</v>
      </c>
      <c r="N39" s="60">
        <v>6717000</v>
      </c>
      <c r="O39" s="60">
        <v>0</v>
      </c>
      <c r="P39" s="60">
        <v>0</v>
      </c>
      <c r="Q39" s="60">
        <v>14000000</v>
      </c>
      <c r="R39" s="60">
        <v>14000000</v>
      </c>
      <c r="S39" s="60">
        <v>0</v>
      </c>
      <c r="T39" s="60">
        <v>0</v>
      </c>
      <c r="U39" s="60">
        <v>0</v>
      </c>
      <c r="V39" s="60">
        <v>0</v>
      </c>
      <c r="W39" s="60">
        <v>31011842</v>
      </c>
      <c r="X39" s="60">
        <v>36379494</v>
      </c>
      <c r="Y39" s="60">
        <v>-5367652</v>
      </c>
      <c r="Z39" s="140">
        <v>-14.75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-102062087</v>
      </c>
      <c r="D42" s="206">
        <f>SUM(D38:D41)</f>
        <v>0</v>
      </c>
      <c r="E42" s="207">
        <f t="shared" si="3"/>
        <v>91582021</v>
      </c>
      <c r="F42" s="88">
        <f t="shared" si="3"/>
        <v>19574500</v>
      </c>
      <c r="G42" s="88">
        <f t="shared" si="3"/>
        <v>100240447</v>
      </c>
      <c r="H42" s="88">
        <f t="shared" si="3"/>
        <v>-18564162</v>
      </c>
      <c r="I42" s="88">
        <f t="shared" si="3"/>
        <v>-3509365</v>
      </c>
      <c r="J42" s="88">
        <f t="shared" si="3"/>
        <v>78166920</v>
      </c>
      <c r="K42" s="88">
        <f t="shared" si="3"/>
        <v>7518594</v>
      </c>
      <c r="L42" s="88">
        <f t="shared" si="3"/>
        <v>-11623957</v>
      </c>
      <c r="M42" s="88">
        <f t="shared" si="3"/>
        <v>49076765</v>
      </c>
      <c r="N42" s="88">
        <f t="shared" si="3"/>
        <v>44971402</v>
      </c>
      <c r="O42" s="88">
        <f t="shared" si="3"/>
        <v>-5808718</v>
      </c>
      <c r="P42" s="88">
        <f t="shared" si="3"/>
        <v>-1034857</v>
      </c>
      <c r="Q42" s="88">
        <f t="shared" si="3"/>
        <v>44256434</v>
      </c>
      <c r="R42" s="88">
        <f t="shared" si="3"/>
        <v>37412859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160551181</v>
      </c>
      <c r="X42" s="88">
        <f t="shared" si="3"/>
        <v>-94353003</v>
      </c>
      <c r="Y42" s="88">
        <f t="shared" si="3"/>
        <v>254904184</v>
      </c>
      <c r="Z42" s="208">
        <f>+IF(X42&lt;&gt;0,+(Y42/X42)*100,0)</f>
        <v>-270.16011774421213</v>
      </c>
      <c r="AA42" s="206">
        <f>SUM(AA38:AA41)</f>
        <v>19574500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-102062087</v>
      </c>
      <c r="D44" s="210">
        <f>+D42-D43</f>
        <v>0</v>
      </c>
      <c r="E44" s="211">
        <f t="shared" si="4"/>
        <v>91582021</v>
      </c>
      <c r="F44" s="77">
        <f t="shared" si="4"/>
        <v>19574500</v>
      </c>
      <c r="G44" s="77">
        <f t="shared" si="4"/>
        <v>100240447</v>
      </c>
      <c r="H44" s="77">
        <f t="shared" si="4"/>
        <v>-18564162</v>
      </c>
      <c r="I44" s="77">
        <f t="shared" si="4"/>
        <v>-3509365</v>
      </c>
      <c r="J44" s="77">
        <f t="shared" si="4"/>
        <v>78166920</v>
      </c>
      <c r="K44" s="77">
        <f t="shared" si="4"/>
        <v>7518594</v>
      </c>
      <c r="L44" s="77">
        <f t="shared" si="4"/>
        <v>-11623957</v>
      </c>
      <c r="M44" s="77">
        <f t="shared" si="4"/>
        <v>49076765</v>
      </c>
      <c r="N44" s="77">
        <f t="shared" si="4"/>
        <v>44971402</v>
      </c>
      <c r="O44" s="77">
        <f t="shared" si="4"/>
        <v>-5808718</v>
      </c>
      <c r="P44" s="77">
        <f t="shared" si="4"/>
        <v>-1034857</v>
      </c>
      <c r="Q44" s="77">
        <f t="shared" si="4"/>
        <v>44256434</v>
      </c>
      <c r="R44" s="77">
        <f t="shared" si="4"/>
        <v>37412859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160551181</v>
      </c>
      <c r="X44" s="77">
        <f t="shared" si="4"/>
        <v>-94353003</v>
      </c>
      <c r="Y44" s="77">
        <f t="shared" si="4"/>
        <v>254904184</v>
      </c>
      <c r="Z44" s="212">
        <f>+IF(X44&lt;&gt;0,+(Y44/X44)*100,0)</f>
        <v>-270.16011774421213</v>
      </c>
      <c r="AA44" s="210">
        <f>+AA42-AA43</f>
        <v>19574500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-102062087</v>
      </c>
      <c r="D46" s="206">
        <f>SUM(D44:D45)</f>
        <v>0</v>
      </c>
      <c r="E46" s="207">
        <f t="shared" si="5"/>
        <v>91582021</v>
      </c>
      <c r="F46" s="88">
        <f t="shared" si="5"/>
        <v>19574500</v>
      </c>
      <c r="G46" s="88">
        <f t="shared" si="5"/>
        <v>100240447</v>
      </c>
      <c r="H46" s="88">
        <f t="shared" si="5"/>
        <v>-18564162</v>
      </c>
      <c r="I46" s="88">
        <f t="shared" si="5"/>
        <v>-3509365</v>
      </c>
      <c r="J46" s="88">
        <f t="shared" si="5"/>
        <v>78166920</v>
      </c>
      <c r="K46" s="88">
        <f t="shared" si="5"/>
        <v>7518594</v>
      </c>
      <c r="L46" s="88">
        <f t="shared" si="5"/>
        <v>-11623957</v>
      </c>
      <c r="M46" s="88">
        <f t="shared" si="5"/>
        <v>49076765</v>
      </c>
      <c r="N46" s="88">
        <f t="shared" si="5"/>
        <v>44971402</v>
      </c>
      <c r="O46" s="88">
        <f t="shared" si="5"/>
        <v>-5808718</v>
      </c>
      <c r="P46" s="88">
        <f t="shared" si="5"/>
        <v>-1034857</v>
      </c>
      <c r="Q46" s="88">
        <f t="shared" si="5"/>
        <v>44256434</v>
      </c>
      <c r="R46" s="88">
        <f t="shared" si="5"/>
        <v>37412859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160551181</v>
      </c>
      <c r="X46" s="88">
        <f t="shared" si="5"/>
        <v>-94353003</v>
      </c>
      <c r="Y46" s="88">
        <f t="shared" si="5"/>
        <v>254904184</v>
      </c>
      <c r="Z46" s="208">
        <f>+IF(X46&lt;&gt;0,+(Y46/X46)*100,0)</f>
        <v>-270.16011774421213</v>
      </c>
      <c r="AA46" s="206">
        <f>SUM(AA44:AA45)</f>
        <v>19574500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-102062087</v>
      </c>
      <c r="D48" s="217">
        <f>SUM(D46:D47)</f>
        <v>0</v>
      </c>
      <c r="E48" s="218">
        <f t="shared" si="6"/>
        <v>91582021</v>
      </c>
      <c r="F48" s="219">
        <f t="shared" si="6"/>
        <v>19574500</v>
      </c>
      <c r="G48" s="219">
        <f t="shared" si="6"/>
        <v>100240447</v>
      </c>
      <c r="H48" s="220">
        <f t="shared" si="6"/>
        <v>-18564162</v>
      </c>
      <c r="I48" s="220">
        <f t="shared" si="6"/>
        <v>-3509365</v>
      </c>
      <c r="J48" s="220">
        <f t="shared" si="6"/>
        <v>78166920</v>
      </c>
      <c r="K48" s="220">
        <f t="shared" si="6"/>
        <v>7518594</v>
      </c>
      <c r="L48" s="220">
        <f t="shared" si="6"/>
        <v>-11623957</v>
      </c>
      <c r="M48" s="219">
        <f t="shared" si="6"/>
        <v>49076765</v>
      </c>
      <c r="N48" s="219">
        <f t="shared" si="6"/>
        <v>44971402</v>
      </c>
      <c r="O48" s="220">
        <f t="shared" si="6"/>
        <v>-5808718</v>
      </c>
      <c r="P48" s="220">
        <f t="shared" si="6"/>
        <v>-1034857</v>
      </c>
      <c r="Q48" s="220">
        <f t="shared" si="6"/>
        <v>44256434</v>
      </c>
      <c r="R48" s="220">
        <f t="shared" si="6"/>
        <v>37412859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160551181</v>
      </c>
      <c r="X48" s="220">
        <f t="shared" si="6"/>
        <v>-94353003</v>
      </c>
      <c r="Y48" s="220">
        <f t="shared" si="6"/>
        <v>254904184</v>
      </c>
      <c r="Z48" s="221">
        <f>+IF(X48&lt;&gt;0,+(Y48/X48)*100,0)</f>
        <v>-270.16011774421213</v>
      </c>
      <c r="AA48" s="222">
        <f>SUM(AA46:AA47)</f>
        <v>19574500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300000</v>
      </c>
      <c r="F5" s="100">
        <f t="shared" si="0"/>
        <v>2300000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42013</v>
      </c>
      <c r="N5" s="100">
        <f t="shared" si="0"/>
        <v>42013</v>
      </c>
      <c r="O5" s="100">
        <f t="shared" si="0"/>
        <v>0</v>
      </c>
      <c r="P5" s="100">
        <f t="shared" si="0"/>
        <v>32016</v>
      </c>
      <c r="Q5" s="100">
        <f t="shared" si="0"/>
        <v>0</v>
      </c>
      <c r="R5" s="100">
        <f t="shared" si="0"/>
        <v>32016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74029</v>
      </c>
      <c r="X5" s="100">
        <f t="shared" si="0"/>
        <v>300000</v>
      </c>
      <c r="Y5" s="100">
        <f t="shared" si="0"/>
        <v>-225971</v>
      </c>
      <c r="Z5" s="137">
        <f>+IF(X5&lt;&gt;0,+(Y5/X5)*100,0)</f>
        <v>-75.32366666666667</v>
      </c>
      <c r="AA5" s="153">
        <f>SUM(AA6:AA8)</f>
        <v>2300000</v>
      </c>
    </row>
    <row r="6" spans="1:27" ht="12.75">
      <c r="A6" s="138" t="s">
        <v>75</v>
      </c>
      <c r="B6" s="136"/>
      <c r="C6" s="155"/>
      <c r="D6" s="155"/>
      <c r="E6" s="156">
        <v>200000</v>
      </c>
      <c r="F6" s="60">
        <v>100000</v>
      </c>
      <c r="G6" s="60"/>
      <c r="H6" s="60"/>
      <c r="I6" s="60"/>
      <c r="J6" s="60"/>
      <c r="K6" s="60"/>
      <c r="L6" s="60"/>
      <c r="M6" s="60">
        <v>23594</v>
      </c>
      <c r="N6" s="60">
        <v>23594</v>
      </c>
      <c r="O6" s="60"/>
      <c r="P6" s="60"/>
      <c r="Q6" s="60"/>
      <c r="R6" s="60"/>
      <c r="S6" s="60"/>
      <c r="T6" s="60"/>
      <c r="U6" s="60"/>
      <c r="V6" s="60"/>
      <c r="W6" s="60">
        <v>23594</v>
      </c>
      <c r="X6" s="60">
        <v>200000</v>
      </c>
      <c r="Y6" s="60">
        <v>-176406</v>
      </c>
      <c r="Z6" s="140">
        <v>-88.2</v>
      </c>
      <c r="AA6" s="62">
        <v>100000</v>
      </c>
    </row>
    <row r="7" spans="1:27" ht="12.7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/>
      <c r="I7" s="159"/>
      <c r="J7" s="159"/>
      <c r="K7" s="159"/>
      <c r="L7" s="159"/>
      <c r="M7" s="159">
        <v>18419</v>
      </c>
      <c r="N7" s="159">
        <v>18419</v>
      </c>
      <c r="O7" s="159"/>
      <c r="P7" s="159"/>
      <c r="Q7" s="159"/>
      <c r="R7" s="159"/>
      <c r="S7" s="159"/>
      <c r="T7" s="159"/>
      <c r="U7" s="159"/>
      <c r="V7" s="159"/>
      <c r="W7" s="159">
        <v>18419</v>
      </c>
      <c r="X7" s="159">
        <v>100000</v>
      </c>
      <c r="Y7" s="159">
        <v>-81581</v>
      </c>
      <c r="Z7" s="141">
        <v>-81.58</v>
      </c>
      <c r="AA7" s="225">
        <v>100000</v>
      </c>
    </row>
    <row r="8" spans="1:27" ht="12.75">
      <c r="A8" s="138" t="s">
        <v>77</v>
      </c>
      <c r="B8" s="136"/>
      <c r="C8" s="155"/>
      <c r="D8" s="155"/>
      <c r="E8" s="156"/>
      <c r="F8" s="60">
        <v>2100000</v>
      </c>
      <c r="G8" s="60"/>
      <c r="H8" s="60"/>
      <c r="I8" s="60"/>
      <c r="J8" s="60"/>
      <c r="K8" s="60"/>
      <c r="L8" s="60"/>
      <c r="M8" s="60"/>
      <c r="N8" s="60"/>
      <c r="O8" s="60"/>
      <c r="P8" s="60">
        <v>32016</v>
      </c>
      <c r="Q8" s="60"/>
      <c r="R8" s="60">
        <v>32016</v>
      </c>
      <c r="S8" s="60"/>
      <c r="T8" s="60"/>
      <c r="U8" s="60"/>
      <c r="V8" s="60"/>
      <c r="W8" s="60">
        <v>32016</v>
      </c>
      <c r="X8" s="60"/>
      <c r="Y8" s="60">
        <v>32016</v>
      </c>
      <c r="Z8" s="140"/>
      <c r="AA8" s="62">
        <v>2100000</v>
      </c>
    </row>
    <row r="9" spans="1:27" ht="12.75">
      <c r="A9" s="135" t="s">
        <v>78</v>
      </c>
      <c r="B9" s="136"/>
      <c r="C9" s="153">
        <f aca="true" t="shared" si="1" ref="C9:Y9">SUM(C10:C14)</f>
        <v>3383461</v>
      </c>
      <c r="D9" s="153">
        <f>SUM(D10:D14)</f>
        <v>0</v>
      </c>
      <c r="E9" s="154">
        <f t="shared" si="1"/>
        <v>100000</v>
      </c>
      <c r="F9" s="100">
        <f t="shared" si="1"/>
        <v>800000</v>
      </c>
      <c r="G9" s="100">
        <f t="shared" si="1"/>
        <v>0</v>
      </c>
      <c r="H9" s="100">
        <f t="shared" si="1"/>
        <v>0</v>
      </c>
      <c r="I9" s="100">
        <f t="shared" si="1"/>
        <v>183000</v>
      </c>
      <c r="J9" s="100">
        <f t="shared" si="1"/>
        <v>183000</v>
      </c>
      <c r="K9" s="100">
        <f t="shared" si="1"/>
        <v>183000</v>
      </c>
      <c r="L9" s="100">
        <f t="shared" si="1"/>
        <v>197760</v>
      </c>
      <c r="M9" s="100">
        <f t="shared" si="1"/>
        <v>197760</v>
      </c>
      <c r="N9" s="100">
        <f t="shared" si="1"/>
        <v>578520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761520</v>
      </c>
      <c r="X9" s="100">
        <f t="shared" si="1"/>
        <v>1100000</v>
      </c>
      <c r="Y9" s="100">
        <f t="shared" si="1"/>
        <v>-338480</v>
      </c>
      <c r="Z9" s="137">
        <f>+IF(X9&lt;&gt;0,+(Y9/X9)*100,0)</f>
        <v>-30.770909090909093</v>
      </c>
      <c r="AA9" s="102">
        <f>SUM(AA10:AA14)</f>
        <v>800000</v>
      </c>
    </row>
    <row r="10" spans="1:27" ht="12.75">
      <c r="A10" s="138" t="s">
        <v>79</v>
      </c>
      <c r="B10" s="136"/>
      <c r="C10" s="155">
        <v>3383461</v>
      </c>
      <c r="D10" s="155"/>
      <c r="E10" s="156">
        <v>100000</v>
      </c>
      <c r="F10" s="60">
        <v>800000</v>
      </c>
      <c r="G10" s="60"/>
      <c r="H10" s="60"/>
      <c r="I10" s="60">
        <v>183000</v>
      </c>
      <c r="J10" s="60">
        <v>183000</v>
      </c>
      <c r="K10" s="60">
        <v>183000</v>
      </c>
      <c r="L10" s="60">
        <v>197760</v>
      </c>
      <c r="M10" s="60">
        <v>197760</v>
      </c>
      <c r="N10" s="60">
        <v>578520</v>
      </c>
      <c r="O10" s="60"/>
      <c r="P10" s="60"/>
      <c r="Q10" s="60"/>
      <c r="R10" s="60"/>
      <c r="S10" s="60"/>
      <c r="T10" s="60"/>
      <c r="U10" s="60"/>
      <c r="V10" s="60"/>
      <c r="W10" s="60">
        <v>761520</v>
      </c>
      <c r="X10" s="60">
        <v>1100000</v>
      </c>
      <c r="Y10" s="60">
        <v>-338480</v>
      </c>
      <c r="Z10" s="140">
        <v>-30.77</v>
      </c>
      <c r="AA10" s="62">
        <v>800000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38547000</v>
      </c>
      <c r="D15" s="153">
        <f>SUM(D16:D18)</f>
        <v>0</v>
      </c>
      <c r="E15" s="154">
        <f t="shared" si="2"/>
        <v>38376000</v>
      </c>
      <c r="F15" s="100">
        <f t="shared" si="2"/>
        <v>38376000</v>
      </c>
      <c r="G15" s="100">
        <f t="shared" si="2"/>
        <v>0</v>
      </c>
      <c r="H15" s="100">
        <f t="shared" si="2"/>
        <v>0</v>
      </c>
      <c r="I15" s="100">
        <f t="shared" si="2"/>
        <v>5695010</v>
      </c>
      <c r="J15" s="100">
        <f t="shared" si="2"/>
        <v>5695010</v>
      </c>
      <c r="K15" s="100">
        <f t="shared" si="2"/>
        <v>2183785</v>
      </c>
      <c r="L15" s="100">
        <f t="shared" si="2"/>
        <v>1928025</v>
      </c>
      <c r="M15" s="100">
        <f t="shared" si="2"/>
        <v>6717023</v>
      </c>
      <c r="N15" s="100">
        <f t="shared" si="2"/>
        <v>10828833</v>
      </c>
      <c r="O15" s="100">
        <f t="shared" si="2"/>
        <v>0</v>
      </c>
      <c r="P15" s="100">
        <f t="shared" si="2"/>
        <v>3243500</v>
      </c>
      <c r="Q15" s="100">
        <f t="shared" si="2"/>
        <v>7377846</v>
      </c>
      <c r="R15" s="100">
        <f t="shared" si="2"/>
        <v>10621346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27145189</v>
      </c>
      <c r="X15" s="100">
        <f t="shared" si="2"/>
        <v>28954494</v>
      </c>
      <c r="Y15" s="100">
        <f t="shared" si="2"/>
        <v>-1809305</v>
      </c>
      <c r="Z15" s="137">
        <f>+IF(X15&lt;&gt;0,+(Y15/X15)*100,0)</f>
        <v>-6.248788184659694</v>
      </c>
      <c r="AA15" s="102">
        <f>SUM(AA16:AA18)</f>
        <v>38376000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38547000</v>
      </c>
      <c r="D17" s="155"/>
      <c r="E17" s="156">
        <v>38376000</v>
      </c>
      <c r="F17" s="60">
        <v>38376000</v>
      </c>
      <c r="G17" s="60"/>
      <c r="H17" s="60"/>
      <c r="I17" s="60">
        <v>5695010</v>
      </c>
      <c r="J17" s="60">
        <v>5695010</v>
      </c>
      <c r="K17" s="60">
        <v>2183785</v>
      </c>
      <c r="L17" s="60">
        <v>1928025</v>
      </c>
      <c r="M17" s="60">
        <v>6717023</v>
      </c>
      <c r="N17" s="60">
        <v>10828833</v>
      </c>
      <c r="O17" s="60"/>
      <c r="P17" s="60">
        <v>3243500</v>
      </c>
      <c r="Q17" s="60">
        <v>7377846</v>
      </c>
      <c r="R17" s="60">
        <v>10621346</v>
      </c>
      <c r="S17" s="60"/>
      <c r="T17" s="60"/>
      <c r="U17" s="60"/>
      <c r="V17" s="60"/>
      <c r="W17" s="60">
        <v>27145189</v>
      </c>
      <c r="X17" s="60">
        <v>28954494</v>
      </c>
      <c r="Y17" s="60">
        <v>-1809305</v>
      </c>
      <c r="Z17" s="140">
        <v>-6.25</v>
      </c>
      <c r="AA17" s="62">
        <v>38376000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10000000</v>
      </c>
      <c r="D19" s="153">
        <f>SUM(D20:D23)</f>
        <v>0</v>
      </c>
      <c r="E19" s="154">
        <f t="shared" si="3"/>
        <v>15100000</v>
      </c>
      <c r="F19" s="100">
        <f t="shared" si="3"/>
        <v>15100000</v>
      </c>
      <c r="G19" s="100">
        <f t="shared" si="3"/>
        <v>0</v>
      </c>
      <c r="H19" s="100">
        <f t="shared" si="3"/>
        <v>0</v>
      </c>
      <c r="I19" s="100">
        <f t="shared" si="3"/>
        <v>180000</v>
      </c>
      <c r="J19" s="100">
        <f t="shared" si="3"/>
        <v>180000</v>
      </c>
      <c r="K19" s="100">
        <f t="shared" si="3"/>
        <v>308210</v>
      </c>
      <c r="L19" s="100">
        <f t="shared" si="3"/>
        <v>0</v>
      </c>
      <c r="M19" s="100">
        <f t="shared" si="3"/>
        <v>0</v>
      </c>
      <c r="N19" s="100">
        <f t="shared" si="3"/>
        <v>308210</v>
      </c>
      <c r="O19" s="100">
        <f t="shared" si="3"/>
        <v>0</v>
      </c>
      <c r="P19" s="100">
        <f t="shared" si="3"/>
        <v>3187</v>
      </c>
      <c r="Q19" s="100">
        <f t="shared" si="3"/>
        <v>0</v>
      </c>
      <c r="R19" s="100">
        <f t="shared" si="3"/>
        <v>3187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491397</v>
      </c>
      <c r="X19" s="100">
        <f t="shared" si="3"/>
        <v>6824997</v>
      </c>
      <c r="Y19" s="100">
        <f t="shared" si="3"/>
        <v>-6333600</v>
      </c>
      <c r="Z19" s="137">
        <f>+IF(X19&lt;&gt;0,+(Y19/X19)*100,0)</f>
        <v>-92.80004079122672</v>
      </c>
      <c r="AA19" s="102">
        <f>SUM(AA20:AA23)</f>
        <v>15100000</v>
      </c>
    </row>
    <row r="20" spans="1:27" ht="12.75">
      <c r="A20" s="138" t="s">
        <v>89</v>
      </c>
      <c r="B20" s="136"/>
      <c r="C20" s="155">
        <v>10000000</v>
      </c>
      <c r="D20" s="155"/>
      <c r="E20" s="156">
        <v>15100000</v>
      </c>
      <c r="F20" s="60">
        <v>15100000</v>
      </c>
      <c r="G20" s="60"/>
      <c r="H20" s="60"/>
      <c r="I20" s="60">
        <v>180000</v>
      </c>
      <c r="J20" s="60">
        <v>180000</v>
      </c>
      <c r="K20" s="60">
        <v>308210</v>
      </c>
      <c r="L20" s="60"/>
      <c r="M20" s="60"/>
      <c r="N20" s="60">
        <v>308210</v>
      </c>
      <c r="O20" s="60"/>
      <c r="P20" s="60">
        <v>3187</v>
      </c>
      <c r="Q20" s="60"/>
      <c r="R20" s="60">
        <v>3187</v>
      </c>
      <c r="S20" s="60"/>
      <c r="T20" s="60"/>
      <c r="U20" s="60"/>
      <c r="V20" s="60"/>
      <c r="W20" s="60">
        <v>491397</v>
      </c>
      <c r="X20" s="60">
        <v>6824997</v>
      </c>
      <c r="Y20" s="60">
        <v>-6333600</v>
      </c>
      <c r="Z20" s="140">
        <v>-92.8</v>
      </c>
      <c r="AA20" s="62">
        <v>15100000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51930461</v>
      </c>
      <c r="D25" s="217">
        <f>+D5+D9+D15+D19+D24</f>
        <v>0</v>
      </c>
      <c r="E25" s="230">
        <f t="shared" si="4"/>
        <v>53876000</v>
      </c>
      <c r="F25" s="219">
        <f t="shared" si="4"/>
        <v>56576000</v>
      </c>
      <c r="G25" s="219">
        <f t="shared" si="4"/>
        <v>0</v>
      </c>
      <c r="H25" s="219">
        <f t="shared" si="4"/>
        <v>0</v>
      </c>
      <c r="I25" s="219">
        <f t="shared" si="4"/>
        <v>6058010</v>
      </c>
      <c r="J25" s="219">
        <f t="shared" si="4"/>
        <v>6058010</v>
      </c>
      <c r="K25" s="219">
        <f t="shared" si="4"/>
        <v>2674995</v>
      </c>
      <c r="L25" s="219">
        <f t="shared" si="4"/>
        <v>2125785</v>
      </c>
      <c r="M25" s="219">
        <f t="shared" si="4"/>
        <v>6956796</v>
      </c>
      <c r="N25" s="219">
        <f t="shared" si="4"/>
        <v>11757576</v>
      </c>
      <c r="O25" s="219">
        <f t="shared" si="4"/>
        <v>0</v>
      </c>
      <c r="P25" s="219">
        <f t="shared" si="4"/>
        <v>3278703</v>
      </c>
      <c r="Q25" s="219">
        <f t="shared" si="4"/>
        <v>7377846</v>
      </c>
      <c r="R25" s="219">
        <f t="shared" si="4"/>
        <v>10656549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28472135</v>
      </c>
      <c r="X25" s="219">
        <f t="shared" si="4"/>
        <v>37179491</v>
      </c>
      <c r="Y25" s="219">
        <f t="shared" si="4"/>
        <v>-8707356</v>
      </c>
      <c r="Z25" s="231">
        <f>+IF(X25&lt;&gt;0,+(Y25/X25)*100,0)</f>
        <v>-23.41978269686371</v>
      </c>
      <c r="AA25" s="232">
        <f>+AA5+AA9+AA15+AA19+AA24</f>
        <v>56576000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48547000</v>
      </c>
      <c r="D28" s="155"/>
      <c r="E28" s="156">
        <v>53276000</v>
      </c>
      <c r="F28" s="60">
        <v>53276000</v>
      </c>
      <c r="G28" s="60"/>
      <c r="H28" s="60"/>
      <c r="I28" s="60">
        <v>5875010</v>
      </c>
      <c r="J28" s="60">
        <v>5875010</v>
      </c>
      <c r="K28" s="60">
        <v>2491995</v>
      </c>
      <c r="L28" s="60">
        <v>1928025</v>
      </c>
      <c r="M28" s="60">
        <v>6717023</v>
      </c>
      <c r="N28" s="60">
        <v>11137043</v>
      </c>
      <c r="O28" s="60"/>
      <c r="P28" s="60">
        <v>3232560</v>
      </c>
      <c r="Q28" s="60">
        <v>7377846</v>
      </c>
      <c r="R28" s="60">
        <v>10610406</v>
      </c>
      <c r="S28" s="60"/>
      <c r="T28" s="60"/>
      <c r="U28" s="60"/>
      <c r="V28" s="60"/>
      <c r="W28" s="60">
        <v>27622459</v>
      </c>
      <c r="X28" s="60"/>
      <c r="Y28" s="60">
        <v>27622459</v>
      </c>
      <c r="Z28" s="140"/>
      <c r="AA28" s="155">
        <v>53276000</v>
      </c>
    </row>
    <row r="29" spans="1:27" ht="12.75">
      <c r="A29" s="234" t="s">
        <v>134</v>
      </c>
      <c r="B29" s="136"/>
      <c r="C29" s="155">
        <v>3000000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51547000</v>
      </c>
      <c r="D32" s="210">
        <f>SUM(D28:D31)</f>
        <v>0</v>
      </c>
      <c r="E32" s="211">
        <f t="shared" si="5"/>
        <v>53276000</v>
      </c>
      <c r="F32" s="77">
        <f t="shared" si="5"/>
        <v>53276000</v>
      </c>
      <c r="G32" s="77">
        <f t="shared" si="5"/>
        <v>0</v>
      </c>
      <c r="H32" s="77">
        <f t="shared" si="5"/>
        <v>0</v>
      </c>
      <c r="I32" s="77">
        <f t="shared" si="5"/>
        <v>5875010</v>
      </c>
      <c r="J32" s="77">
        <f t="shared" si="5"/>
        <v>5875010</v>
      </c>
      <c r="K32" s="77">
        <f t="shared" si="5"/>
        <v>2491995</v>
      </c>
      <c r="L32" s="77">
        <f t="shared" si="5"/>
        <v>1928025</v>
      </c>
      <c r="M32" s="77">
        <f t="shared" si="5"/>
        <v>6717023</v>
      </c>
      <c r="N32" s="77">
        <f t="shared" si="5"/>
        <v>11137043</v>
      </c>
      <c r="O32" s="77">
        <f t="shared" si="5"/>
        <v>0</v>
      </c>
      <c r="P32" s="77">
        <f t="shared" si="5"/>
        <v>3232560</v>
      </c>
      <c r="Q32" s="77">
        <f t="shared" si="5"/>
        <v>7377846</v>
      </c>
      <c r="R32" s="77">
        <f t="shared" si="5"/>
        <v>10610406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27622459</v>
      </c>
      <c r="X32" s="77">
        <f t="shared" si="5"/>
        <v>0</v>
      </c>
      <c r="Y32" s="77">
        <f t="shared" si="5"/>
        <v>27622459</v>
      </c>
      <c r="Z32" s="212">
        <f>+IF(X32&lt;&gt;0,+(Y32/X32)*100,0)</f>
        <v>0</v>
      </c>
      <c r="AA32" s="79">
        <f>SUM(AA28:AA31)</f>
        <v>53276000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>
        <v>183000</v>
      </c>
      <c r="L33" s="60"/>
      <c r="M33" s="60"/>
      <c r="N33" s="60">
        <v>183000</v>
      </c>
      <c r="O33" s="60"/>
      <c r="P33" s="60"/>
      <c r="Q33" s="60"/>
      <c r="R33" s="60"/>
      <c r="S33" s="60"/>
      <c r="T33" s="60"/>
      <c r="U33" s="60"/>
      <c r="V33" s="60"/>
      <c r="W33" s="60">
        <v>183000</v>
      </c>
      <c r="X33" s="60"/>
      <c r="Y33" s="60">
        <v>183000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383461</v>
      </c>
      <c r="D35" s="155"/>
      <c r="E35" s="156">
        <v>600000</v>
      </c>
      <c r="F35" s="60">
        <v>3300000</v>
      </c>
      <c r="G35" s="60"/>
      <c r="H35" s="60"/>
      <c r="I35" s="60">
        <v>183000</v>
      </c>
      <c r="J35" s="60">
        <v>183000</v>
      </c>
      <c r="K35" s="60"/>
      <c r="L35" s="60">
        <v>197760</v>
      </c>
      <c r="M35" s="60">
        <v>239773</v>
      </c>
      <c r="N35" s="60">
        <v>437533</v>
      </c>
      <c r="O35" s="60"/>
      <c r="P35" s="60">
        <v>46143</v>
      </c>
      <c r="Q35" s="60"/>
      <c r="R35" s="60">
        <v>46143</v>
      </c>
      <c r="S35" s="60"/>
      <c r="T35" s="60"/>
      <c r="U35" s="60"/>
      <c r="V35" s="60"/>
      <c r="W35" s="60">
        <v>666676</v>
      </c>
      <c r="X35" s="60">
        <v>450000</v>
      </c>
      <c r="Y35" s="60">
        <v>216676</v>
      </c>
      <c r="Z35" s="140">
        <v>48.15</v>
      </c>
      <c r="AA35" s="62">
        <v>3300000</v>
      </c>
    </row>
    <row r="36" spans="1:27" ht="12.75">
      <c r="A36" s="238" t="s">
        <v>139</v>
      </c>
      <c r="B36" s="149"/>
      <c r="C36" s="222">
        <f aca="true" t="shared" si="6" ref="C36:Y36">SUM(C32:C35)</f>
        <v>51930461</v>
      </c>
      <c r="D36" s="222">
        <f>SUM(D32:D35)</f>
        <v>0</v>
      </c>
      <c r="E36" s="218">
        <f t="shared" si="6"/>
        <v>53876000</v>
      </c>
      <c r="F36" s="220">
        <f t="shared" si="6"/>
        <v>56576000</v>
      </c>
      <c r="G36" s="220">
        <f t="shared" si="6"/>
        <v>0</v>
      </c>
      <c r="H36" s="220">
        <f t="shared" si="6"/>
        <v>0</v>
      </c>
      <c r="I36" s="220">
        <f t="shared" si="6"/>
        <v>6058010</v>
      </c>
      <c r="J36" s="220">
        <f t="shared" si="6"/>
        <v>6058010</v>
      </c>
      <c r="K36" s="220">
        <f t="shared" si="6"/>
        <v>2674995</v>
      </c>
      <c r="L36" s="220">
        <f t="shared" si="6"/>
        <v>2125785</v>
      </c>
      <c r="M36" s="220">
        <f t="shared" si="6"/>
        <v>6956796</v>
      </c>
      <c r="N36" s="220">
        <f t="shared" si="6"/>
        <v>11757576</v>
      </c>
      <c r="O36" s="220">
        <f t="shared" si="6"/>
        <v>0</v>
      </c>
      <c r="P36" s="220">
        <f t="shared" si="6"/>
        <v>3278703</v>
      </c>
      <c r="Q36" s="220">
        <f t="shared" si="6"/>
        <v>7377846</v>
      </c>
      <c r="R36" s="220">
        <f t="shared" si="6"/>
        <v>10656549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28472135</v>
      </c>
      <c r="X36" s="220">
        <f t="shared" si="6"/>
        <v>450000</v>
      </c>
      <c r="Y36" s="220">
        <f t="shared" si="6"/>
        <v>28022135</v>
      </c>
      <c r="Z36" s="221">
        <f>+IF(X36&lt;&gt;0,+(Y36/X36)*100,0)</f>
        <v>6227.141111111111</v>
      </c>
      <c r="AA36" s="239">
        <f>SUM(AA32:AA35)</f>
        <v>56576000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5271111</v>
      </c>
      <c r="D6" s="155"/>
      <c r="E6" s="59">
        <v>-2909000</v>
      </c>
      <c r="F6" s="60">
        <v>-2909000</v>
      </c>
      <c r="G6" s="60">
        <v>49203383</v>
      </c>
      <c r="H6" s="60">
        <v>28629669</v>
      </c>
      <c r="I6" s="60">
        <v>14815645</v>
      </c>
      <c r="J6" s="60">
        <v>14815645</v>
      </c>
      <c r="K6" s="60">
        <v>14045932</v>
      </c>
      <c r="L6" s="60">
        <v>4466082</v>
      </c>
      <c r="M6" s="60">
        <v>17746438</v>
      </c>
      <c r="N6" s="60">
        <v>17746438</v>
      </c>
      <c r="O6" s="60">
        <v>3288403</v>
      </c>
      <c r="P6" s="60">
        <v>4780699</v>
      </c>
      <c r="Q6" s="60">
        <v>23299613</v>
      </c>
      <c r="R6" s="60">
        <v>23299613</v>
      </c>
      <c r="S6" s="60"/>
      <c r="T6" s="60"/>
      <c r="U6" s="60"/>
      <c r="V6" s="60"/>
      <c r="W6" s="60">
        <v>23299613</v>
      </c>
      <c r="X6" s="60">
        <v>-2181750</v>
      </c>
      <c r="Y6" s="60">
        <v>25481363</v>
      </c>
      <c r="Z6" s="140">
        <v>-1167.93</v>
      </c>
      <c r="AA6" s="62">
        <v>-2909000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>
        <v>5293920</v>
      </c>
      <c r="J7" s="60">
        <v>5293920</v>
      </c>
      <c r="K7" s="60">
        <v>5312940</v>
      </c>
      <c r="L7" s="60">
        <v>2442720</v>
      </c>
      <c r="M7" s="60">
        <v>14789916</v>
      </c>
      <c r="N7" s="60">
        <v>14789916</v>
      </c>
      <c r="O7" s="60">
        <v>10745767</v>
      </c>
      <c r="P7" s="60">
        <v>1751365</v>
      </c>
      <c r="Q7" s="60">
        <v>16525656</v>
      </c>
      <c r="R7" s="60">
        <v>16525656</v>
      </c>
      <c r="S7" s="60"/>
      <c r="T7" s="60"/>
      <c r="U7" s="60"/>
      <c r="V7" s="60"/>
      <c r="W7" s="60">
        <v>16525656</v>
      </c>
      <c r="X7" s="60"/>
      <c r="Y7" s="60">
        <v>16525656</v>
      </c>
      <c r="Z7" s="140"/>
      <c r="AA7" s="62"/>
    </row>
    <row r="8" spans="1:27" ht="12.75">
      <c r="A8" s="249" t="s">
        <v>145</v>
      </c>
      <c r="B8" s="182"/>
      <c r="C8" s="155">
        <v>138290301</v>
      </c>
      <c r="D8" s="155"/>
      <c r="E8" s="59">
        <v>119894000</v>
      </c>
      <c r="F8" s="60">
        <v>119894000</v>
      </c>
      <c r="G8" s="60">
        <v>209657826</v>
      </c>
      <c r="H8" s="60">
        <v>218857000</v>
      </c>
      <c r="I8" s="60">
        <v>200822087</v>
      </c>
      <c r="J8" s="60">
        <v>200822087</v>
      </c>
      <c r="K8" s="60">
        <v>196699501</v>
      </c>
      <c r="L8" s="60">
        <v>213735325</v>
      </c>
      <c r="M8" s="60">
        <v>207670191</v>
      </c>
      <c r="N8" s="60">
        <v>207670191</v>
      </c>
      <c r="O8" s="60">
        <v>220480125</v>
      </c>
      <c r="P8" s="60">
        <v>218814752</v>
      </c>
      <c r="Q8" s="60">
        <v>222560306</v>
      </c>
      <c r="R8" s="60">
        <v>222560306</v>
      </c>
      <c r="S8" s="60"/>
      <c r="T8" s="60"/>
      <c r="U8" s="60"/>
      <c r="V8" s="60"/>
      <c r="W8" s="60">
        <v>222560306</v>
      </c>
      <c r="X8" s="60">
        <v>89920500</v>
      </c>
      <c r="Y8" s="60">
        <v>132639806</v>
      </c>
      <c r="Z8" s="140">
        <v>147.51</v>
      </c>
      <c r="AA8" s="62">
        <v>119894000</v>
      </c>
    </row>
    <row r="9" spans="1:27" ht="12.75">
      <c r="A9" s="249" t="s">
        <v>146</v>
      </c>
      <c r="B9" s="182"/>
      <c r="C9" s="155">
        <v>1708263</v>
      </c>
      <c r="D9" s="155"/>
      <c r="E9" s="59">
        <v>32854000</v>
      </c>
      <c r="F9" s="60">
        <v>32854000</v>
      </c>
      <c r="G9" s="60">
        <v>21896642</v>
      </c>
      <c r="H9" s="60">
        <v>54473038</v>
      </c>
      <c r="I9" s="60">
        <v>103291948</v>
      </c>
      <c r="J9" s="60">
        <v>103291948</v>
      </c>
      <c r="K9" s="60">
        <v>103291948</v>
      </c>
      <c r="L9" s="60">
        <v>103291948</v>
      </c>
      <c r="M9" s="60">
        <v>103291948</v>
      </c>
      <c r="N9" s="60">
        <v>103291948</v>
      </c>
      <c r="O9" s="60">
        <v>103291948</v>
      </c>
      <c r="P9" s="60">
        <v>103291948</v>
      </c>
      <c r="Q9" s="60">
        <v>103291948</v>
      </c>
      <c r="R9" s="60">
        <v>103291948</v>
      </c>
      <c r="S9" s="60"/>
      <c r="T9" s="60"/>
      <c r="U9" s="60"/>
      <c r="V9" s="60"/>
      <c r="W9" s="60">
        <v>103291948</v>
      </c>
      <c r="X9" s="60">
        <v>24640500</v>
      </c>
      <c r="Y9" s="60">
        <v>78651448</v>
      </c>
      <c r="Z9" s="140">
        <v>319.2</v>
      </c>
      <c r="AA9" s="62">
        <v>32854000</v>
      </c>
    </row>
    <row r="10" spans="1:27" ht="12.75">
      <c r="A10" s="249" t="s">
        <v>147</v>
      </c>
      <c r="B10" s="182"/>
      <c r="C10" s="155"/>
      <c r="D10" s="155"/>
      <c r="E10" s="59">
        <v>461000</v>
      </c>
      <c r="F10" s="60">
        <v>461000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345750</v>
      </c>
      <c r="Y10" s="159">
        <v>-345750</v>
      </c>
      <c r="Z10" s="141">
        <v>-100</v>
      </c>
      <c r="AA10" s="225">
        <v>461000</v>
      </c>
    </row>
    <row r="11" spans="1:27" ht="12.75">
      <c r="A11" s="249" t="s">
        <v>148</v>
      </c>
      <c r="B11" s="182"/>
      <c r="C11" s="155">
        <v>19419268</v>
      </c>
      <c r="D11" s="155"/>
      <c r="E11" s="59">
        <v>2619000</v>
      </c>
      <c r="F11" s="60">
        <v>2619000</v>
      </c>
      <c r="G11" s="60">
        <v>4408115</v>
      </c>
      <c r="H11" s="60">
        <v>303484</v>
      </c>
      <c r="I11" s="60">
        <v>1240301</v>
      </c>
      <c r="J11" s="60">
        <v>1240301</v>
      </c>
      <c r="K11" s="60">
        <v>17267373</v>
      </c>
      <c r="L11" s="60">
        <v>17267373</v>
      </c>
      <c r="M11" s="60">
        <v>17267373</v>
      </c>
      <c r="N11" s="60">
        <v>17267373</v>
      </c>
      <c r="O11" s="60">
        <v>17267372</v>
      </c>
      <c r="P11" s="60">
        <v>17267373</v>
      </c>
      <c r="Q11" s="60">
        <v>17267373</v>
      </c>
      <c r="R11" s="60">
        <v>17267373</v>
      </c>
      <c r="S11" s="60"/>
      <c r="T11" s="60"/>
      <c r="U11" s="60"/>
      <c r="V11" s="60"/>
      <c r="W11" s="60">
        <v>17267373</v>
      </c>
      <c r="X11" s="60">
        <v>1964250</v>
      </c>
      <c r="Y11" s="60">
        <v>15303123</v>
      </c>
      <c r="Z11" s="140">
        <v>779.08</v>
      </c>
      <c r="AA11" s="62">
        <v>2619000</v>
      </c>
    </row>
    <row r="12" spans="1:27" ht="12.75">
      <c r="A12" s="250" t="s">
        <v>56</v>
      </c>
      <c r="B12" s="251"/>
      <c r="C12" s="168">
        <f aca="true" t="shared" si="0" ref="C12:Y12">SUM(C6:C11)</f>
        <v>164688943</v>
      </c>
      <c r="D12" s="168">
        <f>SUM(D6:D11)</f>
        <v>0</v>
      </c>
      <c r="E12" s="72">
        <f t="shared" si="0"/>
        <v>152919000</v>
      </c>
      <c r="F12" s="73">
        <f t="shared" si="0"/>
        <v>152919000</v>
      </c>
      <c r="G12" s="73">
        <f t="shared" si="0"/>
        <v>285165966</v>
      </c>
      <c r="H12" s="73">
        <f t="shared" si="0"/>
        <v>302263191</v>
      </c>
      <c r="I12" s="73">
        <f t="shared" si="0"/>
        <v>325463901</v>
      </c>
      <c r="J12" s="73">
        <f t="shared" si="0"/>
        <v>325463901</v>
      </c>
      <c r="K12" s="73">
        <f t="shared" si="0"/>
        <v>336617694</v>
      </c>
      <c r="L12" s="73">
        <f t="shared" si="0"/>
        <v>341203448</v>
      </c>
      <c r="M12" s="73">
        <f t="shared" si="0"/>
        <v>360765866</v>
      </c>
      <c r="N12" s="73">
        <f t="shared" si="0"/>
        <v>360765866</v>
      </c>
      <c r="O12" s="73">
        <f t="shared" si="0"/>
        <v>355073615</v>
      </c>
      <c r="P12" s="73">
        <f t="shared" si="0"/>
        <v>345906137</v>
      </c>
      <c r="Q12" s="73">
        <f t="shared" si="0"/>
        <v>382944896</v>
      </c>
      <c r="R12" s="73">
        <f t="shared" si="0"/>
        <v>382944896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382944896</v>
      </c>
      <c r="X12" s="73">
        <f t="shared" si="0"/>
        <v>114689250</v>
      </c>
      <c r="Y12" s="73">
        <f t="shared" si="0"/>
        <v>268255646</v>
      </c>
      <c r="Z12" s="170">
        <f>+IF(X12&lt;&gt;0,+(Y12/X12)*100,0)</f>
        <v>233.89781169551637</v>
      </c>
      <c r="AA12" s="74">
        <f>SUM(AA6:AA11)</f>
        <v>152919000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94000</v>
      </c>
      <c r="F16" s="60">
        <v>94000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70500</v>
      </c>
      <c r="Y16" s="159">
        <v>-70500</v>
      </c>
      <c r="Z16" s="141">
        <v>-100</v>
      </c>
      <c r="AA16" s="225">
        <v>94000</v>
      </c>
    </row>
    <row r="17" spans="1:27" ht="12.75">
      <c r="A17" s="249" t="s">
        <v>152</v>
      </c>
      <c r="B17" s="182"/>
      <c r="C17" s="155">
        <v>1508366</v>
      </c>
      <c r="D17" s="155"/>
      <c r="E17" s="59">
        <v>1642000</v>
      </c>
      <c r="F17" s="60">
        <v>1642000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1231500</v>
      </c>
      <c r="Y17" s="60">
        <v>-1231500</v>
      </c>
      <c r="Z17" s="140">
        <v>-100</v>
      </c>
      <c r="AA17" s="62">
        <v>1642000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801411925</v>
      </c>
      <c r="D19" s="155"/>
      <c r="E19" s="59">
        <v>779886000</v>
      </c>
      <c r="F19" s="60">
        <v>779886000</v>
      </c>
      <c r="G19" s="60">
        <v>32127387</v>
      </c>
      <c r="H19" s="60">
        <v>133426082</v>
      </c>
      <c r="I19" s="60">
        <v>137461616</v>
      </c>
      <c r="J19" s="60">
        <v>137461616</v>
      </c>
      <c r="K19" s="60">
        <v>137461616</v>
      </c>
      <c r="L19" s="60">
        <v>137461616</v>
      </c>
      <c r="M19" s="60">
        <v>137461616</v>
      </c>
      <c r="N19" s="60">
        <v>137461616</v>
      </c>
      <c r="O19" s="60">
        <v>137461616</v>
      </c>
      <c r="P19" s="60">
        <v>137461616</v>
      </c>
      <c r="Q19" s="60">
        <v>137461616</v>
      </c>
      <c r="R19" s="60">
        <v>137461616</v>
      </c>
      <c r="S19" s="60"/>
      <c r="T19" s="60"/>
      <c r="U19" s="60"/>
      <c r="V19" s="60"/>
      <c r="W19" s="60">
        <v>137461616</v>
      </c>
      <c r="X19" s="60">
        <v>584914500</v>
      </c>
      <c r="Y19" s="60">
        <v>-447452884</v>
      </c>
      <c r="Z19" s="140">
        <v>-76.5</v>
      </c>
      <c r="AA19" s="62">
        <v>779886000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67794</v>
      </c>
      <c r="D22" s="155"/>
      <c r="E22" s="59">
        <v>448000</v>
      </c>
      <c r="F22" s="60">
        <v>448000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336000</v>
      </c>
      <c r="Y22" s="60">
        <v>-336000</v>
      </c>
      <c r="Z22" s="140">
        <v>-100</v>
      </c>
      <c r="AA22" s="62">
        <v>448000</v>
      </c>
    </row>
    <row r="23" spans="1:27" ht="12.75">
      <c r="A23" s="249" t="s">
        <v>158</v>
      </c>
      <c r="B23" s="182"/>
      <c r="C23" s="155">
        <v>9246170</v>
      </c>
      <c r="D23" s="155"/>
      <c r="E23" s="59">
        <v>10356000</v>
      </c>
      <c r="F23" s="60">
        <v>10356000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7767000</v>
      </c>
      <c r="Y23" s="159">
        <v>-7767000</v>
      </c>
      <c r="Z23" s="141">
        <v>-100</v>
      </c>
      <c r="AA23" s="225">
        <v>10356000</v>
      </c>
    </row>
    <row r="24" spans="1:27" ht="12.75">
      <c r="A24" s="250" t="s">
        <v>57</v>
      </c>
      <c r="B24" s="253"/>
      <c r="C24" s="168">
        <f aca="true" t="shared" si="1" ref="C24:Y24">SUM(C15:C23)</f>
        <v>812234255</v>
      </c>
      <c r="D24" s="168">
        <f>SUM(D15:D23)</f>
        <v>0</v>
      </c>
      <c r="E24" s="76">
        <f t="shared" si="1"/>
        <v>792426000</v>
      </c>
      <c r="F24" s="77">
        <f t="shared" si="1"/>
        <v>792426000</v>
      </c>
      <c r="G24" s="77">
        <f t="shared" si="1"/>
        <v>32127387</v>
      </c>
      <c r="H24" s="77">
        <f t="shared" si="1"/>
        <v>133426082</v>
      </c>
      <c r="I24" s="77">
        <f t="shared" si="1"/>
        <v>137461616</v>
      </c>
      <c r="J24" s="77">
        <f t="shared" si="1"/>
        <v>137461616</v>
      </c>
      <c r="K24" s="77">
        <f t="shared" si="1"/>
        <v>137461616</v>
      </c>
      <c r="L24" s="77">
        <f t="shared" si="1"/>
        <v>137461616</v>
      </c>
      <c r="M24" s="77">
        <f t="shared" si="1"/>
        <v>137461616</v>
      </c>
      <c r="N24" s="77">
        <f t="shared" si="1"/>
        <v>137461616</v>
      </c>
      <c r="O24" s="77">
        <f t="shared" si="1"/>
        <v>137461616</v>
      </c>
      <c r="P24" s="77">
        <f t="shared" si="1"/>
        <v>137461616</v>
      </c>
      <c r="Q24" s="77">
        <f t="shared" si="1"/>
        <v>137461616</v>
      </c>
      <c r="R24" s="77">
        <f t="shared" si="1"/>
        <v>137461616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137461616</v>
      </c>
      <c r="X24" s="77">
        <f t="shared" si="1"/>
        <v>594319500</v>
      </c>
      <c r="Y24" s="77">
        <f t="shared" si="1"/>
        <v>-456857884</v>
      </c>
      <c r="Z24" s="212">
        <f>+IF(X24&lt;&gt;0,+(Y24/X24)*100,0)</f>
        <v>-76.87075453522894</v>
      </c>
      <c r="AA24" s="79">
        <f>SUM(AA15:AA23)</f>
        <v>792426000</v>
      </c>
    </row>
    <row r="25" spans="1:27" ht="12.75">
      <c r="A25" s="250" t="s">
        <v>159</v>
      </c>
      <c r="B25" s="251"/>
      <c r="C25" s="168">
        <f aca="true" t="shared" si="2" ref="C25:Y25">+C12+C24</f>
        <v>976923198</v>
      </c>
      <c r="D25" s="168">
        <f>+D12+D24</f>
        <v>0</v>
      </c>
      <c r="E25" s="72">
        <f t="shared" si="2"/>
        <v>945345000</v>
      </c>
      <c r="F25" s="73">
        <f t="shared" si="2"/>
        <v>945345000</v>
      </c>
      <c r="G25" s="73">
        <f t="shared" si="2"/>
        <v>317293353</v>
      </c>
      <c r="H25" s="73">
        <f t="shared" si="2"/>
        <v>435689273</v>
      </c>
      <c r="I25" s="73">
        <f t="shared" si="2"/>
        <v>462925517</v>
      </c>
      <c r="J25" s="73">
        <f t="shared" si="2"/>
        <v>462925517</v>
      </c>
      <c r="K25" s="73">
        <f t="shared" si="2"/>
        <v>474079310</v>
      </c>
      <c r="L25" s="73">
        <f t="shared" si="2"/>
        <v>478665064</v>
      </c>
      <c r="M25" s="73">
        <f t="shared" si="2"/>
        <v>498227482</v>
      </c>
      <c r="N25" s="73">
        <f t="shared" si="2"/>
        <v>498227482</v>
      </c>
      <c r="O25" s="73">
        <f t="shared" si="2"/>
        <v>492535231</v>
      </c>
      <c r="P25" s="73">
        <f t="shared" si="2"/>
        <v>483367753</v>
      </c>
      <c r="Q25" s="73">
        <f t="shared" si="2"/>
        <v>520406512</v>
      </c>
      <c r="R25" s="73">
        <f t="shared" si="2"/>
        <v>520406512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520406512</v>
      </c>
      <c r="X25" s="73">
        <f t="shared" si="2"/>
        <v>709008750</v>
      </c>
      <c r="Y25" s="73">
        <f t="shared" si="2"/>
        <v>-188602238</v>
      </c>
      <c r="Z25" s="170">
        <f>+IF(X25&lt;&gt;0,+(Y25/X25)*100,0)</f>
        <v>-26.600833628639986</v>
      </c>
      <c r="AA25" s="74">
        <f>+AA12+AA24</f>
        <v>945345000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26559773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4556411</v>
      </c>
      <c r="D30" s="155"/>
      <c r="E30" s="59">
        <v>3715000</v>
      </c>
      <c r="F30" s="60">
        <v>3715000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2786250</v>
      </c>
      <c r="Y30" s="60">
        <v>-2786250</v>
      </c>
      <c r="Z30" s="140">
        <v>-100</v>
      </c>
      <c r="AA30" s="62">
        <v>3715000</v>
      </c>
    </row>
    <row r="31" spans="1:27" ht="12.75">
      <c r="A31" s="249" t="s">
        <v>163</v>
      </c>
      <c r="B31" s="182"/>
      <c r="C31" s="155">
        <v>3367374</v>
      </c>
      <c r="D31" s="155"/>
      <c r="E31" s="59">
        <v>3109000</v>
      </c>
      <c r="F31" s="60">
        <v>3109000</v>
      </c>
      <c r="G31" s="60"/>
      <c r="H31" s="60">
        <v>8091831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2331750</v>
      </c>
      <c r="Y31" s="60">
        <v>-2331750</v>
      </c>
      <c r="Z31" s="140">
        <v>-100</v>
      </c>
      <c r="AA31" s="62">
        <v>3109000</v>
      </c>
    </row>
    <row r="32" spans="1:27" ht="12.75">
      <c r="A32" s="249" t="s">
        <v>164</v>
      </c>
      <c r="B32" s="182"/>
      <c r="C32" s="155">
        <v>91104284</v>
      </c>
      <c r="D32" s="155"/>
      <c r="E32" s="59">
        <v>36250000</v>
      </c>
      <c r="F32" s="60">
        <v>36250000</v>
      </c>
      <c r="G32" s="60">
        <v>211391451</v>
      </c>
      <c r="H32" s="60">
        <v>37200435</v>
      </c>
      <c r="I32" s="60">
        <v>38421033</v>
      </c>
      <c r="J32" s="60">
        <v>38421033</v>
      </c>
      <c r="K32" s="60">
        <v>49473252</v>
      </c>
      <c r="L32" s="60">
        <v>131395227</v>
      </c>
      <c r="M32" s="60">
        <v>65869178</v>
      </c>
      <c r="N32" s="60">
        <v>65869178</v>
      </c>
      <c r="O32" s="60">
        <v>57043934</v>
      </c>
      <c r="P32" s="60">
        <v>68275813</v>
      </c>
      <c r="Q32" s="60">
        <v>61468811</v>
      </c>
      <c r="R32" s="60">
        <v>61468811</v>
      </c>
      <c r="S32" s="60"/>
      <c r="T32" s="60"/>
      <c r="U32" s="60"/>
      <c r="V32" s="60"/>
      <c r="W32" s="60">
        <v>61468811</v>
      </c>
      <c r="X32" s="60">
        <v>27187500</v>
      </c>
      <c r="Y32" s="60">
        <v>34281311</v>
      </c>
      <c r="Z32" s="140">
        <v>126.09</v>
      </c>
      <c r="AA32" s="62">
        <v>36250000</v>
      </c>
    </row>
    <row r="33" spans="1:27" ht="12.75">
      <c r="A33" s="249" t="s">
        <v>165</v>
      </c>
      <c r="B33" s="182"/>
      <c r="C33" s="155">
        <v>2038000</v>
      </c>
      <c r="D33" s="155"/>
      <c r="E33" s="59">
        <v>21980000</v>
      </c>
      <c r="F33" s="60">
        <v>21980000</v>
      </c>
      <c r="G33" s="60">
        <v>13787632</v>
      </c>
      <c r="H33" s="60">
        <v>5432864</v>
      </c>
      <c r="I33" s="60">
        <v>5432864</v>
      </c>
      <c r="J33" s="60">
        <v>5432864</v>
      </c>
      <c r="K33" s="60">
        <v>5432864</v>
      </c>
      <c r="L33" s="60">
        <v>5432864</v>
      </c>
      <c r="M33" s="60">
        <v>5432864</v>
      </c>
      <c r="N33" s="60">
        <v>5432864</v>
      </c>
      <c r="O33" s="60">
        <v>5432864</v>
      </c>
      <c r="P33" s="60">
        <v>5432864</v>
      </c>
      <c r="Q33" s="60">
        <v>5432864</v>
      </c>
      <c r="R33" s="60">
        <v>5432864</v>
      </c>
      <c r="S33" s="60"/>
      <c r="T33" s="60"/>
      <c r="U33" s="60"/>
      <c r="V33" s="60"/>
      <c r="W33" s="60">
        <v>5432864</v>
      </c>
      <c r="X33" s="60">
        <v>16485000</v>
      </c>
      <c r="Y33" s="60">
        <v>-11052136</v>
      </c>
      <c r="Z33" s="140">
        <v>-67.04</v>
      </c>
      <c r="AA33" s="62">
        <v>21980000</v>
      </c>
    </row>
    <row r="34" spans="1:27" ht="12.75">
      <c r="A34" s="250" t="s">
        <v>58</v>
      </c>
      <c r="B34" s="251"/>
      <c r="C34" s="168">
        <f aca="true" t="shared" si="3" ref="C34:Y34">SUM(C29:C33)</f>
        <v>127625842</v>
      </c>
      <c r="D34" s="168">
        <f>SUM(D29:D33)</f>
        <v>0</v>
      </c>
      <c r="E34" s="72">
        <f t="shared" si="3"/>
        <v>65054000</v>
      </c>
      <c r="F34" s="73">
        <f t="shared" si="3"/>
        <v>65054000</v>
      </c>
      <c r="G34" s="73">
        <f t="shared" si="3"/>
        <v>225179083</v>
      </c>
      <c r="H34" s="73">
        <f t="shared" si="3"/>
        <v>50725130</v>
      </c>
      <c r="I34" s="73">
        <f t="shared" si="3"/>
        <v>43853897</v>
      </c>
      <c r="J34" s="73">
        <f t="shared" si="3"/>
        <v>43853897</v>
      </c>
      <c r="K34" s="73">
        <f t="shared" si="3"/>
        <v>54906116</v>
      </c>
      <c r="L34" s="73">
        <f t="shared" si="3"/>
        <v>136828091</v>
      </c>
      <c r="M34" s="73">
        <f t="shared" si="3"/>
        <v>71302042</v>
      </c>
      <c r="N34" s="73">
        <f t="shared" si="3"/>
        <v>71302042</v>
      </c>
      <c r="O34" s="73">
        <f t="shared" si="3"/>
        <v>62476798</v>
      </c>
      <c r="P34" s="73">
        <f t="shared" si="3"/>
        <v>73708677</v>
      </c>
      <c r="Q34" s="73">
        <f t="shared" si="3"/>
        <v>66901675</v>
      </c>
      <c r="R34" s="73">
        <f t="shared" si="3"/>
        <v>66901675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66901675</v>
      </c>
      <c r="X34" s="73">
        <f t="shared" si="3"/>
        <v>48790500</v>
      </c>
      <c r="Y34" s="73">
        <f t="shared" si="3"/>
        <v>18111175</v>
      </c>
      <c r="Z34" s="170">
        <f>+IF(X34&lt;&gt;0,+(Y34/X34)*100,0)</f>
        <v>37.1202898105164</v>
      </c>
      <c r="AA34" s="74">
        <f>SUM(AA29:AA33)</f>
        <v>65054000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5828788</v>
      </c>
      <c r="D37" s="155"/>
      <c r="E37" s="59">
        <v>9519000</v>
      </c>
      <c r="F37" s="60">
        <v>9519000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7139250</v>
      </c>
      <c r="Y37" s="60">
        <v>-7139250</v>
      </c>
      <c r="Z37" s="140">
        <v>-100</v>
      </c>
      <c r="AA37" s="62">
        <v>9519000</v>
      </c>
    </row>
    <row r="38" spans="1:27" ht="12.75">
      <c r="A38" s="249" t="s">
        <v>165</v>
      </c>
      <c r="B38" s="182"/>
      <c r="C38" s="155">
        <v>68746181</v>
      </c>
      <c r="D38" s="155"/>
      <c r="E38" s="59">
        <v>18267000</v>
      </c>
      <c r="F38" s="60">
        <v>18267000</v>
      </c>
      <c r="G38" s="60"/>
      <c r="H38" s="60">
        <v>3266736</v>
      </c>
      <c r="I38" s="60">
        <v>3160848</v>
      </c>
      <c r="J38" s="60">
        <v>3160848</v>
      </c>
      <c r="K38" s="60">
        <v>3160848</v>
      </c>
      <c r="L38" s="60">
        <v>3160848</v>
      </c>
      <c r="M38" s="60">
        <v>3160848</v>
      </c>
      <c r="N38" s="60">
        <v>3160848</v>
      </c>
      <c r="O38" s="60">
        <v>3160848</v>
      </c>
      <c r="P38" s="60">
        <v>3160848</v>
      </c>
      <c r="Q38" s="60">
        <v>3160848</v>
      </c>
      <c r="R38" s="60">
        <v>3160848</v>
      </c>
      <c r="S38" s="60"/>
      <c r="T38" s="60"/>
      <c r="U38" s="60"/>
      <c r="V38" s="60"/>
      <c r="W38" s="60">
        <v>3160848</v>
      </c>
      <c r="X38" s="60">
        <v>13700250</v>
      </c>
      <c r="Y38" s="60">
        <v>-10539402</v>
      </c>
      <c r="Z38" s="140">
        <v>-76.93</v>
      </c>
      <c r="AA38" s="62">
        <v>18267000</v>
      </c>
    </row>
    <row r="39" spans="1:27" ht="12.75">
      <c r="A39" s="250" t="s">
        <v>59</v>
      </c>
      <c r="B39" s="253"/>
      <c r="C39" s="168">
        <f aca="true" t="shared" si="4" ref="C39:Y39">SUM(C37:C38)</f>
        <v>74574969</v>
      </c>
      <c r="D39" s="168">
        <f>SUM(D37:D38)</f>
        <v>0</v>
      </c>
      <c r="E39" s="76">
        <f t="shared" si="4"/>
        <v>27786000</v>
      </c>
      <c r="F39" s="77">
        <f t="shared" si="4"/>
        <v>27786000</v>
      </c>
      <c r="G39" s="77">
        <f t="shared" si="4"/>
        <v>0</v>
      </c>
      <c r="H39" s="77">
        <f t="shared" si="4"/>
        <v>3266736</v>
      </c>
      <c r="I39" s="77">
        <f t="shared" si="4"/>
        <v>3160848</v>
      </c>
      <c r="J39" s="77">
        <f t="shared" si="4"/>
        <v>3160848</v>
      </c>
      <c r="K39" s="77">
        <f t="shared" si="4"/>
        <v>3160848</v>
      </c>
      <c r="L39" s="77">
        <f t="shared" si="4"/>
        <v>3160848</v>
      </c>
      <c r="M39" s="77">
        <f t="shared" si="4"/>
        <v>3160848</v>
      </c>
      <c r="N39" s="77">
        <f t="shared" si="4"/>
        <v>3160848</v>
      </c>
      <c r="O39" s="77">
        <f t="shared" si="4"/>
        <v>3160848</v>
      </c>
      <c r="P39" s="77">
        <f t="shared" si="4"/>
        <v>3160848</v>
      </c>
      <c r="Q39" s="77">
        <f t="shared" si="4"/>
        <v>3160848</v>
      </c>
      <c r="R39" s="77">
        <f t="shared" si="4"/>
        <v>3160848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3160848</v>
      </c>
      <c r="X39" s="77">
        <f t="shared" si="4"/>
        <v>20839500</v>
      </c>
      <c r="Y39" s="77">
        <f t="shared" si="4"/>
        <v>-17678652</v>
      </c>
      <c r="Z39" s="212">
        <f>+IF(X39&lt;&gt;0,+(Y39/X39)*100,0)</f>
        <v>-84.83241920391565</v>
      </c>
      <c r="AA39" s="79">
        <f>SUM(AA37:AA38)</f>
        <v>27786000</v>
      </c>
    </row>
    <row r="40" spans="1:27" ht="12.75">
      <c r="A40" s="250" t="s">
        <v>167</v>
      </c>
      <c r="B40" s="251"/>
      <c r="C40" s="168">
        <f aca="true" t="shared" si="5" ref="C40:Y40">+C34+C39</f>
        <v>202200811</v>
      </c>
      <c r="D40" s="168">
        <f>+D34+D39</f>
        <v>0</v>
      </c>
      <c r="E40" s="72">
        <f t="shared" si="5"/>
        <v>92840000</v>
      </c>
      <c r="F40" s="73">
        <f t="shared" si="5"/>
        <v>92840000</v>
      </c>
      <c r="G40" s="73">
        <f t="shared" si="5"/>
        <v>225179083</v>
      </c>
      <c r="H40" s="73">
        <f t="shared" si="5"/>
        <v>53991866</v>
      </c>
      <c r="I40" s="73">
        <f t="shared" si="5"/>
        <v>47014745</v>
      </c>
      <c r="J40" s="73">
        <f t="shared" si="5"/>
        <v>47014745</v>
      </c>
      <c r="K40" s="73">
        <f t="shared" si="5"/>
        <v>58066964</v>
      </c>
      <c r="L40" s="73">
        <f t="shared" si="5"/>
        <v>139988939</v>
      </c>
      <c r="M40" s="73">
        <f t="shared" si="5"/>
        <v>74462890</v>
      </c>
      <c r="N40" s="73">
        <f t="shared" si="5"/>
        <v>74462890</v>
      </c>
      <c r="O40" s="73">
        <f t="shared" si="5"/>
        <v>65637646</v>
      </c>
      <c r="P40" s="73">
        <f t="shared" si="5"/>
        <v>76869525</v>
      </c>
      <c r="Q40" s="73">
        <f t="shared" si="5"/>
        <v>70062523</v>
      </c>
      <c r="R40" s="73">
        <f t="shared" si="5"/>
        <v>70062523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70062523</v>
      </c>
      <c r="X40" s="73">
        <f t="shared" si="5"/>
        <v>69630000</v>
      </c>
      <c r="Y40" s="73">
        <f t="shared" si="5"/>
        <v>432523</v>
      </c>
      <c r="Z40" s="170">
        <f>+IF(X40&lt;&gt;0,+(Y40/X40)*100,0)</f>
        <v>0.621173344822634</v>
      </c>
      <c r="AA40" s="74">
        <f>+AA34+AA39</f>
        <v>92840000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774722387</v>
      </c>
      <c r="D42" s="257">
        <f>+D25-D40</f>
        <v>0</v>
      </c>
      <c r="E42" s="258">
        <f t="shared" si="6"/>
        <v>852505000</v>
      </c>
      <c r="F42" s="259">
        <f t="shared" si="6"/>
        <v>852505000</v>
      </c>
      <c r="G42" s="259">
        <f t="shared" si="6"/>
        <v>92114270</v>
      </c>
      <c r="H42" s="259">
        <f t="shared" si="6"/>
        <v>381697407</v>
      </c>
      <c r="I42" s="259">
        <f t="shared" si="6"/>
        <v>415910772</v>
      </c>
      <c r="J42" s="259">
        <f t="shared" si="6"/>
        <v>415910772</v>
      </c>
      <c r="K42" s="259">
        <f t="shared" si="6"/>
        <v>416012346</v>
      </c>
      <c r="L42" s="259">
        <f t="shared" si="6"/>
        <v>338676125</v>
      </c>
      <c r="M42" s="259">
        <f t="shared" si="6"/>
        <v>423764592</v>
      </c>
      <c r="N42" s="259">
        <f t="shared" si="6"/>
        <v>423764592</v>
      </c>
      <c r="O42" s="259">
        <f t="shared" si="6"/>
        <v>426897585</v>
      </c>
      <c r="P42" s="259">
        <f t="shared" si="6"/>
        <v>406498228</v>
      </c>
      <c r="Q42" s="259">
        <f t="shared" si="6"/>
        <v>450343989</v>
      </c>
      <c r="R42" s="259">
        <f t="shared" si="6"/>
        <v>450343989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450343989</v>
      </c>
      <c r="X42" s="259">
        <f t="shared" si="6"/>
        <v>639378750</v>
      </c>
      <c r="Y42" s="259">
        <f t="shared" si="6"/>
        <v>-189034761</v>
      </c>
      <c r="Z42" s="260">
        <f>+IF(X42&lt;&gt;0,+(Y42/X42)*100,0)</f>
        <v>-29.565380613603438</v>
      </c>
      <c r="AA42" s="261">
        <f>+AA25-AA40</f>
        <v>852505000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774722387</v>
      </c>
      <c r="D45" s="155"/>
      <c r="E45" s="59">
        <v>851410000</v>
      </c>
      <c r="F45" s="60">
        <v>851410000</v>
      </c>
      <c r="G45" s="60">
        <v>92114270</v>
      </c>
      <c r="H45" s="60">
        <v>381697407</v>
      </c>
      <c r="I45" s="60">
        <v>415910772</v>
      </c>
      <c r="J45" s="60">
        <v>415910772</v>
      </c>
      <c r="K45" s="60">
        <v>416012346</v>
      </c>
      <c r="L45" s="60">
        <v>338676125</v>
      </c>
      <c r="M45" s="60">
        <v>423764592</v>
      </c>
      <c r="N45" s="60">
        <v>423764592</v>
      </c>
      <c r="O45" s="60">
        <v>426897585</v>
      </c>
      <c r="P45" s="60">
        <v>406498228</v>
      </c>
      <c r="Q45" s="60">
        <v>450343989</v>
      </c>
      <c r="R45" s="60">
        <v>450343989</v>
      </c>
      <c r="S45" s="60"/>
      <c r="T45" s="60"/>
      <c r="U45" s="60"/>
      <c r="V45" s="60"/>
      <c r="W45" s="60">
        <v>450343989</v>
      </c>
      <c r="X45" s="60">
        <v>638557500</v>
      </c>
      <c r="Y45" s="60">
        <v>-188213511</v>
      </c>
      <c r="Z45" s="139">
        <v>-29.47</v>
      </c>
      <c r="AA45" s="62">
        <v>851410000</v>
      </c>
    </row>
    <row r="46" spans="1:27" ht="12.75">
      <c r="A46" s="249" t="s">
        <v>171</v>
      </c>
      <c r="B46" s="182"/>
      <c r="C46" s="155"/>
      <c r="D46" s="155"/>
      <c r="E46" s="59">
        <v>1095000</v>
      </c>
      <c r="F46" s="60">
        <v>1095000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821250</v>
      </c>
      <c r="Y46" s="60">
        <v>-821250</v>
      </c>
      <c r="Z46" s="139">
        <v>-100</v>
      </c>
      <c r="AA46" s="62">
        <v>1095000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774722387</v>
      </c>
      <c r="D48" s="217">
        <f>SUM(D45:D47)</f>
        <v>0</v>
      </c>
      <c r="E48" s="264">
        <f t="shared" si="7"/>
        <v>852505000</v>
      </c>
      <c r="F48" s="219">
        <f t="shared" si="7"/>
        <v>852505000</v>
      </c>
      <c r="G48" s="219">
        <f t="shared" si="7"/>
        <v>92114270</v>
      </c>
      <c r="H48" s="219">
        <f t="shared" si="7"/>
        <v>381697407</v>
      </c>
      <c r="I48" s="219">
        <f t="shared" si="7"/>
        <v>415910772</v>
      </c>
      <c r="J48" s="219">
        <f t="shared" si="7"/>
        <v>415910772</v>
      </c>
      <c r="K48" s="219">
        <f t="shared" si="7"/>
        <v>416012346</v>
      </c>
      <c r="L48" s="219">
        <f t="shared" si="7"/>
        <v>338676125</v>
      </c>
      <c r="M48" s="219">
        <f t="shared" si="7"/>
        <v>423764592</v>
      </c>
      <c r="N48" s="219">
        <f t="shared" si="7"/>
        <v>423764592</v>
      </c>
      <c r="O48" s="219">
        <f t="shared" si="7"/>
        <v>426897585</v>
      </c>
      <c r="P48" s="219">
        <f t="shared" si="7"/>
        <v>406498228</v>
      </c>
      <c r="Q48" s="219">
        <f t="shared" si="7"/>
        <v>450343989</v>
      </c>
      <c r="R48" s="219">
        <f t="shared" si="7"/>
        <v>450343989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450343989</v>
      </c>
      <c r="X48" s="219">
        <f t="shared" si="7"/>
        <v>639378750</v>
      </c>
      <c r="Y48" s="219">
        <f t="shared" si="7"/>
        <v>-189034761</v>
      </c>
      <c r="Z48" s="265">
        <f>+IF(X48&lt;&gt;0,+(Y48/X48)*100,0)</f>
        <v>-29.565380613603438</v>
      </c>
      <c r="AA48" s="232">
        <f>SUM(AA45:AA47)</f>
        <v>852505000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98498860</v>
      </c>
      <c r="D6" s="155"/>
      <c r="E6" s="59">
        <v>56816068</v>
      </c>
      <c r="F6" s="60">
        <v>258949000</v>
      </c>
      <c r="G6" s="60">
        <v>21941551</v>
      </c>
      <c r="H6" s="60">
        <v>8696150</v>
      </c>
      <c r="I6" s="60">
        <v>5384776</v>
      </c>
      <c r="J6" s="60">
        <v>36022477</v>
      </c>
      <c r="K6" s="60">
        <v>3575634</v>
      </c>
      <c r="L6" s="60">
        <v>3027895</v>
      </c>
      <c r="M6" s="60">
        <v>3114899</v>
      </c>
      <c r="N6" s="60">
        <v>9718428</v>
      </c>
      <c r="O6" s="60">
        <v>3006074</v>
      </c>
      <c r="P6" s="60">
        <v>4039349</v>
      </c>
      <c r="Q6" s="60">
        <v>3356555</v>
      </c>
      <c r="R6" s="60">
        <v>10401978</v>
      </c>
      <c r="S6" s="60"/>
      <c r="T6" s="60"/>
      <c r="U6" s="60"/>
      <c r="V6" s="60"/>
      <c r="W6" s="60">
        <v>56142883</v>
      </c>
      <c r="X6" s="60">
        <v>206158000</v>
      </c>
      <c r="Y6" s="60">
        <v>-150015117</v>
      </c>
      <c r="Z6" s="140">
        <v>-72.77</v>
      </c>
      <c r="AA6" s="62">
        <v>258949000</v>
      </c>
    </row>
    <row r="7" spans="1:27" ht="12.75">
      <c r="A7" s="249" t="s">
        <v>32</v>
      </c>
      <c r="B7" s="182"/>
      <c r="C7" s="155">
        <v>240967890</v>
      </c>
      <c r="D7" s="155"/>
      <c r="E7" s="59">
        <v>204776739</v>
      </c>
      <c r="F7" s="60">
        <v>3013000</v>
      </c>
      <c r="G7" s="60">
        <v>16423509</v>
      </c>
      <c r="H7" s="60">
        <v>21120893</v>
      </c>
      <c r="I7" s="60">
        <v>17741082</v>
      </c>
      <c r="J7" s="60">
        <v>55285484</v>
      </c>
      <c r="K7" s="60">
        <v>21939203</v>
      </c>
      <c r="L7" s="60">
        <v>13342375</v>
      </c>
      <c r="M7" s="60">
        <v>20086716</v>
      </c>
      <c r="N7" s="60">
        <v>55368294</v>
      </c>
      <c r="O7" s="60">
        <v>5434048</v>
      </c>
      <c r="P7" s="60">
        <v>19444192</v>
      </c>
      <c r="Q7" s="60">
        <v>13901160</v>
      </c>
      <c r="R7" s="60">
        <v>38779400</v>
      </c>
      <c r="S7" s="60"/>
      <c r="T7" s="60"/>
      <c r="U7" s="60"/>
      <c r="V7" s="60"/>
      <c r="W7" s="60">
        <v>149433178</v>
      </c>
      <c r="X7" s="60">
        <v>3013000</v>
      </c>
      <c r="Y7" s="60">
        <v>146420178</v>
      </c>
      <c r="Z7" s="140">
        <v>4859.61</v>
      </c>
      <c r="AA7" s="62">
        <v>3013000</v>
      </c>
    </row>
    <row r="8" spans="1:27" ht="12.75">
      <c r="A8" s="249" t="s">
        <v>178</v>
      </c>
      <c r="B8" s="182"/>
      <c r="C8" s="155">
        <v>13865955</v>
      </c>
      <c r="D8" s="155"/>
      <c r="E8" s="59">
        <v>22136163</v>
      </c>
      <c r="F8" s="60">
        <v>37928988</v>
      </c>
      <c r="G8" s="60">
        <v>242829</v>
      </c>
      <c r="H8" s="60">
        <v>1940968</v>
      </c>
      <c r="I8" s="60">
        <v>2368916</v>
      </c>
      <c r="J8" s="60">
        <v>4552713</v>
      </c>
      <c r="K8" s="60">
        <v>6937126</v>
      </c>
      <c r="L8" s="60">
        <v>2106808</v>
      </c>
      <c r="M8" s="60">
        <v>3154549</v>
      </c>
      <c r="N8" s="60">
        <v>12198483</v>
      </c>
      <c r="O8" s="60">
        <v>917554</v>
      </c>
      <c r="P8" s="60">
        <v>2926013</v>
      </c>
      <c r="Q8" s="60">
        <v>1884784</v>
      </c>
      <c r="R8" s="60">
        <v>5728351</v>
      </c>
      <c r="S8" s="60"/>
      <c r="T8" s="60"/>
      <c r="U8" s="60"/>
      <c r="V8" s="60"/>
      <c r="W8" s="60">
        <v>22479547</v>
      </c>
      <c r="X8" s="60">
        <v>27340494</v>
      </c>
      <c r="Y8" s="60">
        <v>-4860947</v>
      </c>
      <c r="Z8" s="140">
        <v>-17.78</v>
      </c>
      <c r="AA8" s="62">
        <v>37928988</v>
      </c>
    </row>
    <row r="9" spans="1:27" ht="12.75">
      <c r="A9" s="249" t="s">
        <v>179</v>
      </c>
      <c r="B9" s="182"/>
      <c r="C9" s="155">
        <v>68920152</v>
      </c>
      <c r="D9" s="155"/>
      <c r="E9" s="59">
        <v>161834000</v>
      </c>
      <c r="F9" s="60">
        <v>165551000</v>
      </c>
      <c r="G9" s="60">
        <v>62929895</v>
      </c>
      <c r="H9" s="60">
        <v>3757895</v>
      </c>
      <c r="I9" s="60">
        <v>1335088</v>
      </c>
      <c r="J9" s="60">
        <v>68022878</v>
      </c>
      <c r="K9" s="60">
        <v>1522000</v>
      </c>
      <c r="L9" s="60">
        <v>2309000</v>
      </c>
      <c r="M9" s="60">
        <v>42695000</v>
      </c>
      <c r="N9" s="60">
        <v>46526000</v>
      </c>
      <c r="O9" s="60"/>
      <c r="P9" s="60">
        <v>1540000</v>
      </c>
      <c r="Q9" s="60">
        <v>41101000</v>
      </c>
      <c r="R9" s="60">
        <v>42641000</v>
      </c>
      <c r="S9" s="60"/>
      <c r="T9" s="60"/>
      <c r="U9" s="60"/>
      <c r="V9" s="60"/>
      <c r="W9" s="60">
        <v>157189878</v>
      </c>
      <c r="X9" s="60">
        <v>165551000</v>
      </c>
      <c r="Y9" s="60">
        <v>-8361122</v>
      </c>
      <c r="Z9" s="140">
        <v>-5.05</v>
      </c>
      <c r="AA9" s="62">
        <v>165551000</v>
      </c>
    </row>
    <row r="10" spans="1:27" ht="12.75">
      <c r="A10" s="249" t="s">
        <v>180</v>
      </c>
      <c r="B10" s="182"/>
      <c r="C10" s="155">
        <v>48000000</v>
      </c>
      <c r="D10" s="155"/>
      <c r="E10" s="59">
        <v>53276000</v>
      </c>
      <c r="F10" s="60">
        <v>53276000</v>
      </c>
      <c r="G10" s="60">
        <v>8136842</v>
      </c>
      <c r="H10" s="60"/>
      <c r="I10" s="60"/>
      <c r="J10" s="60">
        <v>8136842</v>
      </c>
      <c r="K10" s="60">
        <v>5228070</v>
      </c>
      <c r="L10" s="60"/>
      <c r="M10" s="60">
        <v>15000000</v>
      </c>
      <c r="N10" s="60">
        <v>20228070</v>
      </c>
      <c r="O10" s="60"/>
      <c r="P10" s="60"/>
      <c r="Q10" s="60">
        <v>14000000</v>
      </c>
      <c r="R10" s="60">
        <v>14000000</v>
      </c>
      <c r="S10" s="60"/>
      <c r="T10" s="60"/>
      <c r="U10" s="60"/>
      <c r="V10" s="60"/>
      <c r="W10" s="60">
        <v>42364912</v>
      </c>
      <c r="X10" s="60">
        <v>53276000</v>
      </c>
      <c r="Y10" s="60">
        <v>-10911088</v>
      </c>
      <c r="Z10" s="140">
        <v>-20.48</v>
      </c>
      <c r="AA10" s="62">
        <v>53276000</v>
      </c>
    </row>
    <row r="11" spans="1:27" ht="12.75">
      <c r="A11" s="249" t="s">
        <v>181</v>
      </c>
      <c r="B11" s="182"/>
      <c r="C11" s="155">
        <v>716369</v>
      </c>
      <c r="D11" s="155"/>
      <c r="E11" s="59">
        <v>1564496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-460931525</v>
      </c>
      <c r="D14" s="155"/>
      <c r="E14" s="59">
        <v>-425531953</v>
      </c>
      <c r="F14" s="60">
        <v>-448479000</v>
      </c>
      <c r="G14" s="60">
        <v>-15627639</v>
      </c>
      <c r="H14" s="60">
        <v>-81906051</v>
      </c>
      <c r="I14" s="60">
        <v>-34254727</v>
      </c>
      <c r="J14" s="60">
        <v>-131788417</v>
      </c>
      <c r="K14" s="60">
        <v>-25944539</v>
      </c>
      <c r="L14" s="60">
        <v>-57161420</v>
      </c>
      <c r="M14" s="60">
        <v>-26815418</v>
      </c>
      <c r="N14" s="60">
        <v>-109921377</v>
      </c>
      <c r="O14" s="60">
        <v>-24557048</v>
      </c>
      <c r="P14" s="60">
        <v>-35723194</v>
      </c>
      <c r="Q14" s="60">
        <v>-34050274</v>
      </c>
      <c r="R14" s="60">
        <v>-94330516</v>
      </c>
      <c r="S14" s="60"/>
      <c r="T14" s="60"/>
      <c r="U14" s="60"/>
      <c r="V14" s="60"/>
      <c r="W14" s="60">
        <v>-336040310</v>
      </c>
      <c r="X14" s="60">
        <v>-345093000</v>
      </c>
      <c r="Y14" s="60">
        <v>9052690</v>
      </c>
      <c r="Z14" s="140">
        <v>-2.62</v>
      </c>
      <c r="AA14" s="62">
        <v>-448479000</v>
      </c>
    </row>
    <row r="15" spans="1:27" ht="12.75">
      <c r="A15" s="249" t="s">
        <v>40</v>
      </c>
      <c r="B15" s="182"/>
      <c r="C15" s="155">
        <v>-550069</v>
      </c>
      <c r="D15" s="155"/>
      <c r="E15" s="59">
        <v>-2538858</v>
      </c>
      <c r="F15" s="60">
        <v>-2041000</v>
      </c>
      <c r="G15" s="60">
        <v>-24322</v>
      </c>
      <c r="H15" s="60">
        <v>-150542</v>
      </c>
      <c r="I15" s="60">
        <v>-7940</v>
      </c>
      <c r="J15" s="60">
        <v>-182804</v>
      </c>
      <c r="K15" s="60">
        <v>-10102</v>
      </c>
      <c r="L15" s="60">
        <v>-36273</v>
      </c>
      <c r="M15" s="60">
        <v>-23781</v>
      </c>
      <c r="N15" s="60">
        <v>-70156</v>
      </c>
      <c r="O15" s="60">
        <v>-1062</v>
      </c>
      <c r="P15" s="60">
        <v>-12686</v>
      </c>
      <c r="Q15" s="60">
        <v>-2379</v>
      </c>
      <c r="R15" s="60">
        <v>-16127</v>
      </c>
      <c r="S15" s="60"/>
      <c r="T15" s="60"/>
      <c r="U15" s="60"/>
      <c r="V15" s="60"/>
      <c r="W15" s="60">
        <v>-269087</v>
      </c>
      <c r="X15" s="60">
        <v>-1147000</v>
      </c>
      <c r="Y15" s="60">
        <v>877913</v>
      </c>
      <c r="Z15" s="140">
        <v>-76.54</v>
      </c>
      <c r="AA15" s="62">
        <v>-2041000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9487632</v>
      </c>
      <c r="D17" s="168">
        <f t="shared" si="0"/>
        <v>0</v>
      </c>
      <c r="E17" s="72">
        <f t="shared" si="0"/>
        <v>72332655</v>
      </c>
      <c r="F17" s="73">
        <f t="shared" si="0"/>
        <v>68197988</v>
      </c>
      <c r="G17" s="73">
        <f t="shared" si="0"/>
        <v>94022665</v>
      </c>
      <c r="H17" s="73">
        <f t="shared" si="0"/>
        <v>-46540687</v>
      </c>
      <c r="I17" s="73">
        <f t="shared" si="0"/>
        <v>-7432805</v>
      </c>
      <c r="J17" s="73">
        <f t="shared" si="0"/>
        <v>40049173</v>
      </c>
      <c r="K17" s="73">
        <f t="shared" si="0"/>
        <v>13247392</v>
      </c>
      <c r="L17" s="73">
        <f t="shared" si="0"/>
        <v>-36411615</v>
      </c>
      <c r="M17" s="73">
        <f t="shared" si="0"/>
        <v>57211965</v>
      </c>
      <c r="N17" s="73">
        <f t="shared" si="0"/>
        <v>34047742</v>
      </c>
      <c r="O17" s="73">
        <f t="shared" si="0"/>
        <v>-15200434</v>
      </c>
      <c r="P17" s="73">
        <f t="shared" si="0"/>
        <v>-7786326</v>
      </c>
      <c r="Q17" s="73">
        <f t="shared" si="0"/>
        <v>40190846</v>
      </c>
      <c r="R17" s="73">
        <f t="shared" si="0"/>
        <v>17204086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91301001</v>
      </c>
      <c r="X17" s="73">
        <f t="shared" si="0"/>
        <v>109098494</v>
      </c>
      <c r="Y17" s="73">
        <f t="shared" si="0"/>
        <v>-17797493</v>
      </c>
      <c r="Z17" s="170">
        <f>+IF(X17&lt;&gt;0,+(Y17/X17)*100,0)</f>
        <v>-16.31323435133761</v>
      </c>
      <c r="AA17" s="74">
        <f>SUM(AA6:AA16)</f>
        <v>68197988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-51383461</v>
      </c>
      <c r="D26" s="155"/>
      <c r="E26" s="59">
        <v>-53876000</v>
      </c>
      <c r="F26" s="60">
        <v>-53874000</v>
      </c>
      <c r="G26" s="60"/>
      <c r="H26" s="60"/>
      <c r="I26" s="60">
        <v>-6898338</v>
      </c>
      <c r="J26" s="60">
        <v>-6898338</v>
      </c>
      <c r="K26" s="60">
        <v>-2508315</v>
      </c>
      <c r="L26" s="60">
        <v>-2125785</v>
      </c>
      <c r="M26" s="60">
        <v>-803955</v>
      </c>
      <c r="N26" s="60">
        <v>-5438055</v>
      </c>
      <c r="O26" s="60">
        <v>-5287</v>
      </c>
      <c r="P26" s="60">
        <v>-3232560</v>
      </c>
      <c r="Q26" s="60">
        <v>-7377846</v>
      </c>
      <c r="R26" s="60">
        <v>-10615693</v>
      </c>
      <c r="S26" s="60"/>
      <c r="T26" s="60"/>
      <c r="U26" s="60"/>
      <c r="V26" s="60"/>
      <c r="W26" s="60">
        <v>-22952086</v>
      </c>
      <c r="X26" s="60">
        <v>-33105000</v>
      </c>
      <c r="Y26" s="60">
        <v>10152914</v>
      </c>
      <c r="Z26" s="140">
        <v>-30.67</v>
      </c>
      <c r="AA26" s="62">
        <v>-53874000</v>
      </c>
    </row>
    <row r="27" spans="1:27" ht="12.75">
      <c r="A27" s="250" t="s">
        <v>192</v>
      </c>
      <c r="B27" s="251"/>
      <c r="C27" s="168">
        <f aca="true" t="shared" si="1" ref="C27:Y27">SUM(C21:C26)</f>
        <v>-51383461</v>
      </c>
      <c r="D27" s="168">
        <f>SUM(D21:D26)</f>
        <v>0</v>
      </c>
      <c r="E27" s="72">
        <f t="shared" si="1"/>
        <v>-53876000</v>
      </c>
      <c r="F27" s="73">
        <f t="shared" si="1"/>
        <v>-53874000</v>
      </c>
      <c r="G27" s="73">
        <f t="shared" si="1"/>
        <v>0</v>
      </c>
      <c r="H27" s="73">
        <f t="shared" si="1"/>
        <v>0</v>
      </c>
      <c r="I27" s="73">
        <f t="shared" si="1"/>
        <v>-6898338</v>
      </c>
      <c r="J27" s="73">
        <f t="shared" si="1"/>
        <v>-6898338</v>
      </c>
      <c r="K27" s="73">
        <f t="shared" si="1"/>
        <v>-2508315</v>
      </c>
      <c r="L27" s="73">
        <f t="shared" si="1"/>
        <v>-2125785</v>
      </c>
      <c r="M27" s="73">
        <f t="shared" si="1"/>
        <v>-803955</v>
      </c>
      <c r="N27" s="73">
        <f t="shared" si="1"/>
        <v>-5438055</v>
      </c>
      <c r="O27" s="73">
        <f t="shared" si="1"/>
        <v>-5287</v>
      </c>
      <c r="P27" s="73">
        <f t="shared" si="1"/>
        <v>-3232560</v>
      </c>
      <c r="Q27" s="73">
        <f t="shared" si="1"/>
        <v>-7377846</v>
      </c>
      <c r="R27" s="73">
        <f t="shared" si="1"/>
        <v>-10615693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-22952086</v>
      </c>
      <c r="X27" s="73">
        <f t="shared" si="1"/>
        <v>-33105000</v>
      </c>
      <c r="Y27" s="73">
        <f t="shared" si="1"/>
        <v>10152914</v>
      </c>
      <c r="Z27" s="170">
        <f>+IF(X27&lt;&gt;0,+(Y27/X27)*100,0)</f>
        <v>-30.668823440567888</v>
      </c>
      <c r="AA27" s="74">
        <f>SUM(AA21:AA26)</f>
        <v>-53874000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-1463239</v>
      </c>
      <c r="D35" s="155"/>
      <c r="E35" s="59">
        <v>-896328</v>
      </c>
      <c r="F35" s="60">
        <v>-896000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-448000</v>
      </c>
      <c r="Y35" s="60">
        <v>448000</v>
      </c>
      <c r="Z35" s="140">
        <v>-100</v>
      </c>
      <c r="AA35" s="62">
        <v>-896000</v>
      </c>
    </row>
    <row r="36" spans="1:27" ht="12.75">
      <c r="A36" s="250" t="s">
        <v>198</v>
      </c>
      <c r="B36" s="251"/>
      <c r="C36" s="168">
        <f aca="true" t="shared" si="2" ref="C36:Y36">SUM(C31:C35)</f>
        <v>-1463239</v>
      </c>
      <c r="D36" s="168">
        <f>SUM(D31:D35)</f>
        <v>0</v>
      </c>
      <c r="E36" s="72">
        <f t="shared" si="2"/>
        <v>-896328</v>
      </c>
      <c r="F36" s="73">
        <f t="shared" si="2"/>
        <v>-896000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-448000</v>
      </c>
      <c r="Y36" s="73">
        <f t="shared" si="2"/>
        <v>448000</v>
      </c>
      <c r="Z36" s="170">
        <f>+IF(X36&lt;&gt;0,+(Y36/X36)*100,0)</f>
        <v>-100</v>
      </c>
      <c r="AA36" s="74">
        <f>SUM(AA31:AA35)</f>
        <v>-896000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-43359068</v>
      </c>
      <c r="D38" s="153">
        <f>+D17+D27+D36</f>
        <v>0</v>
      </c>
      <c r="E38" s="99">
        <f t="shared" si="3"/>
        <v>17560327</v>
      </c>
      <c r="F38" s="100">
        <f t="shared" si="3"/>
        <v>13427988</v>
      </c>
      <c r="G38" s="100">
        <f t="shared" si="3"/>
        <v>94022665</v>
      </c>
      <c r="H38" s="100">
        <f t="shared" si="3"/>
        <v>-46540687</v>
      </c>
      <c r="I38" s="100">
        <f t="shared" si="3"/>
        <v>-14331143</v>
      </c>
      <c r="J38" s="100">
        <f t="shared" si="3"/>
        <v>33150835</v>
      </c>
      <c r="K38" s="100">
        <f t="shared" si="3"/>
        <v>10739077</v>
      </c>
      <c r="L38" s="100">
        <f t="shared" si="3"/>
        <v>-38537400</v>
      </c>
      <c r="M38" s="100">
        <f t="shared" si="3"/>
        <v>56408010</v>
      </c>
      <c r="N38" s="100">
        <f t="shared" si="3"/>
        <v>28609687</v>
      </c>
      <c r="O38" s="100">
        <f t="shared" si="3"/>
        <v>-15205721</v>
      </c>
      <c r="P38" s="100">
        <f t="shared" si="3"/>
        <v>-11018886</v>
      </c>
      <c r="Q38" s="100">
        <f t="shared" si="3"/>
        <v>32813000</v>
      </c>
      <c r="R38" s="100">
        <f t="shared" si="3"/>
        <v>6588393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68348915</v>
      </c>
      <c r="X38" s="100">
        <f t="shared" si="3"/>
        <v>75545494</v>
      </c>
      <c r="Y38" s="100">
        <f t="shared" si="3"/>
        <v>-7196579</v>
      </c>
      <c r="Z38" s="137">
        <f>+IF(X38&lt;&gt;0,+(Y38/X38)*100,0)</f>
        <v>-9.526152545908298</v>
      </c>
      <c r="AA38" s="102">
        <f>+AA17+AA27+AA36</f>
        <v>13427988</v>
      </c>
    </row>
    <row r="39" spans="1:27" ht="12.75">
      <c r="A39" s="249" t="s">
        <v>200</v>
      </c>
      <c r="B39" s="182"/>
      <c r="C39" s="153">
        <v>22070406</v>
      </c>
      <c r="D39" s="153"/>
      <c r="E39" s="99">
        <v>-20469000</v>
      </c>
      <c r="F39" s="100">
        <v>-21289000</v>
      </c>
      <c r="G39" s="100">
        <v>-20469000</v>
      </c>
      <c r="H39" s="100">
        <v>73553665</v>
      </c>
      <c r="I39" s="100">
        <v>27012978</v>
      </c>
      <c r="J39" s="100">
        <v>-20469000</v>
      </c>
      <c r="K39" s="100">
        <v>12681835</v>
      </c>
      <c r="L39" s="100">
        <v>23420912</v>
      </c>
      <c r="M39" s="100">
        <v>-15116488</v>
      </c>
      <c r="N39" s="100">
        <v>12681835</v>
      </c>
      <c r="O39" s="100">
        <v>41291522</v>
      </c>
      <c r="P39" s="100">
        <v>26085801</v>
      </c>
      <c r="Q39" s="100">
        <v>15066915</v>
      </c>
      <c r="R39" s="100">
        <v>41291522</v>
      </c>
      <c r="S39" s="100"/>
      <c r="T39" s="100"/>
      <c r="U39" s="100"/>
      <c r="V39" s="100"/>
      <c r="W39" s="100">
        <v>-20469000</v>
      </c>
      <c r="X39" s="100">
        <v>-21289000</v>
      </c>
      <c r="Y39" s="100">
        <v>820000</v>
      </c>
      <c r="Z39" s="137">
        <v>-3.85</v>
      </c>
      <c r="AA39" s="102">
        <v>-21289000</v>
      </c>
    </row>
    <row r="40" spans="1:27" ht="12.75">
      <c r="A40" s="269" t="s">
        <v>201</v>
      </c>
      <c r="B40" s="256"/>
      <c r="C40" s="257">
        <v>-21288662</v>
      </c>
      <c r="D40" s="257"/>
      <c r="E40" s="258">
        <v>-2908673</v>
      </c>
      <c r="F40" s="259">
        <v>-7861012</v>
      </c>
      <c r="G40" s="259">
        <v>73553665</v>
      </c>
      <c r="H40" s="259">
        <v>27012978</v>
      </c>
      <c r="I40" s="259">
        <v>12681835</v>
      </c>
      <c r="J40" s="259">
        <v>12681835</v>
      </c>
      <c r="K40" s="259">
        <v>23420912</v>
      </c>
      <c r="L40" s="259">
        <v>-15116488</v>
      </c>
      <c r="M40" s="259">
        <v>41291522</v>
      </c>
      <c r="N40" s="259">
        <v>41291522</v>
      </c>
      <c r="O40" s="259">
        <v>26085801</v>
      </c>
      <c r="P40" s="259">
        <v>15066915</v>
      </c>
      <c r="Q40" s="259">
        <v>47879915</v>
      </c>
      <c r="R40" s="259">
        <v>47879915</v>
      </c>
      <c r="S40" s="259"/>
      <c r="T40" s="259"/>
      <c r="U40" s="259"/>
      <c r="V40" s="259"/>
      <c r="W40" s="259">
        <v>47879915</v>
      </c>
      <c r="X40" s="259">
        <v>54256494</v>
      </c>
      <c r="Y40" s="259">
        <v>-6376579</v>
      </c>
      <c r="Z40" s="260">
        <v>-11.75</v>
      </c>
      <c r="AA40" s="261">
        <v>-7861012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51930461</v>
      </c>
      <c r="D5" s="200">
        <f t="shared" si="0"/>
        <v>0</v>
      </c>
      <c r="E5" s="106">
        <f t="shared" si="0"/>
        <v>53876000</v>
      </c>
      <c r="F5" s="106">
        <f t="shared" si="0"/>
        <v>56576000</v>
      </c>
      <c r="G5" s="106">
        <f t="shared" si="0"/>
        <v>0</v>
      </c>
      <c r="H5" s="106">
        <f t="shared" si="0"/>
        <v>0</v>
      </c>
      <c r="I5" s="106">
        <f t="shared" si="0"/>
        <v>6058010</v>
      </c>
      <c r="J5" s="106">
        <f t="shared" si="0"/>
        <v>6058010</v>
      </c>
      <c r="K5" s="106">
        <f t="shared" si="0"/>
        <v>2674995</v>
      </c>
      <c r="L5" s="106">
        <f t="shared" si="0"/>
        <v>2125785</v>
      </c>
      <c r="M5" s="106">
        <f t="shared" si="0"/>
        <v>6956796</v>
      </c>
      <c r="N5" s="106">
        <f t="shared" si="0"/>
        <v>11757576</v>
      </c>
      <c r="O5" s="106">
        <f t="shared" si="0"/>
        <v>0</v>
      </c>
      <c r="P5" s="106">
        <f t="shared" si="0"/>
        <v>3278703</v>
      </c>
      <c r="Q5" s="106">
        <f t="shared" si="0"/>
        <v>7377846</v>
      </c>
      <c r="R5" s="106">
        <f t="shared" si="0"/>
        <v>10656549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28472135</v>
      </c>
      <c r="X5" s="106">
        <f t="shared" si="0"/>
        <v>42432000</v>
      </c>
      <c r="Y5" s="106">
        <f t="shared" si="0"/>
        <v>-13959865</v>
      </c>
      <c r="Z5" s="201">
        <f>+IF(X5&lt;&gt;0,+(Y5/X5)*100,0)</f>
        <v>-32.899380184766216</v>
      </c>
      <c r="AA5" s="199">
        <f>SUM(AA11:AA18)</f>
        <v>56576000</v>
      </c>
    </row>
    <row r="6" spans="1:27" ht="12.75">
      <c r="A6" s="291" t="s">
        <v>205</v>
      </c>
      <c r="B6" s="142"/>
      <c r="C6" s="62">
        <v>38547000</v>
      </c>
      <c r="D6" s="156"/>
      <c r="E6" s="60">
        <v>38376000</v>
      </c>
      <c r="F6" s="60">
        <v>38276000</v>
      </c>
      <c r="G6" s="60"/>
      <c r="H6" s="60"/>
      <c r="I6" s="60">
        <v>5695010</v>
      </c>
      <c r="J6" s="60">
        <v>5695010</v>
      </c>
      <c r="K6" s="60">
        <v>2183785</v>
      </c>
      <c r="L6" s="60">
        <v>1928025</v>
      </c>
      <c r="M6" s="60">
        <v>6717023</v>
      </c>
      <c r="N6" s="60">
        <v>10828833</v>
      </c>
      <c r="O6" s="60"/>
      <c r="P6" s="60">
        <v>1764907</v>
      </c>
      <c r="Q6" s="60">
        <v>7377846</v>
      </c>
      <c r="R6" s="60">
        <v>9142753</v>
      </c>
      <c r="S6" s="60"/>
      <c r="T6" s="60"/>
      <c r="U6" s="60"/>
      <c r="V6" s="60"/>
      <c r="W6" s="60">
        <v>25666596</v>
      </c>
      <c r="X6" s="60">
        <v>28707000</v>
      </c>
      <c r="Y6" s="60">
        <v>-3040404</v>
      </c>
      <c r="Z6" s="140">
        <v>-10.59</v>
      </c>
      <c r="AA6" s="155">
        <v>38276000</v>
      </c>
    </row>
    <row r="7" spans="1:27" ht="12.75">
      <c r="A7" s="291" t="s">
        <v>206</v>
      </c>
      <c r="B7" s="142"/>
      <c r="C7" s="62">
        <v>10000000</v>
      </c>
      <c r="D7" s="156"/>
      <c r="E7" s="60">
        <v>15100000</v>
      </c>
      <c r="F7" s="60">
        <v>15000000</v>
      </c>
      <c r="G7" s="60"/>
      <c r="H7" s="60"/>
      <c r="I7" s="60">
        <v>180000</v>
      </c>
      <c r="J7" s="60">
        <v>180000</v>
      </c>
      <c r="K7" s="60">
        <v>308210</v>
      </c>
      <c r="L7" s="60"/>
      <c r="M7" s="60"/>
      <c r="N7" s="60">
        <v>308210</v>
      </c>
      <c r="O7" s="60"/>
      <c r="P7" s="60"/>
      <c r="Q7" s="60"/>
      <c r="R7" s="60"/>
      <c r="S7" s="60"/>
      <c r="T7" s="60"/>
      <c r="U7" s="60"/>
      <c r="V7" s="60"/>
      <c r="W7" s="60">
        <v>488210</v>
      </c>
      <c r="X7" s="60">
        <v>11250000</v>
      </c>
      <c r="Y7" s="60">
        <v>-10761790</v>
      </c>
      <c r="Z7" s="140">
        <v>-95.66</v>
      </c>
      <c r="AA7" s="155">
        <v>15000000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197760</v>
      </c>
      <c r="M10" s="60"/>
      <c r="N10" s="60">
        <v>197760</v>
      </c>
      <c r="O10" s="60"/>
      <c r="P10" s="60">
        <v>1187653</v>
      </c>
      <c r="Q10" s="60"/>
      <c r="R10" s="60">
        <v>1187653</v>
      </c>
      <c r="S10" s="60"/>
      <c r="T10" s="60"/>
      <c r="U10" s="60"/>
      <c r="V10" s="60"/>
      <c r="W10" s="60">
        <v>1385413</v>
      </c>
      <c r="X10" s="60"/>
      <c r="Y10" s="60">
        <v>1385413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48547000</v>
      </c>
      <c r="D11" s="294">
        <f t="shared" si="1"/>
        <v>0</v>
      </c>
      <c r="E11" s="295">
        <f t="shared" si="1"/>
        <v>53476000</v>
      </c>
      <c r="F11" s="295">
        <f t="shared" si="1"/>
        <v>53276000</v>
      </c>
      <c r="G11" s="295">
        <f t="shared" si="1"/>
        <v>0</v>
      </c>
      <c r="H11" s="295">
        <f t="shared" si="1"/>
        <v>0</v>
      </c>
      <c r="I11" s="295">
        <f t="shared" si="1"/>
        <v>5875010</v>
      </c>
      <c r="J11" s="295">
        <f t="shared" si="1"/>
        <v>5875010</v>
      </c>
      <c r="K11" s="295">
        <f t="shared" si="1"/>
        <v>2491995</v>
      </c>
      <c r="L11" s="295">
        <f t="shared" si="1"/>
        <v>2125785</v>
      </c>
      <c r="M11" s="295">
        <f t="shared" si="1"/>
        <v>6717023</v>
      </c>
      <c r="N11" s="295">
        <f t="shared" si="1"/>
        <v>11334803</v>
      </c>
      <c r="O11" s="295">
        <f t="shared" si="1"/>
        <v>0</v>
      </c>
      <c r="P11" s="295">
        <f t="shared" si="1"/>
        <v>2952560</v>
      </c>
      <c r="Q11" s="295">
        <f t="shared" si="1"/>
        <v>7377846</v>
      </c>
      <c r="R11" s="295">
        <f t="shared" si="1"/>
        <v>10330406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27540219</v>
      </c>
      <c r="X11" s="295">
        <f t="shared" si="1"/>
        <v>39957000</v>
      </c>
      <c r="Y11" s="295">
        <f t="shared" si="1"/>
        <v>-12416781</v>
      </c>
      <c r="Z11" s="296">
        <f>+IF(X11&lt;&gt;0,+(Y11/X11)*100,0)</f>
        <v>-31.075358510398676</v>
      </c>
      <c r="AA11" s="297">
        <f>SUM(AA6:AA10)</f>
        <v>53276000</v>
      </c>
    </row>
    <row r="12" spans="1:27" ht="12.75">
      <c r="A12" s="298" t="s">
        <v>211</v>
      </c>
      <c r="B12" s="136"/>
      <c r="C12" s="62">
        <v>3000000</v>
      </c>
      <c r="D12" s="156"/>
      <c r="E12" s="60"/>
      <c r="F12" s="60"/>
      <c r="G12" s="60"/>
      <c r="H12" s="60"/>
      <c r="I12" s="60">
        <v>183000</v>
      </c>
      <c r="J12" s="60">
        <v>183000</v>
      </c>
      <c r="K12" s="60">
        <v>183000</v>
      </c>
      <c r="L12" s="60"/>
      <c r="M12" s="60">
        <v>197760</v>
      </c>
      <c r="N12" s="60">
        <v>380760</v>
      </c>
      <c r="O12" s="60"/>
      <c r="P12" s="60">
        <v>280000</v>
      </c>
      <c r="Q12" s="60"/>
      <c r="R12" s="60">
        <v>280000</v>
      </c>
      <c r="S12" s="60"/>
      <c r="T12" s="60"/>
      <c r="U12" s="60"/>
      <c r="V12" s="60"/>
      <c r="W12" s="60">
        <v>843760</v>
      </c>
      <c r="X12" s="60"/>
      <c r="Y12" s="60">
        <v>843760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383461</v>
      </c>
      <c r="D15" s="156"/>
      <c r="E15" s="60">
        <v>400000</v>
      </c>
      <c r="F15" s="60">
        <v>3300000</v>
      </c>
      <c r="G15" s="60"/>
      <c r="H15" s="60"/>
      <c r="I15" s="60"/>
      <c r="J15" s="60"/>
      <c r="K15" s="60"/>
      <c r="L15" s="60"/>
      <c r="M15" s="60">
        <v>42013</v>
      </c>
      <c r="N15" s="60">
        <v>42013</v>
      </c>
      <c r="O15" s="60"/>
      <c r="P15" s="60">
        <v>46143</v>
      </c>
      <c r="Q15" s="60"/>
      <c r="R15" s="60">
        <v>46143</v>
      </c>
      <c r="S15" s="60"/>
      <c r="T15" s="60"/>
      <c r="U15" s="60"/>
      <c r="V15" s="60"/>
      <c r="W15" s="60">
        <v>88156</v>
      </c>
      <c r="X15" s="60">
        <v>2475000</v>
      </c>
      <c r="Y15" s="60">
        <v>-2386844</v>
      </c>
      <c r="Z15" s="140">
        <v>-96.44</v>
      </c>
      <c r="AA15" s="155">
        <v>3300000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38547000</v>
      </c>
      <c r="D36" s="156">
        <f t="shared" si="4"/>
        <v>0</v>
      </c>
      <c r="E36" s="60">
        <f t="shared" si="4"/>
        <v>38376000</v>
      </c>
      <c r="F36" s="60">
        <f t="shared" si="4"/>
        <v>38276000</v>
      </c>
      <c r="G36" s="60">
        <f t="shared" si="4"/>
        <v>0</v>
      </c>
      <c r="H36" s="60">
        <f t="shared" si="4"/>
        <v>0</v>
      </c>
      <c r="I36" s="60">
        <f t="shared" si="4"/>
        <v>5695010</v>
      </c>
      <c r="J36" s="60">
        <f t="shared" si="4"/>
        <v>5695010</v>
      </c>
      <c r="K36" s="60">
        <f t="shared" si="4"/>
        <v>2183785</v>
      </c>
      <c r="L36" s="60">
        <f t="shared" si="4"/>
        <v>1928025</v>
      </c>
      <c r="M36" s="60">
        <f t="shared" si="4"/>
        <v>6717023</v>
      </c>
      <c r="N36" s="60">
        <f t="shared" si="4"/>
        <v>10828833</v>
      </c>
      <c r="O36" s="60">
        <f t="shared" si="4"/>
        <v>0</v>
      </c>
      <c r="P36" s="60">
        <f t="shared" si="4"/>
        <v>1764907</v>
      </c>
      <c r="Q36" s="60">
        <f t="shared" si="4"/>
        <v>7377846</v>
      </c>
      <c r="R36" s="60">
        <f t="shared" si="4"/>
        <v>9142753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25666596</v>
      </c>
      <c r="X36" s="60">
        <f t="shared" si="4"/>
        <v>28707000</v>
      </c>
      <c r="Y36" s="60">
        <f t="shared" si="4"/>
        <v>-3040404</v>
      </c>
      <c r="Z36" s="140">
        <f aca="true" t="shared" si="5" ref="Z36:Z49">+IF(X36&lt;&gt;0,+(Y36/X36)*100,0)</f>
        <v>-10.591158950778556</v>
      </c>
      <c r="AA36" s="155">
        <f>AA6+AA21</f>
        <v>38276000</v>
      </c>
    </row>
    <row r="37" spans="1:27" ht="12.75">
      <c r="A37" s="291" t="s">
        <v>206</v>
      </c>
      <c r="B37" s="142"/>
      <c r="C37" s="62">
        <f t="shared" si="4"/>
        <v>10000000</v>
      </c>
      <c r="D37" s="156">
        <f t="shared" si="4"/>
        <v>0</v>
      </c>
      <c r="E37" s="60">
        <f t="shared" si="4"/>
        <v>15100000</v>
      </c>
      <c r="F37" s="60">
        <f t="shared" si="4"/>
        <v>15000000</v>
      </c>
      <c r="G37" s="60">
        <f t="shared" si="4"/>
        <v>0</v>
      </c>
      <c r="H37" s="60">
        <f t="shared" si="4"/>
        <v>0</v>
      </c>
      <c r="I37" s="60">
        <f t="shared" si="4"/>
        <v>180000</v>
      </c>
      <c r="J37" s="60">
        <f t="shared" si="4"/>
        <v>180000</v>
      </c>
      <c r="K37" s="60">
        <f t="shared" si="4"/>
        <v>308210</v>
      </c>
      <c r="L37" s="60">
        <f t="shared" si="4"/>
        <v>0</v>
      </c>
      <c r="M37" s="60">
        <f t="shared" si="4"/>
        <v>0</v>
      </c>
      <c r="N37" s="60">
        <f t="shared" si="4"/>
        <v>308210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488210</v>
      </c>
      <c r="X37" s="60">
        <f t="shared" si="4"/>
        <v>11250000</v>
      </c>
      <c r="Y37" s="60">
        <f t="shared" si="4"/>
        <v>-10761790</v>
      </c>
      <c r="Z37" s="140">
        <f t="shared" si="5"/>
        <v>-95.66035555555555</v>
      </c>
      <c r="AA37" s="155">
        <f>AA7+AA22</f>
        <v>15000000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197760</v>
      </c>
      <c r="M40" s="60">
        <f t="shared" si="4"/>
        <v>0</v>
      </c>
      <c r="N40" s="60">
        <f t="shared" si="4"/>
        <v>197760</v>
      </c>
      <c r="O40" s="60">
        <f t="shared" si="4"/>
        <v>0</v>
      </c>
      <c r="P40" s="60">
        <f t="shared" si="4"/>
        <v>1187653</v>
      </c>
      <c r="Q40" s="60">
        <f t="shared" si="4"/>
        <v>0</v>
      </c>
      <c r="R40" s="60">
        <f t="shared" si="4"/>
        <v>1187653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1385413</v>
      </c>
      <c r="X40" s="60">
        <f t="shared" si="4"/>
        <v>0</v>
      </c>
      <c r="Y40" s="60">
        <f t="shared" si="4"/>
        <v>1385413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48547000</v>
      </c>
      <c r="D41" s="294">
        <f t="shared" si="6"/>
        <v>0</v>
      </c>
      <c r="E41" s="295">
        <f t="shared" si="6"/>
        <v>53476000</v>
      </c>
      <c r="F41" s="295">
        <f t="shared" si="6"/>
        <v>53276000</v>
      </c>
      <c r="G41" s="295">
        <f t="shared" si="6"/>
        <v>0</v>
      </c>
      <c r="H41" s="295">
        <f t="shared" si="6"/>
        <v>0</v>
      </c>
      <c r="I41" s="295">
        <f t="shared" si="6"/>
        <v>5875010</v>
      </c>
      <c r="J41" s="295">
        <f t="shared" si="6"/>
        <v>5875010</v>
      </c>
      <c r="K41" s="295">
        <f t="shared" si="6"/>
        <v>2491995</v>
      </c>
      <c r="L41" s="295">
        <f t="shared" si="6"/>
        <v>2125785</v>
      </c>
      <c r="M41" s="295">
        <f t="shared" si="6"/>
        <v>6717023</v>
      </c>
      <c r="N41" s="295">
        <f t="shared" si="6"/>
        <v>11334803</v>
      </c>
      <c r="O41" s="295">
        <f t="shared" si="6"/>
        <v>0</v>
      </c>
      <c r="P41" s="295">
        <f t="shared" si="6"/>
        <v>2952560</v>
      </c>
      <c r="Q41" s="295">
        <f t="shared" si="6"/>
        <v>7377846</v>
      </c>
      <c r="R41" s="295">
        <f t="shared" si="6"/>
        <v>10330406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27540219</v>
      </c>
      <c r="X41" s="295">
        <f t="shared" si="6"/>
        <v>39957000</v>
      </c>
      <c r="Y41" s="295">
        <f t="shared" si="6"/>
        <v>-12416781</v>
      </c>
      <c r="Z41" s="296">
        <f t="shared" si="5"/>
        <v>-31.075358510398676</v>
      </c>
      <c r="AA41" s="297">
        <f>SUM(AA36:AA40)</f>
        <v>53276000</v>
      </c>
    </row>
    <row r="42" spans="1:27" ht="12.75">
      <c r="A42" s="298" t="s">
        <v>211</v>
      </c>
      <c r="B42" s="136"/>
      <c r="C42" s="95">
        <f aca="true" t="shared" si="7" ref="C42:Y48">C12+C27</f>
        <v>3000000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183000</v>
      </c>
      <c r="J42" s="54">
        <f t="shared" si="7"/>
        <v>183000</v>
      </c>
      <c r="K42" s="54">
        <f t="shared" si="7"/>
        <v>183000</v>
      </c>
      <c r="L42" s="54">
        <f t="shared" si="7"/>
        <v>0</v>
      </c>
      <c r="M42" s="54">
        <f t="shared" si="7"/>
        <v>197760</v>
      </c>
      <c r="N42" s="54">
        <f t="shared" si="7"/>
        <v>380760</v>
      </c>
      <c r="O42" s="54">
        <f t="shared" si="7"/>
        <v>0</v>
      </c>
      <c r="P42" s="54">
        <f t="shared" si="7"/>
        <v>280000</v>
      </c>
      <c r="Q42" s="54">
        <f t="shared" si="7"/>
        <v>0</v>
      </c>
      <c r="R42" s="54">
        <f t="shared" si="7"/>
        <v>280000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843760</v>
      </c>
      <c r="X42" s="54">
        <f t="shared" si="7"/>
        <v>0</v>
      </c>
      <c r="Y42" s="54">
        <f t="shared" si="7"/>
        <v>843760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383461</v>
      </c>
      <c r="D45" s="129">
        <f t="shared" si="7"/>
        <v>0</v>
      </c>
      <c r="E45" s="54">
        <f t="shared" si="7"/>
        <v>400000</v>
      </c>
      <c r="F45" s="54">
        <f t="shared" si="7"/>
        <v>3300000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42013</v>
      </c>
      <c r="N45" s="54">
        <f t="shared" si="7"/>
        <v>42013</v>
      </c>
      <c r="O45" s="54">
        <f t="shared" si="7"/>
        <v>0</v>
      </c>
      <c r="P45" s="54">
        <f t="shared" si="7"/>
        <v>46143</v>
      </c>
      <c r="Q45" s="54">
        <f t="shared" si="7"/>
        <v>0</v>
      </c>
      <c r="R45" s="54">
        <f t="shared" si="7"/>
        <v>46143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88156</v>
      </c>
      <c r="X45" s="54">
        <f t="shared" si="7"/>
        <v>2475000</v>
      </c>
      <c r="Y45" s="54">
        <f t="shared" si="7"/>
        <v>-2386844</v>
      </c>
      <c r="Z45" s="184">
        <f t="shared" si="5"/>
        <v>-96.43814141414141</v>
      </c>
      <c r="AA45" s="130">
        <f t="shared" si="8"/>
        <v>3300000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51930461</v>
      </c>
      <c r="D49" s="218">
        <f t="shared" si="9"/>
        <v>0</v>
      </c>
      <c r="E49" s="220">
        <f t="shared" si="9"/>
        <v>53876000</v>
      </c>
      <c r="F49" s="220">
        <f t="shared" si="9"/>
        <v>56576000</v>
      </c>
      <c r="G49" s="220">
        <f t="shared" si="9"/>
        <v>0</v>
      </c>
      <c r="H49" s="220">
        <f t="shared" si="9"/>
        <v>0</v>
      </c>
      <c r="I49" s="220">
        <f t="shared" si="9"/>
        <v>6058010</v>
      </c>
      <c r="J49" s="220">
        <f t="shared" si="9"/>
        <v>6058010</v>
      </c>
      <c r="K49" s="220">
        <f t="shared" si="9"/>
        <v>2674995</v>
      </c>
      <c r="L49" s="220">
        <f t="shared" si="9"/>
        <v>2125785</v>
      </c>
      <c r="M49" s="220">
        <f t="shared" si="9"/>
        <v>6956796</v>
      </c>
      <c r="N49" s="220">
        <f t="shared" si="9"/>
        <v>11757576</v>
      </c>
      <c r="O49" s="220">
        <f t="shared" si="9"/>
        <v>0</v>
      </c>
      <c r="P49" s="220">
        <f t="shared" si="9"/>
        <v>3278703</v>
      </c>
      <c r="Q49" s="220">
        <f t="shared" si="9"/>
        <v>7377846</v>
      </c>
      <c r="R49" s="220">
        <f t="shared" si="9"/>
        <v>10656549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28472135</v>
      </c>
      <c r="X49" s="220">
        <f t="shared" si="9"/>
        <v>42432000</v>
      </c>
      <c r="Y49" s="220">
        <f t="shared" si="9"/>
        <v>-13959865</v>
      </c>
      <c r="Z49" s="221">
        <f t="shared" si="5"/>
        <v>-32.899380184766216</v>
      </c>
      <c r="AA49" s="222">
        <f>SUM(AA41:AA48)</f>
        <v>56576000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129226000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>
        <v>10380000</v>
      </c>
      <c r="E66" s="275">
        <v>16049800</v>
      </c>
      <c r="F66" s="275">
        <v>10380000</v>
      </c>
      <c r="G66" s="275"/>
      <c r="H66" s="275">
        <v>626236</v>
      </c>
      <c r="I66" s="275">
        <v>2041316</v>
      </c>
      <c r="J66" s="275">
        <v>2667552</v>
      </c>
      <c r="K66" s="275">
        <v>292899</v>
      </c>
      <c r="L66" s="275">
        <v>2867008</v>
      </c>
      <c r="M66" s="275">
        <v>1997993</v>
      </c>
      <c r="N66" s="275">
        <v>5157900</v>
      </c>
      <c r="O66" s="275">
        <v>2230</v>
      </c>
      <c r="P66" s="275">
        <v>258865</v>
      </c>
      <c r="Q66" s="275">
        <v>885400</v>
      </c>
      <c r="R66" s="275">
        <v>1146495</v>
      </c>
      <c r="S66" s="275"/>
      <c r="T66" s="275"/>
      <c r="U66" s="275"/>
      <c r="V66" s="275"/>
      <c r="W66" s="275">
        <v>8971947</v>
      </c>
      <c r="X66" s="275">
        <v>7785000</v>
      </c>
      <c r="Y66" s="275">
        <v>1186947</v>
      </c>
      <c r="Z66" s="140">
        <v>15.25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10380000</v>
      </c>
      <c r="E69" s="220">
        <f t="shared" si="12"/>
        <v>145275800</v>
      </c>
      <c r="F69" s="220">
        <f t="shared" si="12"/>
        <v>10380000</v>
      </c>
      <c r="G69" s="220">
        <f t="shared" si="12"/>
        <v>0</v>
      </c>
      <c r="H69" s="220">
        <f t="shared" si="12"/>
        <v>626236</v>
      </c>
      <c r="I69" s="220">
        <f t="shared" si="12"/>
        <v>2041316</v>
      </c>
      <c r="J69" s="220">
        <f t="shared" si="12"/>
        <v>2667552</v>
      </c>
      <c r="K69" s="220">
        <f t="shared" si="12"/>
        <v>292899</v>
      </c>
      <c r="L69" s="220">
        <f t="shared" si="12"/>
        <v>2867008</v>
      </c>
      <c r="M69" s="220">
        <f t="shared" si="12"/>
        <v>1997993</v>
      </c>
      <c r="N69" s="220">
        <f t="shared" si="12"/>
        <v>5157900</v>
      </c>
      <c r="O69" s="220">
        <f t="shared" si="12"/>
        <v>2230</v>
      </c>
      <c r="P69" s="220">
        <f t="shared" si="12"/>
        <v>258865</v>
      </c>
      <c r="Q69" s="220">
        <f t="shared" si="12"/>
        <v>885400</v>
      </c>
      <c r="R69" s="220">
        <f t="shared" si="12"/>
        <v>1146495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8971947</v>
      </c>
      <c r="X69" s="220">
        <f t="shared" si="12"/>
        <v>7785000</v>
      </c>
      <c r="Y69" s="220">
        <f t="shared" si="12"/>
        <v>1186947</v>
      </c>
      <c r="Z69" s="221">
        <f>+IF(X69&lt;&gt;0,+(Y69/X69)*100,0)</f>
        <v>15.246589595375722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48547000</v>
      </c>
      <c r="D5" s="357">
        <f t="shared" si="0"/>
        <v>0</v>
      </c>
      <c r="E5" s="356">
        <f t="shared" si="0"/>
        <v>53476000</v>
      </c>
      <c r="F5" s="358">
        <f t="shared" si="0"/>
        <v>53276000</v>
      </c>
      <c r="G5" s="358">
        <f t="shared" si="0"/>
        <v>0</v>
      </c>
      <c r="H5" s="356">
        <f t="shared" si="0"/>
        <v>0</v>
      </c>
      <c r="I5" s="356">
        <f t="shared" si="0"/>
        <v>5875010</v>
      </c>
      <c r="J5" s="358">
        <f t="shared" si="0"/>
        <v>5875010</v>
      </c>
      <c r="K5" s="358">
        <f t="shared" si="0"/>
        <v>2491995</v>
      </c>
      <c r="L5" s="356">
        <f t="shared" si="0"/>
        <v>2125785</v>
      </c>
      <c r="M5" s="356">
        <f t="shared" si="0"/>
        <v>6717023</v>
      </c>
      <c r="N5" s="358">
        <f t="shared" si="0"/>
        <v>11334803</v>
      </c>
      <c r="O5" s="358">
        <f t="shared" si="0"/>
        <v>0</v>
      </c>
      <c r="P5" s="356">
        <f t="shared" si="0"/>
        <v>2952560</v>
      </c>
      <c r="Q5" s="356">
        <f t="shared" si="0"/>
        <v>7377846</v>
      </c>
      <c r="R5" s="358">
        <f t="shared" si="0"/>
        <v>10330406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27540219</v>
      </c>
      <c r="X5" s="356">
        <f t="shared" si="0"/>
        <v>39957000</v>
      </c>
      <c r="Y5" s="358">
        <f t="shared" si="0"/>
        <v>-12416781</v>
      </c>
      <c r="Z5" s="359">
        <f>+IF(X5&lt;&gt;0,+(Y5/X5)*100,0)</f>
        <v>-31.075358510398676</v>
      </c>
      <c r="AA5" s="360">
        <f>+AA6+AA8+AA11+AA13+AA15</f>
        <v>53276000</v>
      </c>
    </row>
    <row r="6" spans="1:27" ht="12.75">
      <c r="A6" s="361" t="s">
        <v>205</v>
      </c>
      <c r="B6" s="142"/>
      <c r="C6" s="60">
        <f>+C7</f>
        <v>38547000</v>
      </c>
      <c r="D6" s="340">
        <f aca="true" t="shared" si="1" ref="D6:AA6">+D7</f>
        <v>0</v>
      </c>
      <c r="E6" s="60">
        <f t="shared" si="1"/>
        <v>38376000</v>
      </c>
      <c r="F6" s="59">
        <f t="shared" si="1"/>
        <v>38276000</v>
      </c>
      <c r="G6" s="59">
        <f t="shared" si="1"/>
        <v>0</v>
      </c>
      <c r="H6" s="60">
        <f t="shared" si="1"/>
        <v>0</v>
      </c>
      <c r="I6" s="60">
        <f t="shared" si="1"/>
        <v>5695010</v>
      </c>
      <c r="J6" s="59">
        <f t="shared" si="1"/>
        <v>5695010</v>
      </c>
      <c r="K6" s="59">
        <f t="shared" si="1"/>
        <v>2183785</v>
      </c>
      <c r="L6" s="60">
        <f t="shared" si="1"/>
        <v>1928025</v>
      </c>
      <c r="M6" s="60">
        <f t="shared" si="1"/>
        <v>6717023</v>
      </c>
      <c r="N6" s="59">
        <f t="shared" si="1"/>
        <v>10828833</v>
      </c>
      <c r="O6" s="59">
        <f t="shared" si="1"/>
        <v>0</v>
      </c>
      <c r="P6" s="60">
        <f t="shared" si="1"/>
        <v>1764907</v>
      </c>
      <c r="Q6" s="60">
        <f t="shared" si="1"/>
        <v>7377846</v>
      </c>
      <c r="R6" s="59">
        <f t="shared" si="1"/>
        <v>9142753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25666596</v>
      </c>
      <c r="X6" s="60">
        <f t="shared" si="1"/>
        <v>28707000</v>
      </c>
      <c r="Y6" s="59">
        <f t="shared" si="1"/>
        <v>-3040404</v>
      </c>
      <c r="Z6" s="61">
        <f>+IF(X6&lt;&gt;0,+(Y6/X6)*100,0)</f>
        <v>-10.591158950778556</v>
      </c>
      <c r="AA6" s="62">
        <f t="shared" si="1"/>
        <v>38276000</v>
      </c>
    </row>
    <row r="7" spans="1:27" ht="12.75">
      <c r="A7" s="291" t="s">
        <v>229</v>
      </c>
      <c r="B7" s="142"/>
      <c r="C7" s="60">
        <v>38547000</v>
      </c>
      <c r="D7" s="340"/>
      <c r="E7" s="60">
        <v>38376000</v>
      </c>
      <c r="F7" s="59">
        <v>38276000</v>
      </c>
      <c r="G7" s="59"/>
      <c r="H7" s="60"/>
      <c r="I7" s="60">
        <v>5695010</v>
      </c>
      <c r="J7" s="59">
        <v>5695010</v>
      </c>
      <c r="K7" s="59">
        <v>2183785</v>
      </c>
      <c r="L7" s="60">
        <v>1928025</v>
      </c>
      <c r="M7" s="60">
        <v>6717023</v>
      </c>
      <c r="N7" s="59">
        <v>10828833</v>
      </c>
      <c r="O7" s="59"/>
      <c r="P7" s="60">
        <v>1764907</v>
      </c>
      <c r="Q7" s="60">
        <v>7377846</v>
      </c>
      <c r="R7" s="59">
        <v>9142753</v>
      </c>
      <c r="S7" s="59"/>
      <c r="T7" s="60"/>
      <c r="U7" s="60"/>
      <c r="V7" s="59"/>
      <c r="W7" s="59">
        <v>25666596</v>
      </c>
      <c r="X7" s="60">
        <v>28707000</v>
      </c>
      <c r="Y7" s="59">
        <v>-3040404</v>
      </c>
      <c r="Z7" s="61">
        <v>-10.59</v>
      </c>
      <c r="AA7" s="62">
        <v>38276000</v>
      </c>
    </row>
    <row r="8" spans="1:27" ht="12.75">
      <c r="A8" s="361" t="s">
        <v>206</v>
      </c>
      <c r="B8" s="142"/>
      <c r="C8" s="60">
        <f aca="true" t="shared" si="2" ref="C8:Y8">SUM(C9:C10)</f>
        <v>10000000</v>
      </c>
      <c r="D8" s="340">
        <f t="shared" si="2"/>
        <v>0</v>
      </c>
      <c r="E8" s="60">
        <f t="shared" si="2"/>
        <v>15100000</v>
      </c>
      <c r="F8" s="59">
        <f t="shared" si="2"/>
        <v>15000000</v>
      </c>
      <c r="G8" s="59">
        <f t="shared" si="2"/>
        <v>0</v>
      </c>
      <c r="H8" s="60">
        <f t="shared" si="2"/>
        <v>0</v>
      </c>
      <c r="I8" s="60">
        <f t="shared" si="2"/>
        <v>180000</v>
      </c>
      <c r="J8" s="59">
        <f t="shared" si="2"/>
        <v>180000</v>
      </c>
      <c r="K8" s="59">
        <f t="shared" si="2"/>
        <v>308210</v>
      </c>
      <c r="L8" s="60">
        <f t="shared" si="2"/>
        <v>0</v>
      </c>
      <c r="M8" s="60">
        <f t="shared" si="2"/>
        <v>0</v>
      </c>
      <c r="N8" s="59">
        <f t="shared" si="2"/>
        <v>308210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488210</v>
      </c>
      <c r="X8" s="60">
        <f t="shared" si="2"/>
        <v>11250000</v>
      </c>
      <c r="Y8" s="59">
        <f t="shared" si="2"/>
        <v>-10761790</v>
      </c>
      <c r="Z8" s="61">
        <f>+IF(X8&lt;&gt;0,+(Y8/X8)*100,0)</f>
        <v>-95.66035555555555</v>
      </c>
      <c r="AA8" s="62">
        <f>SUM(AA9:AA10)</f>
        <v>15000000</v>
      </c>
    </row>
    <row r="9" spans="1:27" ht="12.75">
      <c r="A9" s="291" t="s">
        <v>230</v>
      </c>
      <c r="B9" s="142"/>
      <c r="C9" s="60">
        <v>10000000</v>
      </c>
      <c r="D9" s="340"/>
      <c r="E9" s="60">
        <v>15100000</v>
      </c>
      <c r="F9" s="59">
        <v>15000000</v>
      </c>
      <c r="G9" s="59"/>
      <c r="H9" s="60"/>
      <c r="I9" s="60">
        <v>180000</v>
      </c>
      <c r="J9" s="59">
        <v>180000</v>
      </c>
      <c r="K9" s="59">
        <v>308210</v>
      </c>
      <c r="L9" s="60"/>
      <c r="M9" s="60"/>
      <c r="N9" s="59">
        <v>308210</v>
      </c>
      <c r="O9" s="59"/>
      <c r="P9" s="60"/>
      <c r="Q9" s="60"/>
      <c r="R9" s="59"/>
      <c r="S9" s="59"/>
      <c r="T9" s="60"/>
      <c r="U9" s="60"/>
      <c r="V9" s="59"/>
      <c r="W9" s="59">
        <v>488210</v>
      </c>
      <c r="X9" s="60">
        <v>11250000</v>
      </c>
      <c r="Y9" s="59">
        <v>-10761790</v>
      </c>
      <c r="Z9" s="61">
        <v>-95.66</v>
      </c>
      <c r="AA9" s="62">
        <v>15000000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197760</v>
      </c>
      <c r="M15" s="60">
        <f t="shared" si="5"/>
        <v>0</v>
      </c>
      <c r="N15" s="59">
        <f t="shared" si="5"/>
        <v>197760</v>
      </c>
      <c r="O15" s="59">
        <f t="shared" si="5"/>
        <v>0</v>
      </c>
      <c r="P15" s="60">
        <f t="shared" si="5"/>
        <v>1187653</v>
      </c>
      <c r="Q15" s="60">
        <f t="shared" si="5"/>
        <v>0</v>
      </c>
      <c r="R15" s="59">
        <f t="shared" si="5"/>
        <v>1187653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1385413</v>
      </c>
      <c r="X15" s="60">
        <f t="shared" si="5"/>
        <v>0</v>
      </c>
      <c r="Y15" s="59">
        <f t="shared" si="5"/>
        <v>1385413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>
        <v>1187653</v>
      </c>
      <c r="Q17" s="60"/>
      <c r="R17" s="59">
        <v>1187653</v>
      </c>
      <c r="S17" s="59"/>
      <c r="T17" s="60"/>
      <c r="U17" s="60"/>
      <c r="V17" s="59"/>
      <c r="W17" s="59">
        <v>1187653</v>
      </c>
      <c r="X17" s="60"/>
      <c r="Y17" s="59">
        <v>1187653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197760</v>
      </c>
      <c r="M20" s="60"/>
      <c r="N20" s="59">
        <v>197760</v>
      </c>
      <c r="O20" s="59"/>
      <c r="P20" s="60"/>
      <c r="Q20" s="60"/>
      <c r="R20" s="59"/>
      <c r="S20" s="59"/>
      <c r="T20" s="60"/>
      <c r="U20" s="60"/>
      <c r="V20" s="59"/>
      <c r="W20" s="59">
        <v>197760</v>
      </c>
      <c r="X20" s="60"/>
      <c r="Y20" s="59">
        <v>197760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3000000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183000</v>
      </c>
      <c r="J22" s="345">
        <f t="shared" si="6"/>
        <v>183000</v>
      </c>
      <c r="K22" s="345">
        <f t="shared" si="6"/>
        <v>183000</v>
      </c>
      <c r="L22" s="343">
        <f t="shared" si="6"/>
        <v>0</v>
      </c>
      <c r="M22" s="343">
        <f t="shared" si="6"/>
        <v>197760</v>
      </c>
      <c r="N22" s="345">
        <f t="shared" si="6"/>
        <v>380760</v>
      </c>
      <c r="O22" s="345">
        <f t="shared" si="6"/>
        <v>0</v>
      </c>
      <c r="P22" s="343">
        <f t="shared" si="6"/>
        <v>280000</v>
      </c>
      <c r="Q22" s="343">
        <f t="shared" si="6"/>
        <v>0</v>
      </c>
      <c r="R22" s="345">
        <f t="shared" si="6"/>
        <v>280000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843760</v>
      </c>
      <c r="X22" s="343">
        <f t="shared" si="6"/>
        <v>0</v>
      </c>
      <c r="Y22" s="345">
        <f t="shared" si="6"/>
        <v>843760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>
        <v>197760</v>
      </c>
      <c r="N25" s="59">
        <v>197760</v>
      </c>
      <c r="O25" s="59"/>
      <c r="P25" s="60">
        <v>280000</v>
      </c>
      <c r="Q25" s="60"/>
      <c r="R25" s="59">
        <v>280000</v>
      </c>
      <c r="S25" s="59"/>
      <c r="T25" s="60"/>
      <c r="U25" s="60"/>
      <c r="V25" s="59"/>
      <c r="W25" s="59">
        <v>477760</v>
      </c>
      <c r="X25" s="60"/>
      <c r="Y25" s="59">
        <v>477760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3000000</v>
      </c>
      <c r="D32" s="340"/>
      <c r="E32" s="60"/>
      <c r="F32" s="59"/>
      <c r="G32" s="59"/>
      <c r="H32" s="60"/>
      <c r="I32" s="60">
        <v>183000</v>
      </c>
      <c r="J32" s="59">
        <v>183000</v>
      </c>
      <c r="K32" s="59">
        <v>183000</v>
      </c>
      <c r="L32" s="60"/>
      <c r="M32" s="60"/>
      <c r="N32" s="59">
        <v>183000</v>
      </c>
      <c r="O32" s="59"/>
      <c r="P32" s="60"/>
      <c r="Q32" s="60"/>
      <c r="R32" s="59"/>
      <c r="S32" s="59"/>
      <c r="T32" s="60"/>
      <c r="U32" s="60"/>
      <c r="V32" s="59"/>
      <c r="W32" s="59">
        <v>366000</v>
      </c>
      <c r="X32" s="60"/>
      <c r="Y32" s="59">
        <v>366000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383461</v>
      </c>
      <c r="D40" s="344">
        <f t="shared" si="9"/>
        <v>0</v>
      </c>
      <c r="E40" s="343">
        <f t="shared" si="9"/>
        <v>400000</v>
      </c>
      <c r="F40" s="345">
        <f t="shared" si="9"/>
        <v>3300000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42013</v>
      </c>
      <c r="N40" s="345">
        <f t="shared" si="9"/>
        <v>42013</v>
      </c>
      <c r="O40" s="345">
        <f t="shared" si="9"/>
        <v>0</v>
      </c>
      <c r="P40" s="343">
        <f t="shared" si="9"/>
        <v>46143</v>
      </c>
      <c r="Q40" s="343">
        <f t="shared" si="9"/>
        <v>0</v>
      </c>
      <c r="R40" s="345">
        <f t="shared" si="9"/>
        <v>46143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88156</v>
      </c>
      <c r="X40" s="343">
        <f t="shared" si="9"/>
        <v>2475000</v>
      </c>
      <c r="Y40" s="345">
        <f t="shared" si="9"/>
        <v>-2386844</v>
      </c>
      <c r="Z40" s="336">
        <f>+IF(X40&lt;&gt;0,+(Y40/X40)*100,0)</f>
        <v>-96.43814141414141</v>
      </c>
      <c r="AA40" s="350">
        <f>SUM(AA41:AA49)</f>
        <v>3300000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383461</v>
      </c>
      <c r="D44" s="368"/>
      <c r="E44" s="54"/>
      <c r="F44" s="53"/>
      <c r="G44" s="53"/>
      <c r="H44" s="54"/>
      <c r="I44" s="54"/>
      <c r="J44" s="53"/>
      <c r="K44" s="53"/>
      <c r="L44" s="54"/>
      <c r="M44" s="54">
        <v>42013</v>
      </c>
      <c r="N44" s="53">
        <v>42013</v>
      </c>
      <c r="O44" s="53"/>
      <c r="P44" s="54">
        <v>42956</v>
      </c>
      <c r="Q44" s="54"/>
      <c r="R44" s="53">
        <v>42956</v>
      </c>
      <c r="S44" s="53"/>
      <c r="T44" s="54"/>
      <c r="U44" s="54"/>
      <c r="V44" s="53"/>
      <c r="W44" s="53">
        <v>84969</v>
      </c>
      <c r="X44" s="54"/>
      <c r="Y44" s="53">
        <v>84969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400000</v>
      </c>
      <c r="F49" s="53">
        <v>3300000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3187</v>
      </c>
      <c r="Q49" s="54"/>
      <c r="R49" s="53">
        <v>3187</v>
      </c>
      <c r="S49" s="53"/>
      <c r="T49" s="54"/>
      <c r="U49" s="54"/>
      <c r="V49" s="53"/>
      <c r="W49" s="53">
        <v>3187</v>
      </c>
      <c r="X49" s="54">
        <v>2475000</v>
      </c>
      <c r="Y49" s="53">
        <v>-2471813</v>
      </c>
      <c r="Z49" s="94">
        <v>-99.87</v>
      </c>
      <c r="AA49" s="95">
        <v>3300000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51930461</v>
      </c>
      <c r="D60" s="346">
        <f t="shared" si="14"/>
        <v>0</v>
      </c>
      <c r="E60" s="219">
        <f t="shared" si="14"/>
        <v>53876000</v>
      </c>
      <c r="F60" s="264">
        <f t="shared" si="14"/>
        <v>56576000</v>
      </c>
      <c r="G60" s="264">
        <f t="shared" si="14"/>
        <v>0</v>
      </c>
      <c r="H60" s="219">
        <f t="shared" si="14"/>
        <v>0</v>
      </c>
      <c r="I60" s="219">
        <f t="shared" si="14"/>
        <v>6058010</v>
      </c>
      <c r="J60" s="264">
        <f t="shared" si="14"/>
        <v>6058010</v>
      </c>
      <c r="K60" s="264">
        <f t="shared" si="14"/>
        <v>2674995</v>
      </c>
      <c r="L60" s="219">
        <f t="shared" si="14"/>
        <v>2125785</v>
      </c>
      <c r="M60" s="219">
        <f t="shared" si="14"/>
        <v>6956796</v>
      </c>
      <c r="N60" s="264">
        <f t="shared" si="14"/>
        <v>11757576</v>
      </c>
      <c r="O60" s="264">
        <f t="shared" si="14"/>
        <v>0</v>
      </c>
      <c r="P60" s="219">
        <f t="shared" si="14"/>
        <v>3278703</v>
      </c>
      <c r="Q60" s="219">
        <f t="shared" si="14"/>
        <v>7377846</v>
      </c>
      <c r="R60" s="264">
        <f t="shared" si="14"/>
        <v>10656549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28472135</v>
      </c>
      <c r="X60" s="219">
        <f t="shared" si="14"/>
        <v>42432000</v>
      </c>
      <c r="Y60" s="264">
        <f t="shared" si="14"/>
        <v>-13959865</v>
      </c>
      <c r="Z60" s="337">
        <f>+IF(X60&lt;&gt;0,+(Y60/X60)*100,0)</f>
        <v>-32.899380184766216</v>
      </c>
      <c r="AA60" s="232">
        <f>+AA57+AA54+AA51+AA40+AA37+AA34+AA22+AA5</f>
        <v>56576000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2018-05-08T09:05:05Z</dcterms:created>
  <dcterms:modified xsi:type="dcterms:W3CDTF">2018-05-08T09:05:08Z</dcterms:modified>
  <cp:category/>
  <cp:version/>
  <cp:contentType/>
  <cp:contentStatus/>
</cp:coreProperties>
</file>