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<sst xmlns="http://schemas.openxmlformats.org/spreadsheetml/2006/main" count="857" uniqueCount="303">
  <si>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Endumeni(KZN241)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</si>
  <si>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</si>
  <si>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</si>
  <si>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</si>
  <si>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</si>
  <si>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</si>
  <si>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</si>
  <si>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</si>
  <si>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</si>
  <si>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</si>
  <si>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</si>
  <si>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</si>
  <si>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</si>
  <si>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</si>
  <si>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</si>
  <si>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</si>
  <si>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</si>
  <si>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</si>
  <si>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</si>
  <si>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</si>
  <si>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</si>
  <si>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</si>
  <si>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</si>
  <si>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</si>
  <si>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</si>
  <si>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</si>
  <si>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</si>
  <si>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</si>
  <si>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</si>
  <si>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</si>
  <si>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</si>
  <si>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</si>
  <si>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</si>
  <si>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</si>
  <si>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</si>
  <si>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</si>
  <si>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</si>
  <si>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</si>
  <si>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</si>
  <si>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</si>
  <si>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</si>
  <si>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</si>
  <si>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</si>
  <si>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</si>
  <si>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</si>
  <si>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</si>
  <si>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</si>
  <si>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</si>
  <si>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</si>
  <si>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</si>
  <si>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</si>
  <si>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</si>
  <si>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</si>
  <si>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</si>
  <si>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</si>
  <si>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</si>
  <si>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</si>
  <si>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</si>
  <si>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</si>
  <si>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</si>
  <si>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</si>
  <si>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</si>
  <si>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</si>
  <si>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</si>
  <si>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</si>
  <si>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</si>
  <si>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</si>
  <si>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</si>
  <si>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</si>
  <si>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</si>
  <si>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Endumeni(KZN241)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</si>
  <si>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</si>
  <si>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</si>
  <si>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</si>
  <si>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</si>
  <si>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</si>
  <si>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</si>
  <si>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</si>
  <si>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</si>
  <si>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</si>
  <si>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</si>
  <si>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</si>
  <si>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</si>
  <si>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</si>
  <si>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</si>
  <si>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</si>
  <si>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</si>
  <si>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</si>
  <si>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</si>
  <si>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</si>
  <si>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</si>
  <si>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</si>
  <si>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</si>
  <si>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</si>
  <si>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</si>
  <si>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</si>
  <si>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</si>
  <si>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</si>
  <si>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</si>
  <si>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</si>
  <si>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Endumeni(KZN241)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</si>
  <si>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</si>
  <si>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</si>
  <si>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</si>
  <si>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</si>
  <si>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</si>
  <si>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</si>
  <si>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</si>
  <si>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</si>
  <si>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</si>
  <si>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</si>
  <si>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</si>
  <si>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</si>
  <si>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</si>
  <si>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</si>
  <si>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</si>
  <si>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</si>
  <si>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</si>
  <si>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</si>
  <si>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</si>
  <si>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</si>
  <si>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</si>
  <si>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</si>
  <si>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</si>
  <si>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</si>
  <si>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</si>
  <si>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</si>
  <si>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</si>
  <si>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</si>
  <si>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Endumeni(KZN241)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</si>
  <si>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</si>
  <si>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</si>
  <si>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</si>
  <si>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</si>
  <si>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</si>
  <si>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</si>
  <si>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</si>
  <si>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</si>
  <si>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</si>
  <si>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</si>
  <si>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Endumeni(KZN241)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</si>
  <si>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</si>
  <si>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</si>
  <si>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</si>
  <si>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</si>
  <si>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</si>
  <si>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</si>
  <si>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</si>
  <si>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</si>
  <si>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</si>
  <si>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</si>
  <si>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</si>
  <si>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</si>
  <si>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</si>
  <si>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</si>
  <si>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</si>
  <si>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</si>
  <si>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</si>
  <si>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</si>
  <si>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</si>
  <si>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</si>
  <si>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</si>
  <si>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</si>
  <si>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</si>
  <si>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</si>
  <si>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</si>
  <si>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</si>
  <si>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</si>
  <si>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</si>
  <si>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</si>
  <si>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</si>
  <si>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</si>
  <si>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</si>
  <si>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</si>
  <si>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Endumeni(KZN241)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</si>
  <si>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</si>
  <si>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</si>
  <si>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</si>
  <si>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</si>
  <si>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</si>
  <si>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</si>
  <si>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</si>
  <si>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</si>
  <si>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</si>
  <si>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</si>
  <si>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</si>
  <si>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</si>
  <si>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</si>
  <si>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</si>
  <si>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</si>
  <si>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</si>
  <si>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</si>
  <si>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</si>
  <si>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</si>
  <si>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</si>
  <si>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</si>
  <si>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</si>
  <si>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</si>
  <si>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</si>
  <si>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</si>
  <si>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</si>
  <si>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</si>
  <si>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Endumeni(KZN241)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</si>
  <si>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</si>
  <si>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</si>
  <si>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</si>
  <si>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</si>
  <si>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</si>
  <si>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</si>
  <si>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</si>
  <si>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</si>
  <si>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</si>
  <si>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</si>
  <si>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</si>
  <si>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</si>
  <si>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</si>
  <si>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</si>
  <si>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</si>
  <si>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</si>
  <si>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</si>
  <si>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</si>
  <si>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</si>
  <si>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</si>
  <si>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</si>
  <si>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</si>
  <si>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</si>
  <si>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</si>
  <si>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Endumeni(KZN241)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</si>
  <si>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</si>
  <si>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</si>
  <si>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</si>
  <si>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</si>
  <si>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</si>
  <si>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</si>
  <si>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</si>
  <si>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</si>
  <si>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</si>
  <si>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</si>
  <si>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</si>
  <si>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</si>
  <si>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</si>
  <si>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</si>
  <si>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</si>
  <si>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</si>
  <si>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</si>
  <si>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</si>
  <si>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</si>
  <si>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</si>
  <si>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</si>
  <si>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</si>
  <si>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</si>
  <si>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</si>
  <si>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</si>
  <si>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</si>
  <si>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</si>
  <si>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</si>
  <si>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</si>
  <si>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</si>
  <si>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</si>
  <si>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</si>
  <si>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</si>
  <si>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</si>
  <si>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</si>
  <si>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Endumeni(KZN241)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</si>
  <si>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</si>
  <si>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</si>
  <si>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Endumeni(KZN241)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</si>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</sst>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68178055</v>
      </c>
      <c r="C5" s="19">
        <v>0</v>
      </c>
      <c r="D5" s="59">
        <v>79773910</v>
      </c>
      <c r="E5" s="60">
        <v>75820930</v>
      </c>
      <c r="F5" s="60">
        <v>21475784</v>
      </c>
      <c r="G5" s="60">
        <v>4718375</v>
      </c>
      <c r="H5" s="60">
        <v>5587293</v>
      </c>
      <c r="I5" s="60">
        <v>31781452</v>
      </c>
      <c r="J5" s="60">
        <v>5870857</v>
      </c>
      <c r="K5" s="60">
        <v>5761858</v>
      </c>
      <c r="L5" s="60">
        <v>5499730</v>
      </c>
      <c r="M5" s="60">
        <v>17132445</v>
      </c>
      <c r="N5" s="60">
        <v>5657183</v>
      </c>
      <c r="O5" s="60">
        <v>5668832</v>
      </c>
      <c r="P5" s="60">
        <v>5656780</v>
      </c>
      <c r="Q5" s="60">
        <v>16982795</v>
      </c>
      <c r="R5" s="60">
        <v>0</v>
      </c>
      <c r="S5" s="60">
        <v>0</v>
      </c>
      <c r="T5" s="60">
        <v>0</v>
      </c>
      <c r="U5" s="60">
        <v>0</v>
      </c>
      <c r="V5" s="60">
        <v>65896692</v>
      </c>
      <c r="W5" s="60">
        <v>59830434</v>
      </c>
      <c r="X5" s="60">
        <v>6066258</v>
      </c>
      <c r="Y5" s="61">
        <v>10.14</v>
      </c>
      <c r="Z5" s="62">
        <v>75820930</v>
      </c>
    </row>
    <row r="6" spans="1:26" ht="12.75">
      <c r="A6" s="58" t="s">
        <v>32</v>
      </c>
      <c r="B6" s="19">
        <v>127544126</v>
      </c>
      <c r="C6" s="19">
        <v>0</v>
      </c>
      <c r="D6" s="59">
        <v>132841422</v>
      </c>
      <c r="E6" s="60">
        <v>137011422</v>
      </c>
      <c r="F6" s="60">
        <v>4440211</v>
      </c>
      <c r="G6" s="60">
        <v>11653700</v>
      </c>
      <c r="H6" s="60">
        <v>18524577</v>
      </c>
      <c r="I6" s="60">
        <v>34618488</v>
      </c>
      <c r="J6" s="60">
        <v>10811378</v>
      </c>
      <c r="K6" s="60">
        <v>10794994</v>
      </c>
      <c r="L6" s="60">
        <v>9917017</v>
      </c>
      <c r="M6" s="60">
        <v>31523389</v>
      </c>
      <c r="N6" s="60">
        <v>10880593</v>
      </c>
      <c r="O6" s="60">
        <v>10348794</v>
      </c>
      <c r="P6" s="60">
        <v>9369443</v>
      </c>
      <c r="Q6" s="60">
        <v>30598830</v>
      </c>
      <c r="R6" s="60">
        <v>0</v>
      </c>
      <c r="S6" s="60">
        <v>0</v>
      </c>
      <c r="T6" s="60">
        <v>0</v>
      </c>
      <c r="U6" s="60">
        <v>0</v>
      </c>
      <c r="V6" s="60">
        <v>96740707</v>
      </c>
      <c r="W6" s="60">
        <v>99631071</v>
      </c>
      <c r="X6" s="60">
        <v>-2890364</v>
      </c>
      <c r="Y6" s="61">
        <v>-2.9</v>
      </c>
      <c r="Z6" s="62">
        <v>137011422</v>
      </c>
    </row>
    <row r="7" spans="1:26" ht="12.75">
      <c r="A7" s="58" t="s">
        <v>33</v>
      </c>
      <c r="B7" s="19">
        <v>4472619</v>
      </c>
      <c r="C7" s="19">
        <v>0</v>
      </c>
      <c r="D7" s="59">
        <v>4600000</v>
      </c>
      <c r="E7" s="60">
        <v>3300000</v>
      </c>
      <c r="F7" s="60">
        <v>93931</v>
      </c>
      <c r="G7" s="60">
        <v>430468</v>
      </c>
      <c r="H7" s="60">
        <v>279503</v>
      </c>
      <c r="I7" s="60">
        <v>803902</v>
      </c>
      <c r="J7" s="60">
        <v>227469</v>
      </c>
      <c r="K7" s="60">
        <v>502047</v>
      </c>
      <c r="L7" s="60">
        <v>73436</v>
      </c>
      <c r="M7" s="60">
        <v>802952</v>
      </c>
      <c r="N7" s="60">
        <v>478868</v>
      </c>
      <c r="O7" s="60">
        <v>250344</v>
      </c>
      <c r="P7" s="60">
        <v>62222</v>
      </c>
      <c r="Q7" s="60">
        <v>791434</v>
      </c>
      <c r="R7" s="60">
        <v>0</v>
      </c>
      <c r="S7" s="60">
        <v>0</v>
      </c>
      <c r="T7" s="60">
        <v>0</v>
      </c>
      <c r="U7" s="60">
        <v>0</v>
      </c>
      <c r="V7" s="60">
        <v>2398288</v>
      </c>
      <c r="W7" s="60">
        <v>3449997</v>
      </c>
      <c r="X7" s="60">
        <v>-1051709</v>
      </c>
      <c r="Y7" s="61">
        <v>-30.48</v>
      </c>
      <c r="Z7" s="62">
        <v>3300000</v>
      </c>
    </row>
    <row r="8" spans="1:26" ht="12.75">
      <c r="A8" s="58" t="s">
        <v>34</v>
      </c>
      <c r="B8" s="19">
        <v>49724344</v>
      </c>
      <c r="C8" s="19">
        <v>0</v>
      </c>
      <c r="D8" s="59">
        <v>45933001</v>
      </c>
      <c r="E8" s="60">
        <v>57220575</v>
      </c>
      <c r="F8" s="60">
        <v>17212000</v>
      </c>
      <c r="G8" s="60">
        <v>0</v>
      </c>
      <c r="H8" s="60">
        <v>9115881</v>
      </c>
      <c r="I8" s="60">
        <v>26327881</v>
      </c>
      <c r="J8" s="60">
        <v>0</v>
      </c>
      <c r="K8" s="60">
        <v>-7896096</v>
      </c>
      <c r="L8" s="60">
        <v>15955441</v>
      </c>
      <c r="M8" s="60">
        <v>8059345</v>
      </c>
      <c r="N8" s="60">
        <v>4670921</v>
      </c>
      <c r="O8" s="60">
        <v>1457508</v>
      </c>
      <c r="P8" s="60">
        <v>9486943</v>
      </c>
      <c r="Q8" s="60">
        <v>15615372</v>
      </c>
      <c r="R8" s="60">
        <v>0</v>
      </c>
      <c r="S8" s="60">
        <v>0</v>
      </c>
      <c r="T8" s="60">
        <v>0</v>
      </c>
      <c r="U8" s="60">
        <v>0</v>
      </c>
      <c r="V8" s="60">
        <v>50002598</v>
      </c>
      <c r="W8" s="60">
        <v>45933000</v>
      </c>
      <c r="X8" s="60">
        <v>4069598</v>
      </c>
      <c r="Y8" s="61">
        <v>8.86</v>
      </c>
      <c r="Z8" s="62">
        <v>57220575</v>
      </c>
    </row>
    <row r="9" spans="1:26" ht="12.75">
      <c r="A9" s="58" t="s">
        <v>35</v>
      </c>
      <c r="B9" s="19">
        <v>22848807</v>
      </c>
      <c r="C9" s="19">
        <v>0</v>
      </c>
      <c r="D9" s="59">
        <v>25425125</v>
      </c>
      <c r="E9" s="60">
        <v>22835401</v>
      </c>
      <c r="F9" s="60">
        <v>6001034</v>
      </c>
      <c r="G9" s="60">
        <v>700973</v>
      </c>
      <c r="H9" s="60">
        <v>-4933872</v>
      </c>
      <c r="I9" s="60">
        <v>1768135</v>
      </c>
      <c r="J9" s="60">
        <v>720852</v>
      </c>
      <c r="K9" s="60">
        <v>564025</v>
      </c>
      <c r="L9" s="60">
        <v>535454</v>
      </c>
      <c r="M9" s="60">
        <v>1820331</v>
      </c>
      <c r="N9" s="60">
        <v>700370</v>
      </c>
      <c r="O9" s="60">
        <v>931392</v>
      </c>
      <c r="P9" s="60">
        <v>637740</v>
      </c>
      <c r="Q9" s="60">
        <v>2269502</v>
      </c>
      <c r="R9" s="60">
        <v>0</v>
      </c>
      <c r="S9" s="60">
        <v>0</v>
      </c>
      <c r="T9" s="60">
        <v>0</v>
      </c>
      <c r="U9" s="60">
        <v>0</v>
      </c>
      <c r="V9" s="60">
        <v>5857968</v>
      </c>
      <c r="W9" s="60">
        <v>12344346</v>
      </c>
      <c r="X9" s="60">
        <v>-6486378</v>
      </c>
      <c r="Y9" s="61">
        <v>-52.55</v>
      </c>
      <c r="Z9" s="62">
        <v>22835401</v>
      </c>
    </row>
    <row r="10" spans="1:26" ht="22.5">
      <c r="A10" s="63" t="s">
        <v>278</v>
      </c>
      <c r="B10" s="64">
        <f>SUM(B5:B9)</f>
        <v>272767951</v>
      </c>
      <c r="C10" s="64">
        <f>SUM(C5:C9)</f>
        <v>0</v>
      </c>
      <c r="D10" s="65">
        <f aca="true" t="shared" si="0" ref="D10:Z10">SUM(D5:D9)</f>
        <v>288573458</v>
      </c>
      <c r="E10" s="66">
        <f t="shared" si="0"/>
        <v>296188328</v>
      </c>
      <c r="F10" s="66">
        <f t="shared" si="0"/>
        <v>49222960</v>
      </c>
      <c r="G10" s="66">
        <f t="shared" si="0"/>
        <v>17503516</v>
      </c>
      <c r="H10" s="66">
        <f t="shared" si="0"/>
        <v>28573382</v>
      </c>
      <c r="I10" s="66">
        <f t="shared" si="0"/>
        <v>95299858</v>
      </c>
      <c r="J10" s="66">
        <f t="shared" si="0"/>
        <v>17630556</v>
      </c>
      <c r="K10" s="66">
        <f t="shared" si="0"/>
        <v>9726828</v>
      </c>
      <c r="L10" s="66">
        <f t="shared" si="0"/>
        <v>31981078</v>
      </c>
      <c r="M10" s="66">
        <f t="shared" si="0"/>
        <v>59338462</v>
      </c>
      <c r="N10" s="66">
        <f t="shared" si="0"/>
        <v>22387935</v>
      </c>
      <c r="O10" s="66">
        <f t="shared" si="0"/>
        <v>18656870</v>
      </c>
      <c r="P10" s="66">
        <f t="shared" si="0"/>
        <v>25213128</v>
      </c>
      <c r="Q10" s="66">
        <f t="shared" si="0"/>
        <v>66257933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220896253</v>
      </c>
      <c r="W10" s="66">
        <f t="shared" si="0"/>
        <v>221188848</v>
      </c>
      <c r="X10" s="66">
        <f t="shared" si="0"/>
        <v>-292595</v>
      </c>
      <c r="Y10" s="67">
        <f>+IF(W10&lt;&gt;0,(X10/W10)*100,0)</f>
        <v>-0.13228288977751718</v>
      </c>
      <c r="Z10" s="68">
        <f t="shared" si="0"/>
        <v>296188328</v>
      </c>
    </row>
    <row r="11" spans="1:26" ht="12.75">
      <c r="A11" s="58" t="s">
        <v>37</v>
      </c>
      <c r="B11" s="19">
        <v>91977330</v>
      </c>
      <c r="C11" s="19">
        <v>0</v>
      </c>
      <c r="D11" s="59">
        <v>116658770</v>
      </c>
      <c r="E11" s="60">
        <v>117864640</v>
      </c>
      <c r="F11" s="60">
        <v>8248835</v>
      </c>
      <c r="G11" s="60">
        <v>7708647</v>
      </c>
      <c r="H11" s="60">
        <v>8375081</v>
      </c>
      <c r="I11" s="60">
        <v>24332563</v>
      </c>
      <c r="J11" s="60">
        <v>8668090</v>
      </c>
      <c r="K11" s="60">
        <v>7818067</v>
      </c>
      <c r="L11" s="60">
        <v>13497539</v>
      </c>
      <c r="M11" s="60">
        <v>29983696</v>
      </c>
      <c r="N11" s="60">
        <v>8065256</v>
      </c>
      <c r="O11" s="60">
        <v>8267957</v>
      </c>
      <c r="P11" s="60">
        <v>8116970</v>
      </c>
      <c r="Q11" s="60">
        <v>24450183</v>
      </c>
      <c r="R11" s="60">
        <v>0</v>
      </c>
      <c r="S11" s="60">
        <v>0</v>
      </c>
      <c r="T11" s="60">
        <v>0</v>
      </c>
      <c r="U11" s="60">
        <v>0</v>
      </c>
      <c r="V11" s="60">
        <v>78766442</v>
      </c>
      <c r="W11" s="60">
        <v>85765908</v>
      </c>
      <c r="X11" s="60">
        <v>-6999466</v>
      </c>
      <c r="Y11" s="61">
        <v>-8.16</v>
      </c>
      <c r="Z11" s="62">
        <v>117864640</v>
      </c>
    </row>
    <row r="12" spans="1:26" ht="12.75">
      <c r="A12" s="58" t="s">
        <v>38</v>
      </c>
      <c r="B12" s="19">
        <v>3845874</v>
      </c>
      <c r="C12" s="19">
        <v>0</v>
      </c>
      <c r="D12" s="59">
        <v>4117707</v>
      </c>
      <c r="E12" s="60">
        <v>4337707</v>
      </c>
      <c r="F12" s="60">
        <v>309368</v>
      </c>
      <c r="G12" s="60">
        <v>264820</v>
      </c>
      <c r="H12" s="60">
        <v>325336</v>
      </c>
      <c r="I12" s="60">
        <v>899524</v>
      </c>
      <c r="J12" s="60">
        <v>327414</v>
      </c>
      <c r="K12" s="60">
        <v>381974</v>
      </c>
      <c r="L12" s="60">
        <v>341176</v>
      </c>
      <c r="M12" s="60">
        <v>1050564</v>
      </c>
      <c r="N12" s="60">
        <v>352714</v>
      </c>
      <c r="O12" s="60">
        <v>344111</v>
      </c>
      <c r="P12" s="60">
        <v>671689</v>
      </c>
      <c r="Q12" s="60">
        <v>1368514</v>
      </c>
      <c r="R12" s="60">
        <v>0</v>
      </c>
      <c r="S12" s="60">
        <v>0</v>
      </c>
      <c r="T12" s="60">
        <v>0</v>
      </c>
      <c r="U12" s="60">
        <v>0</v>
      </c>
      <c r="V12" s="60">
        <v>3318602</v>
      </c>
      <c r="W12" s="60">
        <v>3088278</v>
      </c>
      <c r="X12" s="60">
        <v>230324</v>
      </c>
      <c r="Y12" s="61">
        <v>7.46</v>
      </c>
      <c r="Z12" s="62">
        <v>4337707</v>
      </c>
    </row>
    <row r="13" spans="1:26" ht="12.75">
      <c r="A13" s="58" t="s">
        <v>279</v>
      </c>
      <c r="B13" s="19">
        <v>9566814</v>
      </c>
      <c r="C13" s="19">
        <v>0</v>
      </c>
      <c r="D13" s="59">
        <v>5493000</v>
      </c>
      <c r="E13" s="60">
        <v>5493000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2746500</v>
      </c>
      <c r="M13" s="60">
        <v>2746500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2746500</v>
      </c>
      <c r="W13" s="60">
        <v>4119750</v>
      </c>
      <c r="X13" s="60">
        <v>-1373250</v>
      </c>
      <c r="Y13" s="61">
        <v>-33.33</v>
      </c>
      <c r="Z13" s="62">
        <v>5493000</v>
      </c>
    </row>
    <row r="14" spans="1:26" ht="12.75">
      <c r="A14" s="58" t="s">
        <v>40</v>
      </c>
      <c r="B14" s="19">
        <v>509766</v>
      </c>
      <c r="C14" s="19">
        <v>0</v>
      </c>
      <c r="D14" s="59">
        <v>10982579</v>
      </c>
      <c r="E14" s="60">
        <v>182579</v>
      </c>
      <c r="F14" s="60">
        <v>0</v>
      </c>
      <c r="G14" s="60">
        <v>0</v>
      </c>
      <c r="H14" s="60">
        <v>356226</v>
      </c>
      <c r="I14" s="60">
        <v>356226</v>
      </c>
      <c r="J14" s="60">
        <v>0</v>
      </c>
      <c r="K14" s="60">
        <v>-178113</v>
      </c>
      <c r="L14" s="60">
        <v>0</v>
      </c>
      <c r="M14" s="60">
        <v>-178113</v>
      </c>
      <c r="N14" s="60">
        <v>0</v>
      </c>
      <c r="O14" s="60">
        <v>0</v>
      </c>
      <c r="P14" s="60">
        <v>93265</v>
      </c>
      <c r="Q14" s="60">
        <v>93265</v>
      </c>
      <c r="R14" s="60">
        <v>0</v>
      </c>
      <c r="S14" s="60">
        <v>0</v>
      </c>
      <c r="T14" s="60">
        <v>0</v>
      </c>
      <c r="U14" s="60">
        <v>0</v>
      </c>
      <c r="V14" s="60">
        <v>271378</v>
      </c>
      <c r="W14" s="60">
        <v>1036935</v>
      </c>
      <c r="X14" s="60">
        <v>-765557</v>
      </c>
      <c r="Y14" s="61">
        <v>-73.83</v>
      </c>
      <c r="Z14" s="62">
        <v>182579</v>
      </c>
    </row>
    <row r="15" spans="1:26" ht="12.75">
      <c r="A15" s="58" t="s">
        <v>41</v>
      </c>
      <c r="B15" s="19">
        <v>81492020</v>
      </c>
      <c r="C15" s="19">
        <v>0</v>
      </c>
      <c r="D15" s="59">
        <v>85996596</v>
      </c>
      <c r="E15" s="60">
        <v>88899515</v>
      </c>
      <c r="F15" s="60">
        <v>27224</v>
      </c>
      <c r="G15" s="60">
        <v>10269582</v>
      </c>
      <c r="H15" s="60">
        <v>20715086</v>
      </c>
      <c r="I15" s="60">
        <v>31011892</v>
      </c>
      <c r="J15" s="60">
        <v>5629004</v>
      </c>
      <c r="K15" s="60">
        <v>-4514004</v>
      </c>
      <c r="L15" s="60">
        <v>7157902</v>
      </c>
      <c r="M15" s="60">
        <v>8272902</v>
      </c>
      <c r="N15" s="60">
        <v>5391802</v>
      </c>
      <c r="O15" s="60">
        <v>4033905</v>
      </c>
      <c r="P15" s="60">
        <v>4964933</v>
      </c>
      <c r="Q15" s="60">
        <v>14390640</v>
      </c>
      <c r="R15" s="60">
        <v>0</v>
      </c>
      <c r="S15" s="60">
        <v>0</v>
      </c>
      <c r="T15" s="60">
        <v>0</v>
      </c>
      <c r="U15" s="60">
        <v>0</v>
      </c>
      <c r="V15" s="60">
        <v>53675434</v>
      </c>
      <c r="W15" s="60">
        <v>64497447</v>
      </c>
      <c r="X15" s="60">
        <v>-10822013</v>
      </c>
      <c r="Y15" s="61">
        <v>-16.78</v>
      </c>
      <c r="Z15" s="62">
        <v>88899515</v>
      </c>
    </row>
    <row r="16" spans="1:26" ht="12.75">
      <c r="A16" s="69" t="s">
        <v>42</v>
      </c>
      <c r="B16" s="19">
        <v>0</v>
      </c>
      <c r="C16" s="19">
        <v>0</v>
      </c>
      <c r="D16" s="59">
        <v>5433965</v>
      </c>
      <c r="E16" s="60">
        <v>5433965</v>
      </c>
      <c r="F16" s="60">
        <v>247093</v>
      </c>
      <c r="G16" s="60">
        <v>276140</v>
      </c>
      <c r="H16" s="60">
        <v>899314</v>
      </c>
      <c r="I16" s="60">
        <v>1422547</v>
      </c>
      <c r="J16" s="60">
        <v>415090</v>
      </c>
      <c r="K16" s="60">
        <v>-50624</v>
      </c>
      <c r="L16" s="60">
        <v>324666</v>
      </c>
      <c r="M16" s="60">
        <v>689132</v>
      </c>
      <c r="N16" s="60">
        <v>508537</v>
      </c>
      <c r="O16" s="60">
        <v>418901</v>
      </c>
      <c r="P16" s="60">
        <v>325570</v>
      </c>
      <c r="Q16" s="60">
        <v>1253008</v>
      </c>
      <c r="R16" s="60">
        <v>0</v>
      </c>
      <c r="S16" s="60">
        <v>0</v>
      </c>
      <c r="T16" s="60">
        <v>0</v>
      </c>
      <c r="U16" s="60">
        <v>0</v>
      </c>
      <c r="V16" s="60">
        <v>3364687</v>
      </c>
      <c r="W16" s="60">
        <v>4075470</v>
      </c>
      <c r="X16" s="60">
        <v>-710783</v>
      </c>
      <c r="Y16" s="61">
        <v>-17.44</v>
      </c>
      <c r="Z16" s="62">
        <v>5433965</v>
      </c>
    </row>
    <row r="17" spans="1:26" ht="12.75">
      <c r="A17" s="58" t="s">
        <v>43</v>
      </c>
      <c r="B17" s="19">
        <v>82139290</v>
      </c>
      <c r="C17" s="19">
        <v>0</v>
      </c>
      <c r="D17" s="59">
        <v>69541392</v>
      </c>
      <c r="E17" s="60">
        <v>85783293</v>
      </c>
      <c r="F17" s="60">
        <v>2769265</v>
      </c>
      <c r="G17" s="60">
        <v>5244318</v>
      </c>
      <c r="H17" s="60">
        <v>10966241</v>
      </c>
      <c r="I17" s="60">
        <v>18979824</v>
      </c>
      <c r="J17" s="60">
        <v>7927561</v>
      </c>
      <c r="K17" s="60">
        <v>1083408</v>
      </c>
      <c r="L17" s="60">
        <v>9803743</v>
      </c>
      <c r="M17" s="60">
        <v>18814712</v>
      </c>
      <c r="N17" s="60">
        <v>5993291</v>
      </c>
      <c r="O17" s="60">
        <v>3193110</v>
      </c>
      <c r="P17" s="60">
        <v>5178421</v>
      </c>
      <c r="Q17" s="60">
        <v>14364822</v>
      </c>
      <c r="R17" s="60">
        <v>0</v>
      </c>
      <c r="S17" s="60">
        <v>0</v>
      </c>
      <c r="T17" s="60">
        <v>0</v>
      </c>
      <c r="U17" s="60">
        <v>0</v>
      </c>
      <c r="V17" s="60">
        <v>52159358</v>
      </c>
      <c r="W17" s="60">
        <v>52511268</v>
      </c>
      <c r="X17" s="60">
        <v>-351910</v>
      </c>
      <c r="Y17" s="61">
        <v>-0.67</v>
      </c>
      <c r="Z17" s="62">
        <v>85783293</v>
      </c>
    </row>
    <row r="18" spans="1:26" ht="12.75">
      <c r="A18" s="70" t="s">
        <v>44</v>
      </c>
      <c r="B18" s="71">
        <f>SUM(B11:B17)</f>
        <v>269531094</v>
      </c>
      <c r="C18" s="71">
        <f>SUM(C11:C17)</f>
        <v>0</v>
      </c>
      <c r="D18" s="72">
        <f aca="true" t="shared" si="1" ref="D18:Z18">SUM(D11:D17)</f>
        <v>298224009</v>
      </c>
      <c r="E18" s="73">
        <f t="shared" si="1"/>
        <v>307994699</v>
      </c>
      <c r="F18" s="73">
        <f t="shared" si="1"/>
        <v>11601785</v>
      </c>
      <c r="G18" s="73">
        <f t="shared" si="1"/>
        <v>23763507</v>
      </c>
      <c r="H18" s="73">
        <f t="shared" si="1"/>
        <v>41637284</v>
      </c>
      <c r="I18" s="73">
        <f t="shared" si="1"/>
        <v>77002576</v>
      </c>
      <c r="J18" s="73">
        <f t="shared" si="1"/>
        <v>22967159</v>
      </c>
      <c r="K18" s="73">
        <f t="shared" si="1"/>
        <v>4540708</v>
      </c>
      <c r="L18" s="73">
        <f t="shared" si="1"/>
        <v>33871526</v>
      </c>
      <c r="M18" s="73">
        <f t="shared" si="1"/>
        <v>61379393</v>
      </c>
      <c r="N18" s="73">
        <f t="shared" si="1"/>
        <v>20311600</v>
      </c>
      <c r="O18" s="73">
        <f t="shared" si="1"/>
        <v>16257984</v>
      </c>
      <c r="P18" s="73">
        <f t="shared" si="1"/>
        <v>19350848</v>
      </c>
      <c r="Q18" s="73">
        <f t="shared" si="1"/>
        <v>55920432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194302401</v>
      </c>
      <c r="W18" s="73">
        <f t="shared" si="1"/>
        <v>215095056</v>
      </c>
      <c r="X18" s="73">
        <f t="shared" si="1"/>
        <v>-20792655</v>
      </c>
      <c r="Y18" s="67">
        <f>+IF(W18&lt;&gt;0,(X18/W18)*100,0)</f>
        <v>-9.666728462601204</v>
      </c>
      <c r="Z18" s="74">
        <f t="shared" si="1"/>
        <v>307994699</v>
      </c>
    </row>
    <row r="19" spans="1:26" ht="12.75">
      <c r="A19" s="70" t="s">
        <v>45</v>
      </c>
      <c r="B19" s="75">
        <f>+B10-B18</f>
        <v>3236857</v>
      </c>
      <c r="C19" s="75">
        <f>+C10-C18</f>
        <v>0</v>
      </c>
      <c r="D19" s="76">
        <f aca="true" t="shared" si="2" ref="D19:Z19">+D10-D18</f>
        <v>-9650551</v>
      </c>
      <c r="E19" s="77">
        <f t="shared" si="2"/>
        <v>-11806371</v>
      </c>
      <c r="F19" s="77">
        <f t="shared" si="2"/>
        <v>37621175</v>
      </c>
      <c r="G19" s="77">
        <f t="shared" si="2"/>
        <v>-6259991</v>
      </c>
      <c r="H19" s="77">
        <f t="shared" si="2"/>
        <v>-13063902</v>
      </c>
      <c r="I19" s="77">
        <f t="shared" si="2"/>
        <v>18297282</v>
      </c>
      <c r="J19" s="77">
        <f t="shared" si="2"/>
        <v>-5336603</v>
      </c>
      <c r="K19" s="77">
        <f t="shared" si="2"/>
        <v>5186120</v>
      </c>
      <c r="L19" s="77">
        <f t="shared" si="2"/>
        <v>-1890448</v>
      </c>
      <c r="M19" s="77">
        <f t="shared" si="2"/>
        <v>-2040931</v>
      </c>
      <c r="N19" s="77">
        <f t="shared" si="2"/>
        <v>2076335</v>
      </c>
      <c r="O19" s="77">
        <f t="shared" si="2"/>
        <v>2398886</v>
      </c>
      <c r="P19" s="77">
        <f t="shared" si="2"/>
        <v>5862280</v>
      </c>
      <c r="Q19" s="77">
        <f t="shared" si="2"/>
        <v>10337501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26593852</v>
      </c>
      <c r="W19" s="77">
        <f>IF(E10=E18,0,W10-W18)</f>
        <v>6093792</v>
      </c>
      <c r="X19" s="77">
        <f t="shared" si="2"/>
        <v>20500060</v>
      </c>
      <c r="Y19" s="78">
        <f>+IF(W19&lt;&gt;0,(X19/W19)*100,0)</f>
        <v>336.4089223918375</v>
      </c>
      <c r="Z19" s="79">
        <f t="shared" si="2"/>
        <v>-11806371</v>
      </c>
    </row>
    <row r="20" spans="1:26" ht="12.75">
      <c r="A20" s="58" t="s">
        <v>46</v>
      </c>
      <c r="B20" s="19">
        <v>18167277</v>
      </c>
      <c r="C20" s="19">
        <v>0</v>
      </c>
      <c r="D20" s="59">
        <v>22902000</v>
      </c>
      <c r="E20" s="60">
        <v>24402000</v>
      </c>
      <c r="F20" s="60">
        <v>4222688</v>
      </c>
      <c r="G20" s="60">
        <v>3913457</v>
      </c>
      <c r="H20" s="60">
        <v>64250</v>
      </c>
      <c r="I20" s="60">
        <v>8200395</v>
      </c>
      <c r="J20" s="60">
        <v>3869894</v>
      </c>
      <c r="K20" s="60">
        <v>1640449</v>
      </c>
      <c r="L20" s="60">
        <v>3930893</v>
      </c>
      <c r="M20" s="60">
        <v>9441236</v>
      </c>
      <c r="N20" s="60">
        <v>4749016</v>
      </c>
      <c r="O20" s="60">
        <v>0</v>
      </c>
      <c r="P20" s="60">
        <v>5692402</v>
      </c>
      <c r="Q20" s="60">
        <v>10441418</v>
      </c>
      <c r="R20" s="60">
        <v>0</v>
      </c>
      <c r="S20" s="60">
        <v>0</v>
      </c>
      <c r="T20" s="60">
        <v>0</v>
      </c>
      <c r="U20" s="60">
        <v>0</v>
      </c>
      <c r="V20" s="60">
        <v>28083049</v>
      </c>
      <c r="W20" s="60">
        <v>22902000</v>
      </c>
      <c r="X20" s="60">
        <v>5181049</v>
      </c>
      <c r="Y20" s="61">
        <v>22.62</v>
      </c>
      <c r="Z20" s="62">
        <v>24402000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21404134</v>
      </c>
      <c r="C22" s="86">
        <f>SUM(C19:C21)</f>
        <v>0</v>
      </c>
      <c r="D22" s="87">
        <f aca="true" t="shared" si="3" ref="D22:Z22">SUM(D19:D21)</f>
        <v>13251449</v>
      </c>
      <c r="E22" s="88">
        <f t="shared" si="3"/>
        <v>12595629</v>
      </c>
      <c r="F22" s="88">
        <f t="shared" si="3"/>
        <v>41843863</v>
      </c>
      <c r="G22" s="88">
        <f t="shared" si="3"/>
        <v>-2346534</v>
      </c>
      <c r="H22" s="88">
        <f t="shared" si="3"/>
        <v>-12999652</v>
      </c>
      <c r="I22" s="88">
        <f t="shared" si="3"/>
        <v>26497677</v>
      </c>
      <c r="J22" s="88">
        <f t="shared" si="3"/>
        <v>-1466709</v>
      </c>
      <c r="K22" s="88">
        <f t="shared" si="3"/>
        <v>6826569</v>
      </c>
      <c r="L22" s="88">
        <f t="shared" si="3"/>
        <v>2040445</v>
      </c>
      <c r="M22" s="88">
        <f t="shared" si="3"/>
        <v>7400305</v>
      </c>
      <c r="N22" s="88">
        <f t="shared" si="3"/>
        <v>6825351</v>
      </c>
      <c r="O22" s="88">
        <f t="shared" si="3"/>
        <v>2398886</v>
      </c>
      <c r="P22" s="88">
        <f t="shared" si="3"/>
        <v>11554682</v>
      </c>
      <c r="Q22" s="88">
        <f t="shared" si="3"/>
        <v>20778919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54676901</v>
      </c>
      <c r="W22" s="88">
        <f t="shared" si="3"/>
        <v>28995792</v>
      </c>
      <c r="X22" s="88">
        <f t="shared" si="3"/>
        <v>25681109</v>
      </c>
      <c r="Y22" s="89">
        <f>+IF(W22&lt;&gt;0,(X22/W22)*100,0)</f>
        <v>88.56839985608946</v>
      </c>
      <c r="Z22" s="90">
        <f t="shared" si="3"/>
        <v>12595629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21404134</v>
      </c>
      <c r="C24" s="75">
        <f>SUM(C22:C23)</f>
        <v>0</v>
      </c>
      <c r="D24" s="76">
        <f aca="true" t="shared" si="4" ref="D24:Z24">SUM(D22:D23)</f>
        <v>13251449</v>
      </c>
      <c r="E24" s="77">
        <f t="shared" si="4"/>
        <v>12595629</v>
      </c>
      <c r="F24" s="77">
        <f t="shared" si="4"/>
        <v>41843863</v>
      </c>
      <c r="G24" s="77">
        <f t="shared" si="4"/>
        <v>-2346534</v>
      </c>
      <c r="H24" s="77">
        <f t="shared" si="4"/>
        <v>-12999652</v>
      </c>
      <c r="I24" s="77">
        <f t="shared" si="4"/>
        <v>26497677</v>
      </c>
      <c r="J24" s="77">
        <f t="shared" si="4"/>
        <v>-1466709</v>
      </c>
      <c r="K24" s="77">
        <f t="shared" si="4"/>
        <v>6826569</v>
      </c>
      <c r="L24" s="77">
        <f t="shared" si="4"/>
        <v>2040445</v>
      </c>
      <c r="M24" s="77">
        <f t="shared" si="4"/>
        <v>7400305</v>
      </c>
      <c r="N24" s="77">
        <f t="shared" si="4"/>
        <v>6825351</v>
      </c>
      <c r="O24" s="77">
        <f t="shared" si="4"/>
        <v>2398886</v>
      </c>
      <c r="P24" s="77">
        <f t="shared" si="4"/>
        <v>11554682</v>
      </c>
      <c r="Q24" s="77">
        <f t="shared" si="4"/>
        <v>20778919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54676901</v>
      </c>
      <c r="W24" s="77">
        <f t="shared" si="4"/>
        <v>28995792</v>
      </c>
      <c r="X24" s="77">
        <f t="shared" si="4"/>
        <v>25681109</v>
      </c>
      <c r="Y24" s="78">
        <f>+IF(W24&lt;&gt;0,(X24/W24)*100,0)</f>
        <v>88.56839985608946</v>
      </c>
      <c r="Z24" s="79">
        <f t="shared" si="4"/>
        <v>12595629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26502827</v>
      </c>
      <c r="C27" s="22">
        <v>0</v>
      </c>
      <c r="D27" s="99">
        <v>126725620</v>
      </c>
      <c r="E27" s="100">
        <v>36069800</v>
      </c>
      <c r="F27" s="100">
        <v>4222688</v>
      </c>
      <c r="G27" s="100">
        <v>5503214</v>
      </c>
      <c r="H27" s="100">
        <v>224500</v>
      </c>
      <c r="I27" s="100">
        <v>9950402</v>
      </c>
      <c r="J27" s="100">
        <v>4023339</v>
      </c>
      <c r="K27" s="100">
        <v>2588260</v>
      </c>
      <c r="L27" s="100">
        <v>4648593</v>
      </c>
      <c r="M27" s="100">
        <v>11260192</v>
      </c>
      <c r="N27" s="100">
        <v>5597433</v>
      </c>
      <c r="O27" s="100">
        <v>1774563</v>
      </c>
      <c r="P27" s="100">
        <v>6204938</v>
      </c>
      <c r="Q27" s="100">
        <v>13576934</v>
      </c>
      <c r="R27" s="100">
        <v>0</v>
      </c>
      <c r="S27" s="100">
        <v>0</v>
      </c>
      <c r="T27" s="100">
        <v>0</v>
      </c>
      <c r="U27" s="100">
        <v>0</v>
      </c>
      <c r="V27" s="100">
        <v>34787528</v>
      </c>
      <c r="W27" s="100">
        <v>27052350</v>
      </c>
      <c r="X27" s="100">
        <v>7735178</v>
      </c>
      <c r="Y27" s="101">
        <v>28.59</v>
      </c>
      <c r="Z27" s="102">
        <v>36069800</v>
      </c>
    </row>
    <row r="28" spans="1:26" ht="12.75">
      <c r="A28" s="103" t="s">
        <v>46</v>
      </c>
      <c r="B28" s="19">
        <v>20022296</v>
      </c>
      <c r="C28" s="19">
        <v>0</v>
      </c>
      <c r="D28" s="59">
        <v>22902000</v>
      </c>
      <c r="E28" s="60">
        <v>4500000</v>
      </c>
      <c r="F28" s="60">
        <v>4222688</v>
      </c>
      <c r="G28" s="60">
        <v>3913457</v>
      </c>
      <c r="H28" s="60">
        <v>64250</v>
      </c>
      <c r="I28" s="60">
        <v>8200395</v>
      </c>
      <c r="J28" s="60">
        <v>3869894</v>
      </c>
      <c r="K28" s="60">
        <v>1640449</v>
      </c>
      <c r="L28" s="60">
        <v>3930893</v>
      </c>
      <c r="M28" s="60">
        <v>9441236</v>
      </c>
      <c r="N28" s="60">
        <v>4749016</v>
      </c>
      <c r="O28" s="60">
        <v>0</v>
      </c>
      <c r="P28" s="60">
        <v>5728102</v>
      </c>
      <c r="Q28" s="60">
        <v>10477118</v>
      </c>
      <c r="R28" s="60">
        <v>0</v>
      </c>
      <c r="S28" s="60">
        <v>0</v>
      </c>
      <c r="T28" s="60">
        <v>0</v>
      </c>
      <c r="U28" s="60">
        <v>0</v>
      </c>
      <c r="V28" s="60">
        <v>28118749</v>
      </c>
      <c r="W28" s="60">
        <v>3375000</v>
      </c>
      <c r="X28" s="60">
        <v>24743749</v>
      </c>
      <c r="Y28" s="61">
        <v>733.15</v>
      </c>
      <c r="Z28" s="62">
        <v>4500000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90000000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6480531</v>
      </c>
      <c r="C31" s="19">
        <v>0</v>
      </c>
      <c r="D31" s="59">
        <v>13823620</v>
      </c>
      <c r="E31" s="60">
        <v>31569800</v>
      </c>
      <c r="F31" s="60">
        <v>0</v>
      </c>
      <c r="G31" s="60">
        <v>1589757</v>
      </c>
      <c r="H31" s="60">
        <v>160250</v>
      </c>
      <c r="I31" s="60">
        <v>1750007</v>
      </c>
      <c r="J31" s="60">
        <v>153445</v>
      </c>
      <c r="K31" s="60">
        <v>947811</v>
      </c>
      <c r="L31" s="60">
        <v>717700</v>
      </c>
      <c r="M31" s="60">
        <v>1818956</v>
      </c>
      <c r="N31" s="60">
        <v>848417</v>
      </c>
      <c r="O31" s="60">
        <v>1774563</v>
      </c>
      <c r="P31" s="60">
        <v>476836</v>
      </c>
      <c r="Q31" s="60">
        <v>3099816</v>
      </c>
      <c r="R31" s="60">
        <v>0</v>
      </c>
      <c r="S31" s="60">
        <v>0</v>
      </c>
      <c r="T31" s="60">
        <v>0</v>
      </c>
      <c r="U31" s="60">
        <v>0</v>
      </c>
      <c r="V31" s="60">
        <v>6668779</v>
      </c>
      <c r="W31" s="60">
        <v>23677350</v>
      </c>
      <c r="X31" s="60">
        <v>-17008571</v>
      </c>
      <c r="Y31" s="61">
        <v>-71.83</v>
      </c>
      <c r="Z31" s="62">
        <v>31569800</v>
      </c>
    </row>
    <row r="32" spans="1:26" ht="12.75">
      <c r="A32" s="70" t="s">
        <v>54</v>
      </c>
      <c r="B32" s="22">
        <f>SUM(B28:B31)</f>
        <v>26502827</v>
      </c>
      <c r="C32" s="22">
        <f>SUM(C28:C31)</f>
        <v>0</v>
      </c>
      <c r="D32" s="99">
        <f aca="true" t="shared" si="5" ref="D32:Z32">SUM(D28:D31)</f>
        <v>126725620</v>
      </c>
      <c r="E32" s="100">
        <f t="shared" si="5"/>
        <v>36069800</v>
      </c>
      <c r="F32" s="100">
        <f t="shared" si="5"/>
        <v>4222688</v>
      </c>
      <c r="G32" s="100">
        <f t="shared" si="5"/>
        <v>5503214</v>
      </c>
      <c r="H32" s="100">
        <f t="shared" si="5"/>
        <v>224500</v>
      </c>
      <c r="I32" s="100">
        <f t="shared" si="5"/>
        <v>9950402</v>
      </c>
      <c r="J32" s="100">
        <f t="shared" si="5"/>
        <v>4023339</v>
      </c>
      <c r="K32" s="100">
        <f t="shared" si="5"/>
        <v>2588260</v>
      </c>
      <c r="L32" s="100">
        <f t="shared" si="5"/>
        <v>4648593</v>
      </c>
      <c r="M32" s="100">
        <f t="shared" si="5"/>
        <v>11260192</v>
      </c>
      <c r="N32" s="100">
        <f t="shared" si="5"/>
        <v>5597433</v>
      </c>
      <c r="O32" s="100">
        <f t="shared" si="5"/>
        <v>1774563</v>
      </c>
      <c r="P32" s="100">
        <f t="shared" si="5"/>
        <v>6204938</v>
      </c>
      <c r="Q32" s="100">
        <f t="shared" si="5"/>
        <v>13576934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34787528</v>
      </c>
      <c r="W32" s="100">
        <f t="shared" si="5"/>
        <v>27052350</v>
      </c>
      <c r="X32" s="100">
        <f t="shared" si="5"/>
        <v>7735178</v>
      </c>
      <c r="Y32" s="101">
        <f>+IF(W32&lt;&gt;0,(X32/W32)*100,0)</f>
        <v>28.593368043811353</v>
      </c>
      <c r="Z32" s="102">
        <f t="shared" si="5"/>
        <v>36069800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74153237</v>
      </c>
      <c r="C35" s="19">
        <v>0</v>
      </c>
      <c r="D35" s="59">
        <v>69422450</v>
      </c>
      <c r="E35" s="60">
        <v>69422950</v>
      </c>
      <c r="F35" s="60">
        <v>76881960</v>
      </c>
      <c r="G35" s="60">
        <v>134084508</v>
      </c>
      <c r="H35" s="60">
        <v>99262381</v>
      </c>
      <c r="I35" s="60">
        <v>99262381</v>
      </c>
      <c r="J35" s="60">
        <v>78539687</v>
      </c>
      <c r="K35" s="60">
        <v>77979458</v>
      </c>
      <c r="L35" s="60">
        <v>84677754</v>
      </c>
      <c r="M35" s="60">
        <v>84677754</v>
      </c>
      <c r="N35" s="60">
        <v>76567023</v>
      </c>
      <c r="O35" s="60">
        <v>70646673</v>
      </c>
      <c r="P35" s="60">
        <v>80211940</v>
      </c>
      <c r="Q35" s="60">
        <v>80211940</v>
      </c>
      <c r="R35" s="60">
        <v>0</v>
      </c>
      <c r="S35" s="60">
        <v>0</v>
      </c>
      <c r="T35" s="60">
        <v>0</v>
      </c>
      <c r="U35" s="60">
        <v>0</v>
      </c>
      <c r="V35" s="60">
        <v>80211940</v>
      </c>
      <c r="W35" s="60">
        <v>52067213</v>
      </c>
      <c r="X35" s="60">
        <v>28144727</v>
      </c>
      <c r="Y35" s="61">
        <v>54.05</v>
      </c>
      <c r="Z35" s="62">
        <v>69422950</v>
      </c>
    </row>
    <row r="36" spans="1:26" ht="12.75">
      <c r="A36" s="58" t="s">
        <v>57</v>
      </c>
      <c r="B36" s="19">
        <v>303009483</v>
      </c>
      <c r="C36" s="19">
        <v>0</v>
      </c>
      <c r="D36" s="59">
        <v>398046705</v>
      </c>
      <c r="E36" s="60">
        <v>307390885</v>
      </c>
      <c r="F36" s="60">
        <v>325442139</v>
      </c>
      <c r="G36" s="60">
        <v>363309591</v>
      </c>
      <c r="H36" s="60">
        <v>312828961</v>
      </c>
      <c r="I36" s="60">
        <v>312828961</v>
      </c>
      <c r="J36" s="60">
        <v>316845800</v>
      </c>
      <c r="K36" s="60">
        <v>316845800</v>
      </c>
      <c r="L36" s="60">
        <v>321494386</v>
      </c>
      <c r="M36" s="60">
        <v>321494386</v>
      </c>
      <c r="N36" s="60">
        <v>321494386</v>
      </c>
      <c r="O36" s="60">
        <v>321494386</v>
      </c>
      <c r="P36" s="60">
        <v>321494386</v>
      </c>
      <c r="Q36" s="60">
        <v>321494386</v>
      </c>
      <c r="R36" s="60">
        <v>0</v>
      </c>
      <c r="S36" s="60">
        <v>0</v>
      </c>
      <c r="T36" s="60">
        <v>0</v>
      </c>
      <c r="U36" s="60">
        <v>0</v>
      </c>
      <c r="V36" s="60">
        <v>321494386</v>
      </c>
      <c r="W36" s="60">
        <v>230543164</v>
      </c>
      <c r="X36" s="60">
        <v>90951222</v>
      </c>
      <c r="Y36" s="61">
        <v>39.45</v>
      </c>
      <c r="Z36" s="62">
        <v>307390885</v>
      </c>
    </row>
    <row r="37" spans="1:26" ht="12.75">
      <c r="A37" s="58" t="s">
        <v>58</v>
      </c>
      <c r="B37" s="19">
        <v>44586171</v>
      </c>
      <c r="C37" s="19">
        <v>0</v>
      </c>
      <c r="D37" s="59">
        <v>35641000</v>
      </c>
      <c r="E37" s="60">
        <v>35641500</v>
      </c>
      <c r="F37" s="60">
        <v>59133967</v>
      </c>
      <c r="G37" s="60">
        <v>62379968</v>
      </c>
      <c r="H37" s="60">
        <v>52145057</v>
      </c>
      <c r="I37" s="60">
        <v>52145057</v>
      </c>
      <c r="J37" s="60">
        <v>44506814</v>
      </c>
      <c r="K37" s="60">
        <v>44547286</v>
      </c>
      <c r="L37" s="60">
        <v>47820015</v>
      </c>
      <c r="M37" s="60">
        <v>47820015</v>
      </c>
      <c r="N37" s="60">
        <v>43878429</v>
      </c>
      <c r="O37" s="60">
        <v>37267378</v>
      </c>
      <c r="P37" s="60">
        <v>45929726</v>
      </c>
      <c r="Q37" s="60">
        <v>45929726</v>
      </c>
      <c r="R37" s="60">
        <v>0</v>
      </c>
      <c r="S37" s="60">
        <v>0</v>
      </c>
      <c r="T37" s="60">
        <v>0</v>
      </c>
      <c r="U37" s="60">
        <v>0</v>
      </c>
      <c r="V37" s="60">
        <v>45929726</v>
      </c>
      <c r="W37" s="60">
        <v>26731125</v>
      </c>
      <c r="X37" s="60">
        <v>19198601</v>
      </c>
      <c r="Y37" s="61">
        <v>71.82</v>
      </c>
      <c r="Z37" s="62">
        <v>35641500</v>
      </c>
    </row>
    <row r="38" spans="1:26" ht="12.75">
      <c r="A38" s="58" t="s">
        <v>59</v>
      </c>
      <c r="B38" s="19">
        <v>59721483</v>
      </c>
      <c r="C38" s="19">
        <v>0</v>
      </c>
      <c r="D38" s="59">
        <v>159728573</v>
      </c>
      <c r="E38" s="60">
        <v>69728573</v>
      </c>
      <c r="F38" s="60">
        <v>10671899</v>
      </c>
      <c r="G38" s="60">
        <v>10671899</v>
      </c>
      <c r="H38" s="60">
        <v>49167800</v>
      </c>
      <c r="I38" s="60">
        <v>49167800</v>
      </c>
      <c r="J38" s="60">
        <v>49167800</v>
      </c>
      <c r="K38" s="60">
        <v>49167800</v>
      </c>
      <c r="L38" s="60">
        <v>49167800</v>
      </c>
      <c r="M38" s="60">
        <v>49167800</v>
      </c>
      <c r="N38" s="60">
        <v>49167800</v>
      </c>
      <c r="O38" s="60">
        <v>49167800</v>
      </c>
      <c r="P38" s="60">
        <v>49167800</v>
      </c>
      <c r="Q38" s="60">
        <v>49167800</v>
      </c>
      <c r="R38" s="60">
        <v>0</v>
      </c>
      <c r="S38" s="60">
        <v>0</v>
      </c>
      <c r="T38" s="60">
        <v>0</v>
      </c>
      <c r="U38" s="60">
        <v>0</v>
      </c>
      <c r="V38" s="60">
        <v>49167800</v>
      </c>
      <c r="W38" s="60">
        <v>52296430</v>
      </c>
      <c r="X38" s="60">
        <v>-3128630</v>
      </c>
      <c r="Y38" s="61">
        <v>-5.98</v>
      </c>
      <c r="Z38" s="62">
        <v>69728573</v>
      </c>
    </row>
    <row r="39" spans="1:26" ht="12.75">
      <c r="A39" s="58" t="s">
        <v>60</v>
      </c>
      <c r="B39" s="19">
        <v>272855066</v>
      </c>
      <c r="C39" s="19">
        <v>0</v>
      </c>
      <c r="D39" s="59">
        <v>272099582</v>
      </c>
      <c r="E39" s="60">
        <v>271443762</v>
      </c>
      <c r="F39" s="60">
        <v>332518233</v>
      </c>
      <c r="G39" s="60">
        <v>424342232</v>
      </c>
      <c r="H39" s="60">
        <v>310778485</v>
      </c>
      <c r="I39" s="60">
        <v>310778485</v>
      </c>
      <c r="J39" s="60">
        <v>301710873</v>
      </c>
      <c r="K39" s="60">
        <v>301110172</v>
      </c>
      <c r="L39" s="60">
        <v>309184325</v>
      </c>
      <c r="M39" s="60">
        <v>309184325</v>
      </c>
      <c r="N39" s="60">
        <v>305015180</v>
      </c>
      <c r="O39" s="60">
        <v>305705881</v>
      </c>
      <c r="P39" s="60">
        <v>306608800</v>
      </c>
      <c r="Q39" s="60">
        <v>306608800</v>
      </c>
      <c r="R39" s="60">
        <v>0</v>
      </c>
      <c r="S39" s="60">
        <v>0</v>
      </c>
      <c r="T39" s="60">
        <v>0</v>
      </c>
      <c r="U39" s="60">
        <v>0</v>
      </c>
      <c r="V39" s="60">
        <v>306608800</v>
      </c>
      <c r="W39" s="60">
        <v>203582822</v>
      </c>
      <c r="X39" s="60">
        <v>103025978</v>
      </c>
      <c r="Y39" s="61">
        <v>50.61</v>
      </c>
      <c r="Z39" s="62">
        <v>271443762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13778818</v>
      </c>
      <c r="C42" s="19">
        <v>0</v>
      </c>
      <c r="D42" s="59">
        <v>5235875</v>
      </c>
      <c r="E42" s="60">
        <v>1597481</v>
      </c>
      <c r="F42" s="60">
        <v>-1126992</v>
      </c>
      <c r="G42" s="60">
        <v>9595447</v>
      </c>
      <c r="H42" s="60">
        <v>11930677</v>
      </c>
      <c r="I42" s="60">
        <v>20399132</v>
      </c>
      <c r="J42" s="60">
        <v>4539401</v>
      </c>
      <c r="K42" s="60">
        <v>-3695384</v>
      </c>
      <c r="L42" s="60">
        <v>7333649</v>
      </c>
      <c r="M42" s="60">
        <v>8177666</v>
      </c>
      <c r="N42" s="60">
        <v>3464065</v>
      </c>
      <c r="O42" s="60">
        <v>-8161979</v>
      </c>
      <c r="P42" s="60">
        <v>-3369318</v>
      </c>
      <c r="Q42" s="60">
        <v>-8067232</v>
      </c>
      <c r="R42" s="60">
        <v>0</v>
      </c>
      <c r="S42" s="60">
        <v>0</v>
      </c>
      <c r="T42" s="60">
        <v>0</v>
      </c>
      <c r="U42" s="60">
        <v>0</v>
      </c>
      <c r="V42" s="60">
        <v>20509566</v>
      </c>
      <c r="W42" s="60">
        <v>24778222</v>
      </c>
      <c r="X42" s="60">
        <v>-4268656</v>
      </c>
      <c r="Y42" s="61">
        <v>-17.23</v>
      </c>
      <c r="Z42" s="62">
        <v>1597481</v>
      </c>
    </row>
    <row r="43" spans="1:26" ht="12.75">
      <c r="A43" s="58" t="s">
        <v>63</v>
      </c>
      <c r="B43" s="19">
        <v>-26527925</v>
      </c>
      <c r="C43" s="19">
        <v>0</v>
      </c>
      <c r="D43" s="59">
        <v>-114725625</v>
      </c>
      <c r="E43" s="60">
        <v>-24069805</v>
      </c>
      <c r="F43" s="60">
        <v>-4222688</v>
      </c>
      <c r="G43" s="60">
        <v>-5503214</v>
      </c>
      <c r="H43" s="60">
        <v>-224499</v>
      </c>
      <c r="I43" s="60">
        <v>-9950401</v>
      </c>
      <c r="J43" s="60">
        <v>-4023339</v>
      </c>
      <c r="K43" s="60">
        <v>-2588260</v>
      </c>
      <c r="L43" s="60">
        <v>-4648592</v>
      </c>
      <c r="M43" s="60">
        <v>-11260191</v>
      </c>
      <c r="N43" s="60">
        <v>-5597432</v>
      </c>
      <c r="O43" s="60">
        <v>-1774563</v>
      </c>
      <c r="P43" s="60">
        <v>-6204938</v>
      </c>
      <c r="Q43" s="60">
        <v>-13576933</v>
      </c>
      <c r="R43" s="60">
        <v>0</v>
      </c>
      <c r="S43" s="60">
        <v>0</v>
      </c>
      <c r="T43" s="60">
        <v>0</v>
      </c>
      <c r="U43" s="60">
        <v>0</v>
      </c>
      <c r="V43" s="60">
        <v>-34787525</v>
      </c>
      <c r="W43" s="60">
        <v>65173780</v>
      </c>
      <c r="X43" s="60">
        <v>-99961305</v>
      </c>
      <c r="Y43" s="61">
        <v>-153.38</v>
      </c>
      <c r="Z43" s="62">
        <v>-24069805</v>
      </c>
    </row>
    <row r="44" spans="1:26" ht="12.75">
      <c r="A44" s="58" t="s">
        <v>64</v>
      </c>
      <c r="B44" s="19">
        <v>-2222110</v>
      </c>
      <c r="C44" s="19">
        <v>0</v>
      </c>
      <c r="D44" s="59">
        <v>90500000</v>
      </c>
      <c r="E44" s="60">
        <v>500000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500000</v>
      </c>
    </row>
    <row r="45" spans="1:26" ht="12.75">
      <c r="A45" s="70" t="s">
        <v>65</v>
      </c>
      <c r="B45" s="22">
        <v>53373595</v>
      </c>
      <c r="C45" s="22">
        <v>0</v>
      </c>
      <c r="D45" s="99">
        <v>49355063</v>
      </c>
      <c r="E45" s="100">
        <v>-21972324</v>
      </c>
      <c r="F45" s="100">
        <v>48023913</v>
      </c>
      <c r="G45" s="100">
        <v>52116146</v>
      </c>
      <c r="H45" s="100">
        <v>63822324</v>
      </c>
      <c r="I45" s="100">
        <v>63822324</v>
      </c>
      <c r="J45" s="100">
        <v>64338386</v>
      </c>
      <c r="K45" s="100">
        <v>58054742</v>
      </c>
      <c r="L45" s="100">
        <v>60739799</v>
      </c>
      <c r="M45" s="100">
        <v>60739799</v>
      </c>
      <c r="N45" s="100">
        <v>58606432</v>
      </c>
      <c r="O45" s="100">
        <v>48669890</v>
      </c>
      <c r="P45" s="100">
        <v>39095634</v>
      </c>
      <c r="Q45" s="100">
        <v>39095634</v>
      </c>
      <c r="R45" s="100">
        <v>0</v>
      </c>
      <c r="S45" s="100">
        <v>0</v>
      </c>
      <c r="T45" s="100">
        <v>0</v>
      </c>
      <c r="U45" s="100">
        <v>0</v>
      </c>
      <c r="V45" s="100">
        <v>39095634</v>
      </c>
      <c r="W45" s="100">
        <v>89952002</v>
      </c>
      <c r="X45" s="100">
        <v>-50856368</v>
      </c>
      <c r="Y45" s="101">
        <v>-56.54</v>
      </c>
      <c r="Z45" s="102">
        <v>-21972324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12453725</v>
      </c>
      <c r="C49" s="52">
        <v>0</v>
      </c>
      <c r="D49" s="129">
        <v>3247843</v>
      </c>
      <c r="E49" s="54">
        <v>1891251</v>
      </c>
      <c r="F49" s="54">
        <v>0</v>
      </c>
      <c r="G49" s="54">
        <v>0</v>
      </c>
      <c r="H49" s="54">
        <v>0</v>
      </c>
      <c r="I49" s="54">
        <v>1673907</v>
      </c>
      <c r="J49" s="54">
        <v>0</v>
      </c>
      <c r="K49" s="54">
        <v>0</v>
      </c>
      <c r="L49" s="54">
        <v>0</v>
      </c>
      <c r="M49" s="54">
        <v>1657329</v>
      </c>
      <c r="N49" s="54">
        <v>0</v>
      </c>
      <c r="O49" s="54">
        <v>0</v>
      </c>
      <c r="P49" s="54">
        <v>0</v>
      </c>
      <c r="Q49" s="54">
        <v>70191355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91115410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28859927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28859927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95.14217324874377</v>
      </c>
      <c r="C58" s="5">
        <f>IF(C67=0,0,+(C76/C67)*100)</f>
        <v>0</v>
      </c>
      <c r="D58" s="6">
        <f aca="true" t="shared" si="6" ref="D58:Z58">IF(D67=0,0,+(D76/D67)*100)</f>
        <v>90.16469427653523</v>
      </c>
      <c r="E58" s="7">
        <f t="shared" si="6"/>
        <v>90.17227971255613</v>
      </c>
      <c r="F58" s="7">
        <f t="shared" si="6"/>
        <v>120.63917860567588</v>
      </c>
      <c r="G58" s="7">
        <f t="shared" si="6"/>
        <v>90.1943277556386</v>
      </c>
      <c r="H58" s="7">
        <f t="shared" si="6"/>
        <v>83.60867638536774</v>
      </c>
      <c r="I58" s="7">
        <f t="shared" si="6"/>
        <v>99.74376165646089</v>
      </c>
      <c r="J58" s="7">
        <f t="shared" si="6"/>
        <v>90.14001217848958</v>
      </c>
      <c r="K58" s="7">
        <f t="shared" si="6"/>
        <v>97.28170678724122</v>
      </c>
      <c r="L58" s="7">
        <f t="shared" si="6"/>
        <v>97.74224027187195</v>
      </c>
      <c r="M58" s="7">
        <f t="shared" si="6"/>
        <v>94.9924319359283</v>
      </c>
      <c r="N58" s="7">
        <f t="shared" si="6"/>
        <v>100</v>
      </c>
      <c r="O58" s="7">
        <f t="shared" si="6"/>
        <v>90.11492040835365</v>
      </c>
      <c r="P58" s="7">
        <f t="shared" si="6"/>
        <v>90.05427428171915</v>
      </c>
      <c r="Q58" s="7">
        <f t="shared" si="6"/>
        <v>93.53785148228498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96.53245265785229</v>
      </c>
      <c r="W58" s="7">
        <f t="shared" si="6"/>
        <v>86.9836660669413</v>
      </c>
      <c r="X58" s="7">
        <f t="shared" si="6"/>
        <v>0</v>
      </c>
      <c r="Y58" s="7">
        <f t="shared" si="6"/>
        <v>0</v>
      </c>
      <c r="Z58" s="8">
        <f t="shared" si="6"/>
        <v>90.17227971255613</v>
      </c>
    </row>
    <row r="59" spans="1:26" ht="12.75">
      <c r="A59" s="37" t="s">
        <v>31</v>
      </c>
      <c r="B59" s="9">
        <f aca="true" t="shared" si="7" ref="B59:Z66">IF(B68=0,0,+(B77/B68)*100)</f>
        <v>95.40588052784335</v>
      </c>
      <c r="C59" s="9">
        <f t="shared" si="7"/>
        <v>0</v>
      </c>
      <c r="D59" s="2">
        <f t="shared" si="7"/>
        <v>82.99999335622385</v>
      </c>
      <c r="E59" s="10">
        <f t="shared" si="7"/>
        <v>82.11236659851046</v>
      </c>
      <c r="F59" s="10">
        <f t="shared" si="7"/>
        <v>95.96990209972957</v>
      </c>
      <c r="G59" s="10">
        <f t="shared" si="7"/>
        <v>88.99999569374076</v>
      </c>
      <c r="H59" s="10">
        <f t="shared" si="7"/>
        <v>89.0000074423215</v>
      </c>
      <c r="I59" s="10">
        <f t="shared" si="7"/>
        <v>93.8501429523452</v>
      </c>
      <c r="J59" s="10">
        <f t="shared" si="7"/>
        <v>88.99999201590431</v>
      </c>
      <c r="K59" s="10">
        <f t="shared" si="7"/>
        <v>111.52687497054978</v>
      </c>
      <c r="L59" s="10">
        <f t="shared" si="7"/>
        <v>112.28518292331815</v>
      </c>
      <c r="M59" s="10">
        <f t="shared" si="7"/>
        <v>104.18112280579473</v>
      </c>
      <c r="N59" s="10">
        <f t="shared" si="7"/>
        <v>100</v>
      </c>
      <c r="O59" s="10">
        <f t="shared" si="7"/>
        <v>89.00000722880534</v>
      </c>
      <c r="P59" s="10">
        <f t="shared" si="7"/>
        <v>88.99999799289083</v>
      </c>
      <c r="Q59" s="10">
        <f t="shared" si="7"/>
        <v>92.66392465905653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96.11814828713815</v>
      </c>
      <c r="W59" s="10">
        <f t="shared" si="7"/>
        <v>81.4055184690788</v>
      </c>
      <c r="X59" s="10">
        <f t="shared" si="7"/>
        <v>0</v>
      </c>
      <c r="Y59" s="10">
        <f t="shared" si="7"/>
        <v>0</v>
      </c>
      <c r="Z59" s="11">
        <f t="shared" si="7"/>
        <v>82.11236659851046</v>
      </c>
    </row>
    <row r="60" spans="1:26" ht="12.75">
      <c r="A60" s="38" t="s">
        <v>32</v>
      </c>
      <c r="B60" s="12">
        <f t="shared" si="7"/>
        <v>95.01342696095624</v>
      </c>
      <c r="C60" s="12">
        <f t="shared" si="7"/>
        <v>0</v>
      </c>
      <c r="D60" s="3">
        <f t="shared" si="7"/>
        <v>94.46692839527117</v>
      </c>
      <c r="E60" s="13">
        <f t="shared" si="7"/>
        <v>94.6353297464499</v>
      </c>
      <c r="F60" s="13">
        <f t="shared" si="7"/>
        <v>236.97522482602741</v>
      </c>
      <c r="G60" s="13">
        <f t="shared" si="7"/>
        <v>90.62271210001973</v>
      </c>
      <c r="H60" s="13">
        <f t="shared" si="7"/>
        <v>82.16176812026531</v>
      </c>
      <c r="I60" s="13">
        <f t="shared" si="7"/>
        <v>104.86656436294966</v>
      </c>
      <c r="J60" s="13">
        <f t="shared" si="7"/>
        <v>90.66829408795067</v>
      </c>
      <c r="K60" s="13">
        <f t="shared" si="7"/>
        <v>90.67250986892628</v>
      </c>
      <c r="L60" s="13">
        <f t="shared" si="7"/>
        <v>90.63689212189512</v>
      </c>
      <c r="M60" s="13">
        <f t="shared" si="7"/>
        <v>90.65985893839016</v>
      </c>
      <c r="N60" s="13">
        <f t="shared" si="7"/>
        <v>100</v>
      </c>
      <c r="O60" s="13">
        <f t="shared" si="7"/>
        <v>90.65144209074023</v>
      </c>
      <c r="P60" s="13">
        <f t="shared" si="7"/>
        <v>90.61489567736311</v>
      </c>
      <c r="Q60" s="13">
        <f t="shared" si="7"/>
        <v>93.96449145277776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96.7889494543388</v>
      </c>
      <c r="W60" s="13">
        <f t="shared" si="7"/>
        <v>90.3362044557365</v>
      </c>
      <c r="X60" s="13">
        <f t="shared" si="7"/>
        <v>0</v>
      </c>
      <c r="Y60" s="13">
        <f t="shared" si="7"/>
        <v>0</v>
      </c>
      <c r="Z60" s="14">
        <f t="shared" si="7"/>
        <v>94.6353297464499</v>
      </c>
    </row>
    <row r="61" spans="1:26" ht="12.75">
      <c r="A61" s="39" t="s">
        <v>103</v>
      </c>
      <c r="B61" s="12">
        <f t="shared" si="7"/>
        <v>96.56760790227767</v>
      </c>
      <c r="C61" s="12">
        <f t="shared" si="7"/>
        <v>0</v>
      </c>
      <c r="D61" s="3">
        <f t="shared" si="7"/>
        <v>94.00000294207837</v>
      </c>
      <c r="E61" s="13">
        <f t="shared" si="7"/>
        <v>94.10872555890083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100</v>
      </c>
      <c r="O61" s="13">
        <f t="shared" si="7"/>
        <v>91.00000105322273</v>
      </c>
      <c r="P61" s="13">
        <f t="shared" si="7"/>
        <v>91.00000581601616</v>
      </c>
      <c r="Q61" s="13">
        <f t="shared" si="7"/>
        <v>94.24434803699157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313.3017633989621</v>
      </c>
      <c r="W61" s="13">
        <f t="shared" si="7"/>
        <v>87.90187452110989</v>
      </c>
      <c r="X61" s="13">
        <f t="shared" si="7"/>
        <v>0</v>
      </c>
      <c r="Y61" s="13">
        <f t="shared" si="7"/>
        <v>0</v>
      </c>
      <c r="Z61" s="14">
        <f t="shared" si="7"/>
        <v>94.10872555890083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86.46509546661014</v>
      </c>
      <c r="C64" s="12">
        <f t="shared" si="7"/>
        <v>0</v>
      </c>
      <c r="D64" s="3">
        <f t="shared" si="7"/>
        <v>96.99998312037683</v>
      </c>
      <c r="E64" s="13">
        <f t="shared" si="7"/>
        <v>97.27659385391092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100</v>
      </c>
      <c r="O64" s="13">
        <f t="shared" si="7"/>
        <v>89.00001275232272</v>
      </c>
      <c r="P64" s="13">
        <f t="shared" si="7"/>
        <v>88.9999983371459</v>
      </c>
      <c r="Q64" s="13">
        <f t="shared" si="7"/>
        <v>92.66064869783287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272.016352452498</v>
      </c>
      <c r="W64" s="13">
        <f t="shared" si="7"/>
        <v>103.54236010953859</v>
      </c>
      <c r="X64" s="13">
        <f t="shared" si="7"/>
        <v>0</v>
      </c>
      <c r="Y64" s="13">
        <f t="shared" si="7"/>
        <v>0</v>
      </c>
      <c r="Z64" s="14">
        <f t="shared" si="7"/>
        <v>97.27659385391092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189890716</v>
      </c>
      <c r="C67" s="24"/>
      <c r="D67" s="25">
        <v>212619532</v>
      </c>
      <c r="E67" s="26">
        <v>212836552</v>
      </c>
      <c r="F67" s="26">
        <v>25379479</v>
      </c>
      <c r="G67" s="26">
        <v>15833662</v>
      </c>
      <c r="H67" s="26">
        <v>23496144</v>
      </c>
      <c r="I67" s="26">
        <v>64709285</v>
      </c>
      <c r="J67" s="26">
        <v>15821338</v>
      </c>
      <c r="K67" s="26">
        <v>15803446</v>
      </c>
      <c r="L67" s="26">
        <v>14762244</v>
      </c>
      <c r="M67" s="26">
        <v>46387028</v>
      </c>
      <c r="N67" s="26">
        <v>15856187</v>
      </c>
      <c r="O67" s="26">
        <v>15328870</v>
      </c>
      <c r="P67" s="26">
        <v>14351733</v>
      </c>
      <c r="Q67" s="26">
        <v>45536790</v>
      </c>
      <c r="R67" s="26"/>
      <c r="S67" s="26"/>
      <c r="T67" s="26"/>
      <c r="U67" s="26"/>
      <c r="V67" s="26">
        <v>156633103</v>
      </c>
      <c r="W67" s="26">
        <v>159464655</v>
      </c>
      <c r="X67" s="26"/>
      <c r="Y67" s="25"/>
      <c r="Z67" s="27">
        <v>212836552</v>
      </c>
    </row>
    <row r="68" spans="1:26" ht="12.75" hidden="1">
      <c r="A68" s="37" t="s">
        <v>31</v>
      </c>
      <c r="B68" s="19">
        <v>62346376</v>
      </c>
      <c r="C68" s="19"/>
      <c r="D68" s="20">
        <v>79773910</v>
      </c>
      <c r="E68" s="21">
        <v>75820930</v>
      </c>
      <c r="F68" s="21">
        <v>20939268</v>
      </c>
      <c r="G68" s="21">
        <v>4179962</v>
      </c>
      <c r="H68" s="21">
        <v>4971567</v>
      </c>
      <c r="I68" s="21">
        <v>30090797</v>
      </c>
      <c r="J68" s="21">
        <v>5009960</v>
      </c>
      <c r="K68" s="21">
        <v>5008452</v>
      </c>
      <c r="L68" s="21">
        <v>4845227</v>
      </c>
      <c r="M68" s="21">
        <v>14863639</v>
      </c>
      <c r="N68" s="21">
        <v>4975594</v>
      </c>
      <c r="O68" s="21">
        <v>4980076</v>
      </c>
      <c r="P68" s="21">
        <v>4982290</v>
      </c>
      <c r="Q68" s="21">
        <v>14937960</v>
      </c>
      <c r="R68" s="21"/>
      <c r="S68" s="21"/>
      <c r="T68" s="21"/>
      <c r="U68" s="21"/>
      <c r="V68" s="21">
        <v>59892396</v>
      </c>
      <c r="W68" s="21">
        <v>59830434</v>
      </c>
      <c r="X68" s="21"/>
      <c r="Y68" s="20"/>
      <c r="Z68" s="23">
        <v>75820930</v>
      </c>
    </row>
    <row r="69" spans="1:26" ht="12.75" hidden="1">
      <c r="A69" s="38" t="s">
        <v>32</v>
      </c>
      <c r="B69" s="19">
        <v>127544126</v>
      </c>
      <c r="C69" s="19"/>
      <c r="D69" s="20">
        <v>132841422</v>
      </c>
      <c r="E69" s="21">
        <v>137011422</v>
      </c>
      <c r="F69" s="21">
        <v>4440211</v>
      </c>
      <c r="G69" s="21">
        <v>11653700</v>
      </c>
      <c r="H69" s="21">
        <v>18524577</v>
      </c>
      <c r="I69" s="21">
        <v>34618488</v>
      </c>
      <c r="J69" s="21">
        <v>10811378</v>
      </c>
      <c r="K69" s="21">
        <v>10794994</v>
      </c>
      <c r="L69" s="21">
        <v>9917017</v>
      </c>
      <c r="M69" s="21">
        <v>31523389</v>
      </c>
      <c r="N69" s="21">
        <v>10880593</v>
      </c>
      <c r="O69" s="21">
        <v>10348794</v>
      </c>
      <c r="P69" s="21">
        <v>9369443</v>
      </c>
      <c r="Q69" s="21">
        <v>30598830</v>
      </c>
      <c r="R69" s="21"/>
      <c r="S69" s="21"/>
      <c r="T69" s="21"/>
      <c r="U69" s="21"/>
      <c r="V69" s="21">
        <v>96740707</v>
      </c>
      <c r="W69" s="21">
        <v>99631071</v>
      </c>
      <c r="X69" s="21"/>
      <c r="Y69" s="20"/>
      <c r="Z69" s="23">
        <v>137011422</v>
      </c>
    </row>
    <row r="70" spans="1:26" ht="12.75" hidden="1">
      <c r="A70" s="39" t="s">
        <v>103</v>
      </c>
      <c r="B70" s="19">
        <v>107922606</v>
      </c>
      <c r="C70" s="19"/>
      <c r="D70" s="20">
        <v>112165605</v>
      </c>
      <c r="E70" s="21">
        <v>114235605</v>
      </c>
      <c r="F70" s="21"/>
      <c r="G70" s="21"/>
      <c r="H70" s="21"/>
      <c r="I70" s="21"/>
      <c r="J70" s="21"/>
      <c r="K70" s="21"/>
      <c r="L70" s="21"/>
      <c r="M70" s="21"/>
      <c r="N70" s="21">
        <v>9081173</v>
      </c>
      <c r="O70" s="21">
        <v>8545201</v>
      </c>
      <c r="P70" s="21">
        <v>7565316</v>
      </c>
      <c r="Q70" s="21">
        <v>25191690</v>
      </c>
      <c r="R70" s="21"/>
      <c r="S70" s="21"/>
      <c r="T70" s="21"/>
      <c r="U70" s="21"/>
      <c r="V70" s="21">
        <v>25191690</v>
      </c>
      <c r="W70" s="21">
        <v>84124206</v>
      </c>
      <c r="X70" s="21"/>
      <c r="Y70" s="20"/>
      <c r="Z70" s="23">
        <v>114235605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19621520</v>
      </c>
      <c r="C73" s="19"/>
      <c r="D73" s="20">
        <v>20675817</v>
      </c>
      <c r="E73" s="21">
        <v>22775817</v>
      </c>
      <c r="F73" s="21"/>
      <c r="G73" s="21"/>
      <c r="H73" s="21"/>
      <c r="I73" s="21"/>
      <c r="J73" s="21"/>
      <c r="K73" s="21"/>
      <c r="L73" s="21"/>
      <c r="M73" s="21"/>
      <c r="N73" s="21">
        <v>1799420</v>
      </c>
      <c r="O73" s="21">
        <v>1803593</v>
      </c>
      <c r="P73" s="21">
        <v>1804127</v>
      </c>
      <c r="Q73" s="21">
        <v>5407140</v>
      </c>
      <c r="R73" s="21"/>
      <c r="S73" s="21"/>
      <c r="T73" s="21"/>
      <c r="U73" s="21"/>
      <c r="V73" s="21">
        <v>5407140</v>
      </c>
      <c r="W73" s="21">
        <v>15506865</v>
      </c>
      <c r="X73" s="21"/>
      <c r="Y73" s="20"/>
      <c r="Z73" s="23">
        <v>22775817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4440211</v>
      </c>
      <c r="G74" s="21">
        <v>11653700</v>
      </c>
      <c r="H74" s="21">
        <v>18524577</v>
      </c>
      <c r="I74" s="21">
        <v>34618488</v>
      </c>
      <c r="J74" s="21">
        <v>10811378</v>
      </c>
      <c r="K74" s="21">
        <v>10794994</v>
      </c>
      <c r="L74" s="21">
        <v>9917017</v>
      </c>
      <c r="M74" s="21">
        <v>31523389</v>
      </c>
      <c r="N74" s="21"/>
      <c r="O74" s="21"/>
      <c r="P74" s="21"/>
      <c r="Q74" s="21"/>
      <c r="R74" s="21"/>
      <c r="S74" s="21"/>
      <c r="T74" s="21"/>
      <c r="U74" s="21"/>
      <c r="V74" s="21">
        <v>66141877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214</v>
      </c>
      <c r="C75" s="28"/>
      <c r="D75" s="29">
        <v>4200</v>
      </c>
      <c r="E75" s="30">
        <v>4200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3150</v>
      </c>
      <c r="X75" s="30"/>
      <c r="Y75" s="29"/>
      <c r="Z75" s="31">
        <v>4200</v>
      </c>
    </row>
    <row r="76" spans="1:26" ht="12.75" hidden="1">
      <c r="A76" s="42" t="s">
        <v>287</v>
      </c>
      <c r="B76" s="32">
        <v>180666154</v>
      </c>
      <c r="C76" s="32"/>
      <c r="D76" s="33">
        <v>191707751</v>
      </c>
      <c r="E76" s="34">
        <v>191919571</v>
      </c>
      <c r="F76" s="34">
        <v>30617595</v>
      </c>
      <c r="G76" s="34">
        <v>14281065</v>
      </c>
      <c r="H76" s="34">
        <v>19644815</v>
      </c>
      <c r="I76" s="34">
        <v>64543475</v>
      </c>
      <c r="J76" s="34">
        <v>14261356</v>
      </c>
      <c r="K76" s="34">
        <v>15373862</v>
      </c>
      <c r="L76" s="34">
        <v>14428948</v>
      </c>
      <c r="M76" s="34">
        <v>44064166</v>
      </c>
      <c r="N76" s="34">
        <v>15856187</v>
      </c>
      <c r="O76" s="34">
        <v>13813599</v>
      </c>
      <c r="P76" s="34">
        <v>12924349</v>
      </c>
      <c r="Q76" s="34">
        <v>42594135</v>
      </c>
      <c r="R76" s="34"/>
      <c r="S76" s="34"/>
      <c r="T76" s="34"/>
      <c r="U76" s="34"/>
      <c r="V76" s="34">
        <v>151201776</v>
      </c>
      <c r="W76" s="34">
        <v>138708203</v>
      </c>
      <c r="X76" s="34"/>
      <c r="Y76" s="33"/>
      <c r="Z76" s="35">
        <v>191919571</v>
      </c>
    </row>
    <row r="77" spans="1:26" ht="12.75" hidden="1">
      <c r="A77" s="37" t="s">
        <v>31</v>
      </c>
      <c r="B77" s="19">
        <v>59482109</v>
      </c>
      <c r="C77" s="19"/>
      <c r="D77" s="20">
        <v>66212340</v>
      </c>
      <c r="E77" s="21">
        <v>62258360</v>
      </c>
      <c r="F77" s="21">
        <v>20095395</v>
      </c>
      <c r="G77" s="21">
        <v>3720166</v>
      </c>
      <c r="H77" s="21">
        <v>4424695</v>
      </c>
      <c r="I77" s="21">
        <v>28240256</v>
      </c>
      <c r="J77" s="21">
        <v>4458864</v>
      </c>
      <c r="K77" s="21">
        <v>5585770</v>
      </c>
      <c r="L77" s="21">
        <v>5440472</v>
      </c>
      <c r="M77" s="21">
        <v>15485106</v>
      </c>
      <c r="N77" s="21">
        <v>4975594</v>
      </c>
      <c r="O77" s="21">
        <v>4432268</v>
      </c>
      <c r="P77" s="21">
        <v>4434238</v>
      </c>
      <c r="Q77" s="21">
        <v>13842100</v>
      </c>
      <c r="R77" s="21"/>
      <c r="S77" s="21"/>
      <c r="T77" s="21"/>
      <c r="U77" s="21"/>
      <c r="V77" s="21">
        <v>57567462</v>
      </c>
      <c r="W77" s="21">
        <v>48705275</v>
      </c>
      <c r="X77" s="21"/>
      <c r="Y77" s="20"/>
      <c r="Z77" s="23">
        <v>62258360</v>
      </c>
    </row>
    <row r="78" spans="1:26" ht="12.75" hidden="1">
      <c r="A78" s="38" t="s">
        <v>32</v>
      </c>
      <c r="B78" s="19">
        <v>121184045</v>
      </c>
      <c r="C78" s="19"/>
      <c r="D78" s="20">
        <v>125491211</v>
      </c>
      <c r="E78" s="21">
        <v>129661211</v>
      </c>
      <c r="F78" s="21">
        <v>10522200</v>
      </c>
      <c r="G78" s="21">
        <v>10560899</v>
      </c>
      <c r="H78" s="21">
        <v>15220120</v>
      </c>
      <c r="I78" s="21">
        <v>36303219</v>
      </c>
      <c r="J78" s="21">
        <v>9802492</v>
      </c>
      <c r="K78" s="21">
        <v>9788092</v>
      </c>
      <c r="L78" s="21">
        <v>8988476</v>
      </c>
      <c r="M78" s="21">
        <v>28579060</v>
      </c>
      <c r="N78" s="21">
        <v>10880593</v>
      </c>
      <c r="O78" s="21">
        <v>9381331</v>
      </c>
      <c r="P78" s="21">
        <v>8490111</v>
      </c>
      <c r="Q78" s="21">
        <v>28752035</v>
      </c>
      <c r="R78" s="21"/>
      <c r="S78" s="21"/>
      <c r="T78" s="21"/>
      <c r="U78" s="21"/>
      <c r="V78" s="21">
        <v>93634314</v>
      </c>
      <c r="W78" s="21">
        <v>90002928</v>
      </c>
      <c r="X78" s="21"/>
      <c r="Y78" s="20"/>
      <c r="Z78" s="23">
        <v>129661211</v>
      </c>
    </row>
    <row r="79" spans="1:26" ht="12.75" hidden="1">
      <c r="A79" s="39" t="s">
        <v>103</v>
      </c>
      <c r="B79" s="19">
        <v>104218279</v>
      </c>
      <c r="C79" s="19"/>
      <c r="D79" s="20">
        <v>105435672</v>
      </c>
      <c r="E79" s="21">
        <v>107505672</v>
      </c>
      <c r="F79" s="21">
        <v>8868933</v>
      </c>
      <c r="G79" s="21">
        <v>8889319</v>
      </c>
      <c r="H79" s="21">
        <v>13618440</v>
      </c>
      <c r="I79" s="21">
        <v>31376692</v>
      </c>
      <c r="J79" s="21">
        <v>8206660</v>
      </c>
      <c r="K79" s="21">
        <v>8214876</v>
      </c>
      <c r="L79" s="21">
        <v>7386037</v>
      </c>
      <c r="M79" s="21">
        <v>23807573</v>
      </c>
      <c r="N79" s="21">
        <v>9081173</v>
      </c>
      <c r="O79" s="21">
        <v>7776133</v>
      </c>
      <c r="P79" s="21">
        <v>6884438</v>
      </c>
      <c r="Q79" s="21">
        <v>23741744</v>
      </c>
      <c r="R79" s="21"/>
      <c r="S79" s="21"/>
      <c r="T79" s="21"/>
      <c r="U79" s="21"/>
      <c r="V79" s="21">
        <v>78926009</v>
      </c>
      <c r="W79" s="21">
        <v>73946754</v>
      </c>
      <c r="X79" s="21"/>
      <c r="Y79" s="20"/>
      <c r="Z79" s="23">
        <v>107505672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16965766</v>
      </c>
      <c r="C82" s="19"/>
      <c r="D82" s="20">
        <v>20055539</v>
      </c>
      <c r="E82" s="21">
        <v>22155539</v>
      </c>
      <c r="F82" s="21">
        <v>1653267</v>
      </c>
      <c r="G82" s="21">
        <v>1671580</v>
      </c>
      <c r="H82" s="21">
        <v>1601680</v>
      </c>
      <c r="I82" s="21">
        <v>4926527</v>
      </c>
      <c r="J82" s="21">
        <v>1595832</v>
      </c>
      <c r="K82" s="21">
        <v>1573216</v>
      </c>
      <c r="L82" s="21">
        <v>1602439</v>
      </c>
      <c r="M82" s="21">
        <v>4771487</v>
      </c>
      <c r="N82" s="21">
        <v>1799420</v>
      </c>
      <c r="O82" s="21">
        <v>1605198</v>
      </c>
      <c r="P82" s="21">
        <v>1605673</v>
      </c>
      <c r="Q82" s="21">
        <v>5010291</v>
      </c>
      <c r="R82" s="21"/>
      <c r="S82" s="21"/>
      <c r="T82" s="21"/>
      <c r="U82" s="21"/>
      <c r="V82" s="21">
        <v>14708305</v>
      </c>
      <c r="W82" s="21">
        <v>16056174</v>
      </c>
      <c r="X82" s="21"/>
      <c r="Y82" s="20"/>
      <c r="Z82" s="23">
        <v>22155539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4200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5124900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1224900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1224900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1465000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1465000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220000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2215000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2215000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783393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783393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2773589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2773589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8681882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163391102</v>
      </c>
      <c r="D5" s="153">
        <f>SUM(D6:D8)</f>
        <v>0</v>
      </c>
      <c r="E5" s="154">
        <f t="shared" si="0"/>
        <v>110938874</v>
      </c>
      <c r="F5" s="100">
        <f t="shared" si="0"/>
        <v>183578906</v>
      </c>
      <c r="G5" s="100">
        <f t="shared" si="0"/>
        <v>53445648</v>
      </c>
      <c r="H5" s="100">
        <f t="shared" si="0"/>
        <v>21416973</v>
      </c>
      <c r="I5" s="100">
        <f t="shared" si="0"/>
        <v>28637632</v>
      </c>
      <c r="J5" s="100">
        <f t="shared" si="0"/>
        <v>103500253</v>
      </c>
      <c r="K5" s="100">
        <f t="shared" si="0"/>
        <v>21500450</v>
      </c>
      <c r="L5" s="100">
        <f t="shared" si="0"/>
        <v>11367277</v>
      </c>
      <c r="M5" s="100">
        <f t="shared" si="0"/>
        <v>35911971</v>
      </c>
      <c r="N5" s="100">
        <f t="shared" si="0"/>
        <v>68779698</v>
      </c>
      <c r="O5" s="100">
        <f t="shared" si="0"/>
        <v>6549928</v>
      </c>
      <c r="P5" s="100">
        <f t="shared" si="0"/>
        <v>6737995</v>
      </c>
      <c r="Q5" s="100">
        <f t="shared" si="0"/>
        <v>13694593</v>
      </c>
      <c r="R5" s="100">
        <f t="shared" si="0"/>
        <v>26982516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199262467</v>
      </c>
      <c r="X5" s="100">
        <f t="shared" si="0"/>
        <v>94755654</v>
      </c>
      <c r="Y5" s="100">
        <f t="shared" si="0"/>
        <v>104506813</v>
      </c>
      <c r="Z5" s="137">
        <f>+IF(X5&lt;&gt;0,+(Y5/X5)*100,0)</f>
        <v>110.29084660214576</v>
      </c>
      <c r="AA5" s="153">
        <f>SUM(AA6:AA8)</f>
        <v>183578906</v>
      </c>
    </row>
    <row r="6" spans="1:27" ht="12.75">
      <c r="A6" s="138" t="s">
        <v>75</v>
      </c>
      <c r="B6" s="136"/>
      <c r="C6" s="155"/>
      <c r="D6" s="155"/>
      <c r="E6" s="156">
        <v>15079044</v>
      </c>
      <c r="F6" s="60"/>
      <c r="G6" s="60"/>
      <c r="H6" s="60"/>
      <c r="I6" s="60"/>
      <c r="J6" s="60"/>
      <c r="K6" s="60"/>
      <c r="L6" s="60"/>
      <c r="M6" s="60"/>
      <c r="N6" s="60"/>
      <c r="O6" s="60">
        <v>7101</v>
      </c>
      <c r="P6" s="60">
        <v>64520</v>
      </c>
      <c r="Q6" s="60">
        <v>7808046</v>
      </c>
      <c r="R6" s="60">
        <v>7879667</v>
      </c>
      <c r="S6" s="60"/>
      <c r="T6" s="60"/>
      <c r="U6" s="60"/>
      <c r="V6" s="60"/>
      <c r="W6" s="60">
        <v>7879667</v>
      </c>
      <c r="X6" s="60">
        <v>22860783</v>
      </c>
      <c r="Y6" s="60">
        <v>-14981116</v>
      </c>
      <c r="Z6" s="140">
        <v>-65.53</v>
      </c>
      <c r="AA6" s="155"/>
    </row>
    <row r="7" spans="1:27" ht="12.75">
      <c r="A7" s="138" t="s">
        <v>76</v>
      </c>
      <c r="B7" s="136"/>
      <c r="C7" s="157">
        <v>163391102</v>
      </c>
      <c r="D7" s="157"/>
      <c r="E7" s="158">
        <v>95837650</v>
      </c>
      <c r="F7" s="159">
        <v>183578906</v>
      </c>
      <c r="G7" s="159">
        <v>53445648</v>
      </c>
      <c r="H7" s="159">
        <v>21416973</v>
      </c>
      <c r="I7" s="159">
        <v>28637632</v>
      </c>
      <c r="J7" s="159">
        <v>103500253</v>
      </c>
      <c r="K7" s="159">
        <v>21500450</v>
      </c>
      <c r="L7" s="159">
        <v>11367277</v>
      </c>
      <c r="M7" s="159">
        <v>35911971</v>
      </c>
      <c r="N7" s="159">
        <v>68779698</v>
      </c>
      <c r="O7" s="159">
        <v>6539650</v>
      </c>
      <c r="P7" s="159">
        <v>6671741</v>
      </c>
      <c r="Q7" s="159">
        <v>5884190</v>
      </c>
      <c r="R7" s="159">
        <v>19095581</v>
      </c>
      <c r="S7" s="159"/>
      <c r="T7" s="159"/>
      <c r="U7" s="159"/>
      <c r="V7" s="159"/>
      <c r="W7" s="159">
        <v>191375532</v>
      </c>
      <c r="X7" s="159">
        <v>71894871</v>
      </c>
      <c r="Y7" s="159">
        <v>119480661</v>
      </c>
      <c r="Z7" s="141">
        <v>166.19</v>
      </c>
      <c r="AA7" s="157">
        <v>183578906</v>
      </c>
    </row>
    <row r="8" spans="1:27" ht="12.75">
      <c r="A8" s="138" t="s">
        <v>77</v>
      </c>
      <c r="B8" s="136"/>
      <c r="C8" s="155"/>
      <c r="D8" s="155"/>
      <c r="E8" s="156">
        <v>22180</v>
      </c>
      <c r="F8" s="60"/>
      <c r="G8" s="60"/>
      <c r="H8" s="60"/>
      <c r="I8" s="60"/>
      <c r="J8" s="60"/>
      <c r="K8" s="60"/>
      <c r="L8" s="60"/>
      <c r="M8" s="60"/>
      <c r="N8" s="60"/>
      <c r="O8" s="60">
        <v>3177</v>
      </c>
      <c r="P8" s="60">
        <v>1734</v>
      </c>
      <c r="Q8" s="60">
        <v>2357</v>
      </c>
      <c r="R8" s="60">
        <v>7268</v>
      </c>
      <c r="S8" s="60"/>
      <c r="T8" s="60"/>
      <c r="U8" s="60"/>
      <c r="V8" s="60"/>
      <c r="W8" s="60">
        <v>7268</v>
      </c>
      <c r="X8" s="60"/>
      <c r="Y8" s="60">
        <v>7268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7450891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775603</v>
      </c>
      <c r="P9" s="100">
        <f t="shared" si="1"/>
        <v>213546</v>
      </c>
      <c r="Q9" s="100">
        <f t="shared" si="1"/>
        <v>186722</v>
      </c>
      <c r="R9" s="100">
        <f t="shared" si="1"/>
        <v>1175871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1175871</v>
      </c>
      <c r="X9" s="100">
        <f t="shared" si="1"/>
        <v>3845025</v>
      </c>
      <c r="Y9" s="100">
        <f t="shared" si="1"/>
        <v>-2669154</v>
      </c>
      <c r="Z9" s="137">
        <f>+IF(X9&lt;&gt;0,+(Y9/X9)*100,0)</f>
        <v>-69.4183782940293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4829591</v>
      </c>
      <c r="F10" s="60"/>
      <c r="G10" s="60"/>
      <c r="H10" s="60"/>
      <c r="I10" s="60"/>
      <c r="J10" s="60"/>
      <c r="K10" s="60"/>
      <c r="L10" s="60"/>
      <c r="M10" s="60"/>
      <c r="N10" s="60"/>
      <c r="O10" s="60">
        <v>761678</v>
      </c>
      <c r="P10" s="60">
        <v>188498</v>
      </c>
      <c r="Q10" s="60">
        <v>116252</v>
      </c>
      <c r="R10" s="60">
        <v>1066428</v>
      </c>
      <c r="S10" s="60"/>
      <c r="T10" s="60"/>
      <c r="U10" s="60"/>
      <c r="V10" s="60"/>
      <c r="W10" s="60">
        <v>1066428</v>
      </c>
      <c r="X10" s="60">
        <v>3552912</v>
      </c>
      <c r="Y10" s="60">
        <v>-2486484</v>
      </c>
      <c r="Z10" s="140">
        <v>-69.98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792</v>
      </c>
      <c r="Y11" s="60">
        <v>-792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>
        <v>2324200</v>
      </c>
      <c r="F12" s="60"/>
      <c r="G12" s="60"/>
      <c r="H12" s="60"/>
      <c r="I12" s="60"/>
      <c r="J12" s="60"/>
      <c r="K12" s="60"/>
      <c r="L12" s="60"/>
      <c r="M12" s="60"/>
      <c r="N12" s="60"/>
      <c r="O12" s="60">
        <v>13925</v>
      </c>
      <c r="P12" s="60">
        <v>25048</v>
      </c>
      <c r="Q12" s="60">
        <v>14311</v>
      </c>
      <c r="R12" s="60">
        <v>53284</v>
      </c>
      <c r="S12" s="60"/>
      <c r="T12" s="60"/>
      <c r="U12" s="60"/>
      <c r="V12" s="60"/>
      <c r="W12" s="60">
        <v>53284</v>
      </c>
      <c r="X12" s="60"/>
      <c r="Y12" s="60">
        <v>53284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297100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>
        <v>56159</v>
      </c>
      <c r="R13" s="60">
        <v>56159</v>
      </c>
      <c r="S13" s="60"/>
      <c r="T13" s="60"/>
      <c r="U13" s="60"/>
      <c r="V13" s="60"/>
      <c r="W13" s="60">
        <v>56159</v>
      </c>
      <c r="X13" s="60">
        <v>291321</v>
      </c>
      <c r="Y13" s="60">
        <v>-235162</v>
      </c>
      <c r="Z13" s="140">
        <v>-80.72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43714050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6368502</v>
      </c>
      <c r="P15" s="100">
        <f t="shared" si="2"/>
        <v>229477</v>
      </c>
      <c r="Q15" s="100">
        <f t="shared" si="2"/>
        <v>4418314</v>
      </c>
      <c r="R15" s="100">
        <f t="shared" si="2"/>
        <v>11016293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11016293</v>
      </c>
      <c r="X15" s="100">
        <f t="shared" si="2"/>
        <v>22977189</v>
      </c>
      <c r="Y15" s="100">
        <f t="shared" si="2"/>
        <v>-11960896</v>
      </c>
      <c r="Z15" s="137">
        <f>+IF(X15&lt;&gt;0,+(Y15/X15)*100,0)</f>
        <v>-52.05552341498344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>
        <v>8844050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6633036</v>
      </c>
      <c r="Y16" s="60">
        <v>-6633036</v>
      </c>
      <c r="Z16" s="140">
        <v>-100</v>
      </c>
      <c r="AA16" s="155"/>
    </row>
    <row r="17" spans="1:27" ht="12.75">
      <c r="A17" s="138" t="s">
        <v>86</v>
      </c>
      <c r="B17" s="136"/>
      <c r="C17" s="155"/>
      <c r="D17" s="155"/>
      <c r="E17" s="156">
        <v>34870000</v>
      </c>
      <c r="F17" s="60"/>
      <c r="G17" s="60"/>
      <c r="H17" s="60"/>
      <c r="I17" s="60"/>
      <c r="J17" s="60"/>
      <c r="K17" s="60"/>
      <c r="L17" s="60"/>
      <c r="M17" s="60"/>
      <c r="N17" s="60"/>
      <c r="O17" s="60">
        <v>6368502</v>
      </c>
      <c r="P17" s="60">
        <v>229477</v>
      </c>
      <c r="Q17" s="60">
        <v>4418314</v>
      </c>
      <c r="R17" s="60">
        <v>11016293</v>
      </c>
      <c r="S17" s="60"/>
      <c r="T17" s="60"/>
      <c r="U17" s="60"/>
      <c r="V17" s="60"/>
      <c r="W17" s="60">
        <v>11016293</v>
      </c>
      <c r="X17" s="60">
        <v>16344153</v>
      </c>
      <c r="Y17" s="60">
        <v>-5327860</v>
      </c>
      <c r="Z17" s="140">
        <v>-32.6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127544126</v>
      </c>
      <c r="D19" s="153">
        <f>SUM(D20:D23)</f>
        <v>0</v>
      </c>
      <c r="E19" s="154">
        <f t="shared" si="3"/>
        <v>149345633</v>
      </c>
      <c r="F19" s="100">
        <f t="shared" si="3"/>
        <v>137011422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13440750</v>
      </c>
      <c r="P19" s="100">
        <f t="shared" si="3"/>
        <v>11473684</v>
      </c>
      <c r="Q19" s="100">
        <f t="shared" si="3"/>
        <v>12603733</v>
      </c>
      <c r="R19" s="100">
        <f t="shared" si="3"/>
        <v>37518167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37518167</v>
      </c>
      <c r="X19" s="100">
        <f t="shared" si="3"/>
        <v>112009221</v>
      </c>
      <c r="Y19" s="100">
        <f t="shared" si="3"/>
        <v>-74491054</v>
      </c>
      <c r="Z19" s="137">
        <f>+IF(X19&lt;&gt;0,+(Y19/X19)*100,0)</f>
        <v>-66.50439431232184</v>
      </c>
      <c r="AA19" s="153">
        <f>SUM(AA20:AA23)</f>
        <v>137011422</v>
      </c>
    </row>
    <row r="20" spans="1:27" ht="12.75">
      <c r="A20" s="138" t="s">
        <v>89</v>
      </c>
      <c r="B20" s="136"/>
      <c r="C20" s="155">
        <v>107922606</v>
      </c>
      <c r="D20" s="155"/>
      <c r="E20" s="156">
        <v>122793986</v>
      </c>
      <c r="F20" s="60">
        <v>114235605</v>
      </c>
      <c r="G20" s="60"/>
      <c r="H20" s="60"/>
      <c r="I20" s="60"/>
      <c r="J20" s="60"/>
      <c r="K20" s="60"/>
      <c r="L20" s="60"/>
      <c r="M20" s="60"/>
      <c r="N20" s="60"/>
      <c r="O20" s="60">
        <v>11631119</v>
      </c>
      <c r="P20" s="60">
        <v>9661558</v>
      </c>
      <c r="Q20" s="60">
        <v>9641045</v>
      </c>
      <c r="R20" s="60">
        <v>30933722</v>
      </c>
      <c r="S20" s="60"/>
      <c r="T20" s="60"/>
      <c r="U20" s="60"/>
      <c r="V20" s="60"/>
      <c r="W20" s="60">
        <v>30933722</v>
      </c>
      <c r="X20" s="60">
        <v>92095488</v>
      </c>
      <c r="Y20" s="60">
        <v>-61161766</v>
      </c>
      <c r="Z20" s="140">
        <v>-66.41</v>
      </c>
      <c r="AA20" s="155">
        <v>114235605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>
        <v>200</v>
      </c>
      <c r="Q22" s="159"/>
      <c r="R22" s="159">
        <v>200</v>
      </c>
      <c r="S22" s="159"/>
      <c r="T22" s="159"/>
      <c r="U22" s="159"/>
      <c r="V22" s="159"/>
      <c r="W22" s="159">
        <v>200</v>
      </c>
      <c r="X22" s="159"/>
      <c r="Y22" s="159">
        <v>200</v>
      </c>
      <c r="Z22" s="141">
        <v>0</v>
      </c>
      <c r="AA22" s="157"/>
    </row>
    <row r="23" spans="1:27" ht="12.75">
      <c r="A23" s="138" t="s">
        <v>92</v>
      </c>
      <c r="B23" s="136"/>
      <c r="C23" s="155">
        <v>19621520</v>
      </c>
      <c r="D23" s="155"/>
      <c r="E23" s="156">
        <v>26551647</v>
      </c>
      <c r="F23" s="60">
        <v>22775817</v>
      </c>
      <c r="G23" s="60"/>
      <c r="H23" s="60"/>
      <c r="I23" s="60"/>
      <c r="J23" s="60"/>
      <c r="K23" s="60"/>
      <c r="L23" s="60"/>
      <c r="M23" s="60"/>
      <c r="N23" s="60"/>
      <c r="O23" s="60">
        <v>1809631</v>
      </c>
      <c r="P23" s="60">
        <v>1811926</v>
      </c>
      <c r="Q23" s="60">
        <v>2962688</v>
      </c>
      <c r="R23" s="60">
        <v>6584245</v>
      </c>
      <c r="S23" s="60"/>
      <c r="T23" s="60"/>
      <c r="U23" s="60"/>
      <c r="V23" s="60"/>
      <c r="W23" s="60">
        <v>6584245</v>
      </c>
      <c r="X23" s="60">
        <v>19913733</v>
      </c>
      <c r="Y23" s="60">
        <v>-13329488</v>
      </c>
      <c r="Z23" s="140">
        <v>-66.94</v>
      </c>
      <c r="AA23" s="155">
        <v>22775817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26010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>
        <v>2168</v>
      </c>
      <c r="P24" s="100">
        <v>2168</v>
      </c>
      <c r="Q24" s="100">
        <v>2168</v>
      </c>
      <c r="R24" s="100">
        <v>6504</v>
      </c>
      <c r="S24" s="100"/>
      <c r="T24" s="100"/>
      <c r="U24" s="100"/>
      <c r="V24" s="100"/>
      <c r="W24" s="100">
        <v>6504</v>
      </c>
      <c r="X24" s="100">
        <v>19512</v>
      </c>
      <c r="Y24" s="100">
        <v>-13008</v>
      </c>
      <c r="Z24" s="137">
        <v>-66.67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290935228</v>
      </c>
      <c r="D25" s="168">
        <f>+D5+D9+D15+D19+D24</f>
        <v>0</v>
      </c>
      <c r="E25" s="169">
        <f t="shared" si="4"/>
        <v>311475458</v>
      </c>
      <c r="F25" s="73">
        <f t="shared" si="4"/>
        <v>320590328</v>
      </c>
      <c r="G25" s="73">
        <f t="shared" si="4"/>
        <v>53445648</v>
      </c>
      <c r="H25" s="73">
        <f t="shared" si="4"/>
        <v>21416973</v>
      </c>
      <c r="I25" s="73">
        <f t="shared" si="4"/>
        <v>28637632</v>
      </c>
      <c r="J25" s="73">
        <f t="shared" si="4"/>
        <v>103500253</v>
      </c>
      <c r="K25" s="73">
        <f t="shared" si="4"/>
        <v>21500450</v>
      </c>
      <c r="L25" s="73">
        <f t="shared" si="4"/>
        <v>11367277</v>
      </c>
      <c r="M25" s="73">
        <f t="shared" si="4"/>
        <v>35911971</v>
      </c>
      <c r="N25" s="73">
        <f t="shared" si="4"/>
        <v>68779698</v>
      </c>
      <c r="O25" s="73">
        <f t="shared" si="4"/>
        <v>27136951</v>
      </c>
      <c r="P25" s="73">
        <f t="shared" si="4"/>
        <v>18656870</v>
      </c>
      <c r="Q25" s="73">
        <f t="shared" si="4"/>
        <v>30905530</v>
      </c>
      <c r="R25" s="73">
        <f t="shared" si="4"/>
        <v>76699351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248979302</v>
      </c>
      <c r="X25" s="73">
        <f t="shared" si="4"/>
        <v>233606601</v>
      </c>
      <c r="Y25" s="73">
        <f t="shared" si="4"/>
        <v>15372701</v>
      </c>
      <c r="Z25" s="170">
        <f>+IF(X25&lt;&gt;0,+(Y25/X25)*100,0)</f>
        <v>6.580593585195822</v>
      </c>
      <c r="AA25" s="168">
        <f>+AA5+AA9+AA15+AA19+AA24</f>
        <v>320590328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269531094</v>
      </c>
      <c r="D28" s="153">
        <f>SUM(D29:D31)</f>
        <v>0</v>
      </c>
      <c r="E28" s="154">
        <f t="shared" si="5"/>
        <v>83948380</v>
      </c>
      <c r="F28" s="100">
        <f t="shared" si="5"/>
        <v>307994699</v>
      </c>
      <c r="G28" s="100">
        <f t="shared" si="5"/>
        <v>11601785</v>
      </c>
      <c r="H28" s="100">
        <f t="shared" si="5"/>
        <v>23763507</v>
      </c>
      <c r="I28" s="100">
        <f t="shared" si="5"/>
        <v>41637284</v>
      </c>
      <c r="J28" s="100">
        <f t="shared" si="5"/>
        <v>77002576</v>
      </c>
      <c r="K28" s="100">
        <f t="shared" si="5"/>
        <v>22967159</v>
      </c>
      <c r="L28" s="100">
        <f t="shared" si="5"/>
        <v>4540708</v>
      </c>
      <c r="M28" s="100">
        <f t="shared" si="5"/>
        <v>33871526</v>
      </c>
      <c r="N28" s="100">
        <f t="shared" si="5"/>
        <v>61379393</v>
      </c>
      <c r="O28" s="100">
        <f t="shared" si="5"/>
        <v>10521350</v>
      </c>
      <c r="P28" s="100">
        <f t="shared" si="5"/>
        <v>9569429</v>
      </c>
      <c r="Q28" s="100">
        <f t="shared" si="5"/>
        <v>10527819</v>
      </c>
      <c r="R28" s="100">
        <f t="shared" si="5"/>
        <v>30618598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169000567</v>
      </c>
      <c r="X28" s="100">
        <f t="shared" si="5"/>
        <v>56101497</v>
      </c>
      <c r="Y28" s="100">
        <f t="shared" si="5"/>
        <v>112899070</v>
      </c>
      <c r="Z28" s="137">
        <f>+IF(X28&lt;&gt;0,+(Y28/X28)*100,0)</f>
        <v>201.2407440749754</v>
      </c>
      <c r="AA28" s="153">
        <f>SUM(AA29:AA31)</f>
        <v>307994699</v>
      </c>
    </row>
    <row r="29" spans="1:27" ht="12.75">
      <c r="A29" s="138" t="s">
        <v>75</v>
      </c>
      <c r="B29" s="136"/>
      <c r="C29" s="155"/>
      <c r="D29" s="155"/>
      <c r="E29" s="156">
        <v>25058073</v>
      </c>
      <c r="F29" s="60"/>
      <c r="G29" s="60"/>
      <c r="H29" s="60"/>
      <c r="I29" s="60">
        <v>16475284</v>
      </c>
      <c r="J29" s="60">
        <v>16475284</v>
      </c>
      <c r="K29" s="60"/>
      <c r="L29" s="60"/>
      <c r="M29" s="60"/>
      <c r="N29" s="60"/>
      <c r="O29" s="60">
        <v>610347</v>
      </c>
      <c r="P29" s="60">
        <v>533061</v>
      </c>
      <c r="Q29" s="60">
        <v>104645</v>
      </c>
      <c r="R29" s="60">
        <v>1248053</v>
      </c>
      <c r="S29" s="60"/>
      <c r="T29" s="60"/>
      <c r="U29" s="60"/>
      <c r="V29" s="60"/>
      <c r="W29" s="60">
        <v>17723337</v>
      </c>
      <c r="X29" s="60">
        <v>10842533</v>
      </c>
      <c r="Y29" s="60">
        <v>6880804</v>
      </c>
      <c r="Z29" s="140">
        <v>63.46</v>
      </c>
      <c r="AA29" s="155"/>
    </row>
    <row r="30" spans="1:27" ht="12.75">
      <c r="A30" s="138" t="s">
        <v>76</v>
      </c>
      <c r="B30" s="136"/>
      <c r="C30" s="157">
        <v>269531094</v>
      </c>
      <c r="D30" s="157"/>
      <c r="E30" s="158">
        <v>41118909</v>
      </c>
      <c r="F30" s="159">
        <v>307994699</v>
      </c>
      <c r="G30" s="159">
        <v>11601785</v>
      </c>
      <c r="H30" s="159">
        <v>23763507</v>
      </c>
      <c r="I30" s="159">
        <v>25162000</v>
      </c>
      <c r="J30" s="159">
        <v>60527292</v>
      </c>
      <c r="K30" s="159">
        <v>22967159</v>
      </c>
      <c r="L30" s="159">
        <v>4540708</v>
      </c>
      <c r="M30" s="159">
        <v>33871526</v>
      </c>
      <c r="N30" s="159">
        <v>61379393</v>
      </c>
      <c r="O30" s="159">
        <v>8515259</v>
      </c>
      <c r="P30" s="159">
        <v>8621614</v>
      </c>
      <c r="Q30" s="159">
        <v>9460369</v>
      </c>
      <c r="R30" s="159">
        <v>26597242</v>
      </c>
      <c r="S30" s="159"/>
      <c r="T30" s="159"/>
      <c r="U30" s="159"/>
      <c r="V30" s="159"/>
      <c r="W30" s="159">
        <v>148503927</v>
      </c>
      <c r="X30" s="159">
        <v>45258964</v>
      </c>
      <c r="Y30" s="159">
        <v>103244963</v>
      </c>
      <c r="Z30" s="141">
        <v>228.12</v>
      </c>
      <c r="AA30" s="157">
        <v>307994699</v>
      </c>
    </row>
    <row r="31" spans="1:27" ht="12.75">
      <c r="A31" s="138" t="s">
        <v>77</v>
      </c>
      <c r="B31" s="136"/>
      <c r="C31" s="155"/>
      <c r="D31" s="155"/>
      <c r="E31" s="156">
        <v>17771398</v>
      </c>
      <c r="F31" s="60"/>
      <c r="G31" s="60"/>
      <c r="H31" s="60"/>
      <c r="I31" s="60"/>
      <c r="J31" s="60"/>
      <c r="K31" s="60"/>
      <c r="L31" s="60"/>
      <c r="M31" s="60"/>
      <c r="N31" s="60"/>
      <c r="O31" s="60">
        <v>1395744</v>
      </c>
      <c r="P31" s="60">
        <v>414754</v>
      </c>
      <c r="Q31" s="60">
        <v>962805</v>
      </c>
      <c r="R31" s="60">
        <v>2773303</v>
      </c>
      <c r="S31" s="60"/>
      <c r="T31" s="60"/>
      <c r="U31" s="60"/>
      <c r="V31" s="60"/>
      <c r="W31" s="60">
        <v>2773303</v>
      </c>
      <c r="X31" s="60"/>
      <c r="Y31" s="60">
        <v>2773303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50873132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1400268</v>
      </c>
      <c r="P32" s="100">
        <f t="shared" si="6"/>
        <v>393861</v>
      </c>
      <c r="Q32" s="100">
        <f t="shared" si="6"/>
        <v>841584</v>
      </c>
      <c r="R32" s="100">
        <f t="shared" si="6"/>
        <v>2635713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2635713</v>
      </c>
      <c r="X32" s="100">
        <f t="shared" si="6"/>
        <v>26144568</v>
      </c>
      <c r="Y32" s="100">
        <f t="shared" si="6"/>
        <v>-23508855</v>
      </c>
      <c r="Z32" s="137">
        <f>+IF(X32&lt;&gt;0,+(Y32/X32)*100,0)</f>
        <v>-89.91869745179955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>
        <v>33561979</v>
      </c>
      <c r="F33" s="60"/>
      <c r="G33" s="60"/>
      <c r="H33" s="60"/>
      <c r="I33" s="60"/>
      <c r="J33" s="60"/>
      <c r="K33" s="60"/>
      <c r="L33" s="60"/>
      <c r="M33" s="60"/>
      <c r="N33" s="60"/>
      <c r="O33" s="60">
        <v>1255320</v>
      </c>
      <c r="P33" s="60">
        <v>285873</v>
      </c>
      <c r="Q33" s="60">
        <v>747158</v>
      </c>
      <c r="R33" s="60">
        <v>2288351</v>
      </c>
      <c r="S33" s="60"/>
      <c r="T33" s="60"/>
      <c r="U33" s="60"/>
      <c r="V33" s="60"/>
      <c r="W33" s="60">
        <v>2288351</v>
      </c>
      <c r="X33" s="60">
        <v>13725675</v>
      </c>
      <c r="Y33" s="60">
        <v>-11437324</v>
      </c>
      <c r="Z33" s="140">
        <v>-83.33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10724697</v>
      </c>
      <c r="Y34" s="60">
        <v>-10724697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>
        <v>17235533</v>
      </c>
      <c r="F35" s="60"/>
      <c r="G35" s="60"/>
      <c r="H35" s="60"/>
      <c r="I35" s="60"/>
      <c r="J35" s="60"/>
      <c r="K35" s="60"/>
      <c r="L35" s="60"/>
      <c r="M35" s="60"/>
      <c r="N35" s="60"/>
      <c r="O35" s="60">
        <v>144948</v>
      </c>
      <c r="P35" s="60">
        <v>105924</v>
      </c>
      <c r="Q35" s="60">
        <v>89734</v>
      </c>
      <c r="R35" s="60">
        <v>340606</v>
      </c>
      <c r="S35" s="60"/>
      <c r="T35" s="60"/>
      <c r="U35" s="60"/>
      <c r="V35" s="60"/>
      <c r="W35" s="60">
        <v>340606</v>
      </c>
      <c r="X35" s="60">
        <v>1600632</v>
      </c>
      <c r="Y35" s="60">
        <v>-1260026</v>
      </c>
      <c r="Z35" s="140">
        <v>-78.72</v>
      </c>
      <c r="AA35" s="155"/>
    </row>
    <row r="36" spans="1:27" ht="12.75">
      <c r="A36" s="138" t="s">
        <v>82</v>
      </c>
      <c r="B36" s="136"/>
      <c r="C36" s="155"/>
      <c r="D36" s="155"/>
      <c r="E36" s="156">
        <v>75620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>
        <v>2064</v>
      </c>
      <c r="Q36" s="60">
        <v>4692</v>
      </c>
      <c r="R36" s="60">
        <v>6756</v>
      </c>
      <c r="S36" s="60"/>
      <c r="T36" s="60"/>
      <c r="U36" s="60"/>
      <c r="V36" s="60"/>
      <c r="W36" s="60">
        <v>6756</v>
      </c>
      <c r="X36" s="60">
        <v>93564</v>
      </c>
      <c r="Y36" s="60">
        <v>-86808</v>
      </c>
      <c r="Z36" s="140">
        <v>-92.78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36712391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782063</v>
      </c>
      <c r="P38" s="100">
        <f t="shared" si="7"/>
        <v>503966</v>
      </c>
      <c r="Q38" s="100">
        <f t="shared" si="7"/>
        <v>1013663</v>
      </c>
      <c r="R38" s="100">
        <f t="shared" si="7"/>
        <v>2299692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2299692</v>
      </c>
      <c r="X38" s="100">
        <f t="shared" si="7"/>
        <v>33363982</v>
      </c>
      <c r="Y38" s="100">
        <f t="shared" si="7"/>
        <v>-31064290</v>
      </c>
      <c r="Z38" s="137">
        <f>+IF(X38&lt;&gt;0,+(Y38/X38)*100,0)</f>
        <v>-93.10726159725179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>
        <v>14081828</v>
      </c>
      <c r="F39" s="60"/>
      <c r="G39" s="60"/>
      <c r="H39" s="60"/>
      <c r="I39" s="60"/>
      <c r="J39" s="60"/>
      <c r="K39" s="60"/>
      <c r="L39" s="60"/>
      <c r="M39" s="60"/>
      <c r="N39" s="60"/>
      <c r="O39" s="60">
        <v>230290</v>
      </c>
      <c r="P39" s="60">
        <v>358182</v>
      </c>
      <c r="Q39" s="60">
        <v>549313</v>
      </c>
      <c r="R39" s="60">
        <v>1137785</v>
      </c>
      <c r="S39" s="60"/>
      <c r="T39" s="60"/>
      <c r="U39" s="60"/>
      <c r="V39" s="60"/>
      <c r="W39" s="60">
        <v>1137785</v>
      </c>
      <c r="X39" s="60">
        <v>9317550</v>
      </c>
      <c r="Y39" s="60">
        <v>-8179765</v>
      </c>
      <c r="Z39" s="140">
        <v>-87.79</v>
      </c>
      <c r="AA39" s="155"/>
    </row>
    <row r="40" spans="1:27" ht="12.75">
      <c r="A40" s="138" t="s">
        <v>86</v>
      </c>
      <c r="B40" s="136"/>
      <c r="C40" s="155"/>
      <c r="D40" s="155"/>
      <c r="E40" s="156">
        <v>22630563</v>
      </c>
      <c r="F40" s="60"/>
      <c r="G40" s="60"/>
      <c r="H40" s="60"/>
      <c r="I40" s="60"/>
      <c r="J40" s="60"/>
      <c r="K40" s="60"/>
      <c r="L40" s="60"/>
      <c r="M40" s="60"/>
      <c r="N40" s="60"/>
      <c r="O40" s="60">
        <v>551773</v>
      </c>
      <c r="P40" s="60">
        <v>145784</v>
      </c>
      <c r="Q40" s="60">
        <v>464350</v>
      </c>
      <c r="R40" s="60">
        <v>1161907</v>
      </c>
      <c r="S40" s="60"/>
      <c r="T40" s="60"/>
      <c r="U40" s="60"/>
      <c r="V40" s="60"/>
      <c r="W40" s="60">
        <v>1161907</v>
      </c>
      <c r="X40" s="60">
        <v>24046432</v>
      </c>
      <c r="Y40" s="60">
        <v>-22884525</v>
      </c>
      <c r="Z40" s="140">
        <v>-95.17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126312385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7551182</v>
      </c>
      <c r="P42" s="100">
        <f t="shared" si="8"/>
        <v>5785901</v>
      </c>
      <c r="Q42" s="100">
        <f t="shared" si="8"/>
        <v>6935544</v>
      </c>
      <c r="R42" s="100">
        <f t="shared" si="8"/>
        <v>20272627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20272627</v>
      </c>
      <c r="X42" s="100">
        <f t="shared" si="8"/>
        <v>99201718</v>
      </c>
      <c r="Y42" s="100">
        <f t="shared" si="8"/>
        <v>-78929091</v>
      </c>
      <c r="Z42" s="137">
        <f>+IF(X42&lt;&gt;0,+(Y42/X42)*100,0)</f>
        <v>-79.56423799031384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>
        <v>106540542</v>
      </c>
      <c r="F43" s="60"/>
      <c r="G43" s="60"/>
      <c r="H43" s="60"/>
      <c r="I43" s="60"/>
      <c r="J43" s="60"/>
      <c r="K43" s="60"/>
      <c r="L43" s="60"/>
      <c r="M43" s="60"/>
      <c r="N43" s="60"/>
      <c r="O43" s="60">
        <v>6577430</v>
      </c>
      <c r="P43" s="60">
        <v>4929220</v>
      </c>
      <c r="Q43" s="60">
        <v>5959804</v>
      </c>
      <c r="R43" s="60">
        <v>17466454</v>
      </c>
      <c r="S43" s="60"/>
      <c r="T43" s="60"/>
      <c r="U43" s="60"/>
      <c r="V43" s="60"/>
      <c r="W43" s="60">
        <v>17466454</v>
      </c>
      <c r="X43" s="60">
        <v>83092528</v>
      </c>
      <c r="Y43" s="60">
        <v>-65626074</v>
      </c>
      <c r="Z43" s="140">
        <v>-78.98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1415518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>
        <v>8244</v>
      </c>
      <c r="P45" s="159">
        <v>7940</v>
      </c>
      <c r="Q45" s="159">
        <v>6815</v>
      </c>
      <c r="R45" s="159">
        <v>22999</v>
      </c>
      <c r="S45" s="159"/>
      <c r="T45" s="159"/>
      <c r="U45" s="159"/>
      <c r="V45" s="159"/>
      <c r="W45" s="159">
        <v>22999</v>
      </c>
      <c r="X45" s="159">
        <v>1061640</v>
      </c>
      <c r="Y45" s="159">
        <v>-1038641</v>
      </c>
      <c r="Z45" s="141">
        <v>-97.83</v>
      </c>
      <c r="AA45" s="157"/>
    </row>
    <row r="46" spans="1:27" ht="12.75">
      <c r="A46" s="138" t="s">
        <v>92</v>
      </c>
      <c r="B46" s="136"/>
      <c r="C46" s="155"/>
      <c r="D46" s="155"/>
      <c r="E46" s="156">
        <v>18356325</v>
      </c>
      <c r="F46" s="60"/>
      <c r="G46" s="60"/>
      <c r="H46" s="60"/>
      <c r="I46" s="60"/>
      <c r="J46" s="60"/>
      <c r="K46" s="60"/>
      <c r="L46" s="60"/>
      <c r="M46" s="60"/>
      <c r="N46" s="60"/>
      <c r="O46" s="60">
        <v>965508</v>
      </c>
      <c r="P46" s="60">
        <v>848741</v>
      </c>
      <c r="Q46" s="60">
        <v>968925</v>
      </c>
      <c r="R46" s="60">
        <v>2783174</v>
      </c>
      <c r="S46" s="60"/>
      <c r="T46" s="60"/>
      <c r="U46" s="60"/>
      <c r="V46" s="60"/>
      <c r="W46" s="60">
        <v>2783174</v>
      </c>
      <c r="X46" s="60">
        <v>15047550</v>
      </c>
      <c r="Y46" s="60">
        <v>-12264376</v>
      </c>
      <c r="Z46" s="140">
        <v>-81.5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377721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>
        <v>56737</v>
      </c>
      <c r="P47" s="100">
        <v>4827</v>
      </c>
      <c r="Q47" s="100">
        <v>32238</v>
      </c>
      <c r="R47" s="100">
        <v>93802</v>
      </c>
      <c r="S47" s="100"/>
      <c r="T47" s="100"/>
      <c r="U47" s="100"/>
      <c r="V47" s="100"/>
      <c r="W47" s="100">
        <v>93802</v>
      </c>
      <c r="X47" s="100">
        <v>283293</v>
      </c>
      <c r="Y47" s="100">
        <v>-189491</v>
      </c>
      <c r="Z47" s="137">
        <v>-66.89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269531094</v>
      </c>
      <c r="D48" s="168">
        <f>+D28+D32+D38+D42+D47</f>
        <v>0</v>
      </c>
      <c r="E48" s="169">
        <f t="shared" si="9"/>
        <v>298224009</v>
      </c>
      <c r="F48" s="73">
        <f t="shared" si="9"/>
        <v>307994699</v>
      </c>
      <c r="G48" s="73">
        <f t="shared" si="9"/>
        <v>11601785</v>
      </c>
      <c r="H48" s="73">
        <f t="shared" si="9"/>
        <v>23763507</v>
      </c>
      <c r="I48" s="73">
        <f t="shared" si="9"/>
        <v>41637284</v>
      </c>
      <c r="J48" s="73">
        <f t="shared" si="9"/>
        <v>77002576</v>
      </c>
      <c r="K48" s="73">
        <f t="shared" si="9"/>
        <v>22967159</v>
      </c>
      <c r="L48" s="73">
        <f t="shared" si="9"/>
        <v>4540708</v>
      </c>
      <c r="M48" s="73">
        <f t="shared" si="9"/>
        <v>33871526</v>
      </c>
      <c r="N48" s="73">
        <f t="shared" si="9"/>
        <v>61379393</v>
      </c>
      <c r="O48" s="73">
        <f t="shared" si="9"/>
        <v>20311600</v>
      </c>
      <c r="P48" s="73">
        <f t="shared" si="9"/>
        <v>16257984</v>
      </c>
      <c r="Q48" s="73">
        <f t="shared" si="9"/>
        <v>19350848</v>
      </c>
      <c r="R48" s="73">
        <f t="shared" si="9"/>
        <v>55920432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194302401</v>
      </c>
      <c r="X48" s="73">
        <f t="shared" si="9"/>
        <v>215095058</v>
      </c>
      <c r="Y48" s="73">
        <f t="shared" si="9"/>
        <v>-20792657</v>
      </c>
      <c r="Z48" s="170">
        <f>+IF(X48&lt;&gt;0,+(Y48/X48)*100,0)</f>
        <v>-9.666729302539345</v>
      </c>
      <c r="AA48" s="168">
        <f>+AA28+AA32+AA38+AA42+AA47</f>
        <v>307994699</v>
      </c>
    </row>
    <row r="49" spans="1:27" ht="12.75">
      <c r="A49" s="148" t="s">
        <v>49</v>
      </c>
      <c r="B49" s="149"/>
      <c r="C49" s="171">
        <f aca="true" t="shared" si="10" ref="C49:Y49">+C25-C48</f>
        <v>21404134</v>
      </c>
      <c r="D49" s="171">
        <f>+D25-D48</f>
        <v>0</v>
      </c>
      <c r="E49" s="172">
        <f t="shared" si="10"/>
        <v>13251449</v>
      </c>
      <c r="F49" s="173">
        <f t="shared" si="10"/>
        <v>12595629</v>
      </c>
      <c r="G49" s="173">
        <f t="shared" si="10"/>
        <v>41843863</v>
      </c>
      <c r="H49" s="173">
        <f t="shared" si="10"/>
        <v>-2346534</v>
      </c>
      <c r="I49" s="173">
        <f t="shared" si="10"/>
        <v>-12999652</v>
      </c>
      <c r="J49" s="173">
        <f t="shared" si="10"/>
        <v>26497677</v>
      </c>
      <c r="K49" s="173">
        <f t="shared" si="10"/>
        <v>-1466709</v>
      </c>
      <c r="L49" s="173">
        <f t="shared" si="10"/>
        <v>6826569</v>
      </c>
      <c r="M49" s="173">
        <f t="shared" si="10"/>
        <v>2040445</v>
      </c>
      <c r="N49" s="173">
        <f t="shared" si="10"/>
        <v>7400305</v>
      </c>
      <c r="O49" s="173">
        <f t="shared" si="10"/>
        <v>6825351</v>
      </c>
      <c r="P49" s="173">
        <f t="shared" si="10"/>
        <v>2398886</v>
      </c>
      <c r="Q49" s="173">
        <f t="shared" si="10"/>
        <v>11554682</v>
      </c>
      <c r="R49" s="173">
        <f t="shared" si="10"/>
        <v>20778919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54676901</v>
      </c>
      <c r="X49" s="173">
        <f>IF(F25=F48,0,X25-X48)</f>
        <v>18511543</v>
      </c>
      <c r="Y49" s="173">
        <f t="shared" si="10"/>
        <v>36165358</v>
      </c>
      <c r="Z49" s="174">
        <f>+IF(X49&lt;&gt;0,+(Y49/X49)*100,0)</f>
        <v>195.36652347132812</v>
      </c>
      <c r="AA49" s="171">
        <f>+AA25-AA48</f>
        <v>12595629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62346376</v>
      </c>
      <c r="D5" s="155">
        <v>0</v>
      </c>
      <c r="E5" s="156">
        <v>79773910</v>
      </c>
      <c r="F5" s="60">
        <v>75820930</v>
      </c>
      <c r="G5" s="60">
        <v>20939268</v>
      </c>
      <c r="H5" s="60">
        <v>4179962</v>
      </c>
      <c r="I5" s="60">
        <v>4971567</v>
      </c>
      <c r="J5" s="60">
        <v>30090797</v>
      </c>
      <c r="K5" s="60">
        <v>5009960</v>
      </c>
      <c r="L5" s="60">
        <v>5008452</v>
      </c>
      <c r="M5" s="60">
        <v>4845227</v>
      </c>
      <c r="N5" s="60">
        <v>14863639</v>
      </c>
      <c r="O5" s="60">
        <v>4975594</v>
      </c>
      <c r="P5" s="60">
        <v>4980076</v>
      </c>
      <c r="Q5" s="60">
        <v>4982290</v>
      </c>
      <c r="R5" s="60">
        <v>14937960</v>
      </c>
      <c r="S5" s="60">
        <v>0</v>
      </c>
      <c r="T5" s="60">
        <v>0</v>
      </c>
      <c r="U5" s="60">
        <v>0</v>
      </c>
      <c r="V5" s="60">
        <v>0</v>
      </c>
      <c r="W5" s="60">
        <v>59892396</v>
      </c>
      <c r="X5" s="60">
        <v>59830434</v>
      </c>
      <c r="Y5" s="60">
        <v>61962</v>
      </c>
      <c r="Z5" s="140">
        <v>0.1</v>
      </c>
      <c r="AA5" s="155">
        <v>75820930</v>
      </c>
    </row>
    <row r="6" spans="1:27" ht="12.75">
      <c r="A6" s="181" t="s">
        <v>102</v>
      </c>
      <c r="B6" s="182"/>
      <c r="C6" s="155">
        <v>5831679</v>
      </c>
      <c r="D6" s="155">
        <v>0</v>
      </c>
      <c r="E6" s="156">
        <v>0</v>
      </c>
      <c r="F6" s="60">
        <v>0</v>
      </c>
      <c r="G6" s="60">
        <v>536516</v>
      </c>
      <c r="H6" s="60">
        <v>538413</v>
      </c>
      <c r="I6" s="60">
        <v>615726</v>
      </c>
      <c r="J6" s="60">
        <v>1690655</v>
      </c>
      <c r="K6" s="60">
        <v>860897</v>
      </c>
      <c r="L6" s="60">
        <v>753406</v>
      </c>
      <c r="M6" s="60">
        <v>654503</v>
      </c>
      <c r="N6" s="60">
        <v>2268806</v>
      </c>
      <c r="O6" s="60">
        <v>681589</v>
      </c>
      <c r="P6" s="60">
        <v>688756</v>
      </c>
      <c r="Q6" s="60">
        <v>674490</v>
      </c>
      <c r="R6" s="60">
        <v>2044835</v>
      </c>
      <c r="S6" s="60">
        <v>0</v>
      </c>
      <c r="T6" s="60">
        <v>0</v>
      </c>
      <c r="U6" s="60">
        <v>0</v>
      </c>
      <c r="V6" s="60">
        <v>0</v>
      </c>
      <c r="W6" s="60">
        <v>6004296</v>
      </c>
      <c r="X6" s="60"/>
      <c r="Y6" s="60">
        <v>6004296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107922606</v>
      </c>
      <c r="D7" s="155">
        <v>0</v>
      </c>
      <c r="E7" s="156">
        <v>112165605</v>
      </c>
      <c r="F7" s="60">
        <v>114235605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9081173</v>
      </c>
      <c r="P7" s="60">
        <v>8545201</v>
      </c>
      <c r="Q7" s="60">
        <v>7565316</v>
      </c>
      <c r="R7" s="60">
        <v>25191690</v>
      </c>
      <c r="S7" s="60">
        <v>0</v>
      </c>
      <c r="T7" s="60">
        <v>0</v>
      </c>
      <c r="U7" s="60">
        <v>0</v>
      </c>
      <c r="V7" s="60">
        <v>0</v>
      </c>
      <c r="W7" s="60">
        <v>25191690</v>
      </c>
      <c r="X7" s="60">
        <v>84124206</v>
      </c>
      <c r="Y7" s="60">
        <v>-58932516</v>
      </c>
      <c r="Z7" s="140">
        <v>-70.05</v>
      </c>
      <c r="AA7" s="155">
        <v>114235605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19621520</v>
      </c>
      <c r="D10" s="155">
        <v>0</v>
      </c>
      <c r="E10" s="156">
        <v>20675817</v>
      </c>
      <c r="F10" s="54">
        <v>22775817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1799420</v>
      </c>
      <c r="P10" s="54">
        <v>1803593</v>
      </c>
      <c r="Q10" s="54">
        <v>1804127</v>
      </c>
      <c r="R10" s="54">
        <v>5407140</v>
      </c>
      <c r="S10" s="54">
        <v>0</v>
      </c>
      <c r="T10" s="54">
        <v>0</v>
      </c>
      <c r="U10" s="54">
        <v>0</v>
      </c>
      <c r="V10" s="54">
        <v>0</v>
      </c>
      <c r="W10" s="54">
        <v>5407140</v>
      </c>
      <c r="X10" s="54">
        <v>15506865</v>
      </c>
      <c r="Y10" s="54">
        <v>-10099725</v>
      </c>
      <c r="Z10" s="184">
        <v>-65.13</v>
      </c>
      <c r="AA10" s="130">
        <v>22775817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4440211</v>
      </c>
      <c r="H11" s="60">
        <v>11653700</v>
      </c>
      <c r="I11" s="60">
        <v>18524577</v>
      </c>
      <c r="J11" s="60">
        <v>34618488</v>
      </c>
      <c r="K11" s="60">
        <v>10811378</v>
      </c>
      <c r="L11" s="60">
        <v>10794994</v>
      </c>
      <c r="M11" s="60">
        <v>9917017</v>
      </c>
      <c r="N11" s="60">
        <v>31523389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66141877</v>
      </c>
      <c r="X11" s="60"/>
      <c r="Y11" s="60">
        <v>66141877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1601113</v>
      </c>
      <c r="D12" s="155">
        <v>0</v>
      </c>
      <c r="E12" s="156">
        <v>1027445</v>
      </c>
      <c r="F12" s="60">
        <v>1123421</v>
      </c>
      <c r="G12" s="60">
        <v>80815</v>
      </c>
      <c r="H12" s="60">
        <v>77608</v>
      </c>
      <c r="I12" s="60">
        <v>79163</v>
      </c>
      <c r="J12" s="60">
        <v>237586</v>
      </c>
      <c r="K12" s="60">
        <v>87849</v>
      </c>
      <c r="L12" s="60">
        <v>79337</v>
      </c>
      <c r="M12" s="60">
        <v>74815</v>
      </c>
      <c r="N12" s="60">
        <v>242001</v>
      </c>
      <c r="O12" s="60">
        <v>209538</v>
      </c>
      <c r="P12" s="60">
        <v>98797</v>
      </c>
      <c r="Q12" s="60">
        <v>143607</v>
      </c>
      <c r="R12" s="60">
        <v>451942</v>
      </c>
      <c r="S12" s="60">
        <v>0</v>
      </c>
      <c r="T12" s="60">
        <v>0</v>
      </c>
      <c r="U12" s="60">
        <v>0</v>
      </c>
      <c r="V12" s="60">
        <v>0</v>
      </c>
      <c r="W12" s="60">
        <v>931529</v>
      </c>
      <c r="X12" s="60">
        <v>770580</v>
      </c>
      <c r="Y12" s="60">
        <v>160949</v>
      </c>
      <c r="Z12" s="140">
        <v>20.89</v>
      </c>
      <c r="AA12" s="155">
        <v>1123421</v>
      </c>
    </row>
    <row r="13" spans="1:27" ht="12.75">
      <c r="A13" s="181" t="s">
        <v>109</v>
      </c>
      <c r="B13" s="185"/>
      <c r="C13" s="155">
        <v>4472619</v>
      </c>
      <c r="D13" s="155">
        <v>0</v>
      </c>
      <c r="E13" s="156">
        <v>4600000</v>
      </c>
      <c r="F13" s="60">
        <v>3300000</v>
      </c>
      <c r="G13" s="60">
        <v>93931</v>
      </c>
      <c r="H13" s="60">
        <v>430468</v>
      </c>
      <c r="I13" s="60">
        <v>279503</v>
      </c>
      <c r="J13" s="60">
        <v>803902</v>
      </c>
      <c r="K13" s="60">
        <v>227469</v>
      </c>
      <c r="L13" s="60">
        <v>502047</v>
      </c>
      <c r="M13" s="60">
        <v>73436</v>
      </c>
      <c r="N13" s="60">
        <v>802952</v>
      </c>
      <c r="O13" s="60">
        <v>478868</v>
      </c>
      <c r="P13" s="60">
        <v>250344</v>
      </c>
      <c r="Q13" s="60">
        <v>62222</v>
      </c>
      <c r="R13" s="60">
        <v>791434</v>
      </c>
      <c r="S13" s="60">
        <v>0</v>
      </c>
      <c r="T13" s="60">
        <v>0</v>
      </c>
      <c r="U13" s="60">
        <v>0</v>
      </c>
      <c r="V13" s="60">
        <v>0</v>
      </c>
      <c r="W13" s="60">
        <v>2398288</v>
      </c>
      <c r="X13" s="60">
        <v>3449997</v>
      </c>
      <c r="Y13" s="60">
        <v>-1051709</v>
      </c>
      <c r="Z13" s="140">
        <v>-30.48</v>
      </c>
      <c r="AA13" s="155">
        <v>3300000</v>
      </c>
    </row>
    <row r="14" spans="1:27" ht="12.75">
      <c r="A14" s="181" t="s">
        <v>110</v>
      </c>
      <c r="B14" s="185"/>
      <c r="C14" s="155">
        <v>214</v>
      </c>
      <c r="D14" s="155">
        <v>0</v>
      </c>
      <c r="E14" s="156">
        <v>4200</v>
      </c>
      <c r="F14" s="60">
        <v>4200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3150</v>
      </c>
      <c r="Y14" s="60">
        <v>-3150</v>
      </c>
      <c r="Z14" s="140">
        <v>-100</v>
      </c>
      <c r="AA14" s="155">
        <v>4200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2369194</v>
      </c>
      <c r="D16" s="155">
        <v>0</v>
      </c>
      <c r="E16" s="156">
        <v>9387450</v>
      </c>
      <c r="F16" s="60">
        <v>10759650</v>
      </c>
      <c r="G16" s="60">
        <v>59467</v>
      </c>
      <c r="H16" s="60">
        <v>29661</v>
      </c>
      <c r="I16" s="60">
        <v>35037</v>
      </c>
      <c r="J16" s="60">
        <v>124165</v>
      </c>
      <c r="K16" s="60">
        <v>75220</v>
      </c>
      <c r="L16" s="60">
        <v>53525</v>
      </c>
      <c r="M16" s="60">
        <v>27505</v>
      </c>
      <c r="N16" s="60">
        <v>156250</v>
      </c>
      <c r="O16" s="60">
        <v>38035</v>
      </c>
      <c r="P16" s="60">
        <v>58891</v>
      </c>
      <c r="Q16" s="60">
        <v>57508</v>
      </c>
      <c r="R16" s="60">
        <v>154434</v>
      </c>
      <c r="S16" s="60">
        <v>0</v>
      </c>
      <c r="T16" s="60">
        <v>0</v>
      </c>
      <c r="U16" s="60">
        <v>0</v>
      </c>
      <c r="V16" s="60">
        <v>0</v>
      </c>
      <c r="W16" s="60">
        <v>434849</v>
      </c>
      <c r="X16" s="60">
        <v>7040592</v>
      </c>
      <c r="Y16" s="60">
        <v>-6605743</v>
      </c>
      <c r="Z16" s="140">
        <v>-93.82</v>
      </c>
      <c r="AA16" s="155">
        <v>10759650</v>
      </c>
    </row>
    <row r="17" spans="1:27" ht="12.75">
      <c r="A17" s="181" t="s">
        <v>113</v>
      </c>
      <c r="B17" s="185"/>
      <c r="C17" s="155">
        <v>4313219</v>
      </c>
      <c r="D17" s="155">
        <v>0</v>
      </c>
      <c r="E17" s="156">
        <v>4339000</v>
      </c>
      <c r="F17" s="60">
        <v>4054000</v>
      </c>
      <c r="G17" s="60">
        <v>352456</v>
      </c>
      <c r="H17" s="60">
        <v>374958</v>
      </c>
      <c r="I17" s="60">
        <v>307550</v>
      </c>
      <c r="J17" s="60">
        <v>1034964</v>
      </c>
      <c r="K17" s="60">
        <v>346369</v>
      </c>
      <c r="L17" s="60">
        <v>323215</v>
      </c>
      <c r="M17" s="60">
        <v>270328</v>
      </c>
      <c r="N17" s="60">
        <v>939912</v>
      </c>
      <c r="O17" s="60">
        <v>361275</v>
      </c>
      <c r="P17" s="60">
        <v>312939</v>
      </c>
      <c r="Q17" s="60">
        <v>325916</v>
      </c>
      <c r="R17" s="60">
        <v>1000130</v>
      </c>
      <c r="S17" s="60">
        <v>0</v>
      </c>
      <c r="T17" s="60">
        <v>0</v>
      </c>
      <c r="U17" s="60">
        <v>0</v>
      </c>
      <c r="V17" s="60">
        <v>0</v>
      </c>
      <c r="W17" s="60">
        <v>2975006</v>
      </c>
      <c r="X17" s="60">
        <v>3254247</v>
      </c>
      <c r="Y17" s="60">
        <v>-279241</v>
      </c>
      <c r="Z17" s="140">
        <v>-8.58</v>
      </c>
      <c r="AA17" s="155">
        <v>4054000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49724344</v>
      </c>
      <c r="D19" s="155">
        <v>0</v>
      </c>
      <c r="E19" s="156">
        <v>45933001</v>
      </c>
      <c r="F19" s="60">
        <v>57220575</v>
      </c>
      <c r="G19" s="60">
        <v>17212000</v>
      </c>
      <c r="H19" s="60">
        <v>0</v>
      </c>
      <c r="I19" s="60">
        <v>9115881</v>
      </c>
      <c r="J19" s="60">
        <v>26327881</v>
      </c>
      <c r="K19" s="60">
        <v>0</v>
      </c>
      <c r="L19" s="60">
        <v>-7896096</v>
      </c>
      <c r="M19" s="60">
        <v>15955441</v>
      </c>
      <c r="N19" s="60">
        <v>8059345</v>
      </c>
      <c r="O19" s="60">
        <v>4670921</v>
      </c>
      <c r="P19" s="60">
        <v>1457508</v>
      </c>
      <c r="Q19" s="60">
        <v>9486943</v>
      </c>
      <c r="R19" s="60">
        <v>15615372</v>
      </c>
      <c r="S19" s="60">
        <v>0</v>
      </c>
      <c r="T19" s="60">
        <v>0</v>
      </c>
      <c r="U19" s="60">
        <v>0</v>
      </c>
      <c r="V19" s="60">
        <v>0</v>
      </c>
      <c r="W19" s="60">
        <v>50002598</v>
      </c>
      <c r="X19" s="60">
        <v>45933000</v>
      </c>
      <c r="Y19" s="60">
        <v>4069598</v>
      </c>
      <c r="Z19" s="140">
        <v>8.86</v>
      </c>
      <c r="AA19" s="155">
        <v>57220575</v>
      </c>
    </row>
    <row r="20" spans="1:27" ht="12.75">
      <c r="A20" s="181" t="s">
        <v>35</v>
      </c>
      <c r="B20" s="185"/>
      <c r="C20" s="155">
        <v>14565067</v>
      </c>
      <c r="D20" s="155">
        <v>0</v>
      </c>
      <c r="E20" s="156">
        <v>1701030</v>
      </c>
      <c r="F20" s="54">
        <v>1803130</v>
      </c>
      <c r="G20" s="54">
        <v>5508296</v>
      </c>
      <c r="H20" s="54">
        <v>218746</v>
      </c>
      <c r="I20" s="54">
        <v>-5355622</v>
      </c>
      <c r="J20" s="54">
        <v>371420</v>
      </c>
      <c r="K20" s="54">
        <v>211414</v>
      </c>
      <c r="L20" s="54">
        <v>107948</v>
      </c>
      <c r="M20" s="54">
        <v>162806</v>
      </c>
      <c r="N20" s="54">
        <v>482168</v>
      </c>
      <c r="O20" s="54">
        <v>91522</v>
      </c>
      <c r="P20" s="54">
        <v>460765</v>
      </c>
      <c r="Q20" s="54">
        <v>110709</v>
      </c>
      <c r="R20" s="54">
        <v>662996</v>
      </c>
      <c r="S20" s="54">
        <v>0</v>
      </c>
      <c r="T20" s="54">
        <v>0</v>
      </c>
      <c r="U20" s="54">
        <v>0</v>
      </c>
      <c r="V20" s="54">
        <v>0</v>
      </c>
      <c r="W20" s="54">
        <v>1516584</v>
      </c>
      <c r="X20" s="54">
        <v>1275777</v>
      </c>
      <c r="Y20" s="54">
        <v>240807</v>
      </c>
      <c r="Z20" s="184">
        <v>18.88</v>
      </c>
      <c r="AA20" s="130">
        <v>1803130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8966000</v>
      </c>
      <c r="F21" s="60">
        <v>5091000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5091000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272767951</v>
      </c>
      <c r="D22" s="188">
        <f>SUM(D5:D21)</f>
        <v>0</v>
      </c>
      <c r="E22" s="189">
        <f t="shared" si="0"/>
        <v>288573458</v>
      </c>
      <c r="F22" s="190">
        <f t="shared" si="0"/>
        <v>296188328</v>
      </c>
      <c r="G22" s="190">
        <f t="shared" si="0"/>
        <v>49222960</v>
      </c>
      <c r="H22" s="190">
        <f t="shared" si="0"/>
        <v>17503516</v>
      </c>
      <c r="I22" s="190">
        <f t="shared" si="0"/>
        <v>28573382</v>
      </c>
      <c r="J22" s="190">
        <f t="shared" si="0"/>
        <v>95299858</v>
      </c>
      <c r="K22" s="190">
        <f t="shared" si="0"/>
        <v>17630556</v>
      </c>
      <c r="L22" s="190">
        <f t="shared" si="0"/>
        <v>9726828</v>
      </c>
      <c r="M22" s="190">
        <f t="shared" si="0"/>
        <v>31981078</v>
      </c>
      <c r="N22" s="190">
        <f t="shared" si="0"/>
        <v>59338462</v>
      </c>
      <c r="O22" s="190">
        <f t="shared" si="0"/>
        <v>22387935</v>
      </c>
      <c r="P22" s="190">
        <f t="shared" si="0"/>
        <v>18656870</v>
      </c>
      <c r="Q22" s="190">
        <f t="shared" si="0"/>
        <v>25213128</v>
      </c>
      <c r="R22" s="190">
        <f t="shared" si="0"/>
        <v>66257933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220896253</v>
      </c>
      <c r="X22" s="190">
        <f t="shared" si="0"/>
        <v>221188848</v>
      </c>
      <c r="Y22" s="190">
        <f t="shared" si="0"/>
        <v>-292595</v>
      </c>
      <c r="Z22" s="191">
        <f>+IF(X22&lt;&gt;0,+(Y22/X22)*100,0)</f>
        <v>-0.13228288977751718</v>
      </c>
      <c r="AA22" s="188">
        <f>SUM(AA5:AA21)</f>
        <v>296188328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91977330</v>
      </c>
      <c r="D25" s="155">
        <v>0</v>
      </c>
      <c r="E25" s="156">
        <v>116658770</v>
      </c>
      <c r="F25" s="60">
        <v>117864640</v>
      </c>
      <c r="G25" s="60">
        <v>8248835</v>
      </c>
      <c r="H25" s="60">
        <v>7708647</v>
      </c>
      <c r="I25" s="60">
        <v>8375081</v>
      </c>
      <c r="J25" s="60">
        <v>24332563</v>
      </c>
      <c r="K25" s="60">
        <v>8668090</v>
      </c>
      <c r="L25" s="60">
        <v>7818067</v>
      </c>
      <c r="M25" s="60">
        <v>13497539</v>
      </c>
      <c r="N25" s="60">
        <v>29983696</v>
      </c>
      <c r="O25" s="60">
        <v>8065256</v>
      </c>
      <c r="P25" s="60">
        <v>8267957</v>
      </c>
      <c r="Q25" s="60">
        <v>8116970</v>
      </c>
      <c r="R25" s="60">
        <v>24450183</v>
      </c>
      <c r="S25" s="60">
        <v>0</v>
      </c>
      <c r="T25" s="60">
        <v>0</v>
      </c>
      <c r="U25" s="60">
        <v>0</v>
      </c>
      <c r="V25" s="60">
        <v>0</v>
      </c>
      <c r="W25" s="60">
        <v>78766442</v>
      </c>
      <c r="X25" s="60">
        <v>85765908</v>
      </c>
      <c r="Y25" s="60">
        <v>-6999466</v>
      </c>
      <c r="Z25" s="140">
        <v>-8.16</v>
      </c>
      <c r="AA25" s="155">
        <v>117864640</v>
      </c>
    </row>
    <row r="26" spans="1:27" ht="12.75">
      <c r="A26" s="183" t="s">
        <v>38</v>
      </c>
      <c r="B26" s="182"/>
      <c r="C26" s="155">
        <v>3845874</v>
      </c>
      <c r="D26" s="155">
        <v>0</v>
      </c>
      <c r="E26" s="156">
        <v>4117707</v>
      </c>
      <c r="F26" s="60">
        <v>4337707</v>
      </c>
      <c r="G26" s="60">
        <v>309368</v>
      </c>
      <c r="H26" s="60">
        <v>264820</v>
      </c>
      <c r="I26" s="60">
        <v>325336</v>
      </c>
      <c r="J26" s="60">
        <v>899524</v>
      </c>
      <c r="K26" s="60">
        <v>327414</v>
      </c>
      <c r="L26" s="60">
        <v>381974</v>
      </c>
      <c r="M26" s="60">
        <v>341176</v>
      </c>
      <c r="N26" s="60">
        <v>1050564</v>
      </c>
      <c r="O26" s="60">
        <v>352714</v>
      </c>
      <c r="P26" s="60">
        <v>344111</v>
      </c>
      <c r="Q26" s="60">
        <v>671689</v>
      </c>
      <c r="R26" s="60">
        <v>1368514</v>
      </c>
      <c r="S26" s="60">
        <v>0</v>
      </c>
      <c r="T26" s="60">
        <v>0</v>
      </c>
      <c r="U26" s="60">
        <v>0</v>
      </c>
      <c r="V26" s="60">
        <v>0</v>
      </c>
      <c r="W26" s="60">
        <v>3318602</v>
      </c>
      <c r="X26" s="60">
        <v>3088278</v>
      </c>
      <c r="Y26" s="60">
        <v>230324</v>
      </c>
      <c r="Z26" s="140">
        <v>7.46</v>
      </c>
      <c r="AA26" s="155">
        <v>4337707</v>
      </c>
    </row>
    <row r="27" spans="1:27" ht="12.75">
      <c r="A27" s="183" t="s">
        <v>118</v>
      </c>
      <c r="B27" s="182"/>
      <c r="C27" s="155">
        <v>6994794</v>
      </c>
      <c r="D27" s="155">
        <v>0</v>
      </c>
      <c r="E27" s="156">
        <v>8263668</v>
      </c>
      <c r="F27" s="60">
        <v>8263668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4131834</v>
      </c>
      <c r="N27" s="60">
        <v>4131834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4131834</v>
      </c>
      <c r="X27" s="60">
        <v>6197751</v>
      </c>
      <c r="Y27" s="60">
        <v>-2065917</v>
      </c>
      <c r="Z27" s="140">
        <v>-33.33</v>
      </c>
      <c r="AA27" s="155">
        <v>8263668</v>
      </c>
    </row>
    <row r="28" spans="1:27" ht="12.75">
      <c r="A28" s="183" t="s">
        <v>39</v>
      </c>
      <c r="B28" s="182"/>
      <c r="C28" s="155">
        <v>9566814</v>
      </c>
      <c r="D28" s="155">
        <v>0</v>
      </c>
      <c r="E28" s="156">
        <v>5493000</v>
      </c>
      <c r="F28" s="60">
        <v>5493000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2746500</v>
      </c>
      <c r="N28" s="60">
        <v>2746500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2746500</v>
      </c>
      <c r="X28" s="60">
        <v>4119750</v>
      </c>
      <c r="Y28" s="60">
        <v>-1373250</v>
      </c>
      <c r="Z28" s="140">
        <v>-33.33</v>
      </c>
      <c r="AA28" s="155">
        <v>5493000</v>
      </c>
    </row>
    <row r="29" spans="1:27" ht="12.75">
      <c r="A29" s="183" t="s">
        <v>40</v>
      </c>
      <c r="B29" s="182"/>
      <c r="C29" s="155">
        <v>509766</v>
      </c>
      <c r="D29" s="155">
        <v>0</v>
      </c>
      <c r="E29" s="156">
        <v>10982579</v>
      </c>
      <c r="F29" s="60">
        <v>182579</v>
      </c>
      <c r="G29" s="60">
        <v>0</v>
      </c>
      <c r="H29" s="60">
        <v>0</v>
      </c>
      <c r="I29" s="60">
        <v>356226</v>
      </c>
      <c r="J29" s="60">
        <v>356226</v>
      </c>
      <c r="K29" s="60">
        <v>0</v>
      </c>
      <c r="L29" s="60">
        <v>-178113</v>
      </c>
      <c r="M29" s="60">
        <v>0</v>
      </c>
      <c r="N29" s="60">
        <v>-178113</v>
      </c>
      <c r="O29" s="60">
        <v>0</v>
      </c>
      <c r="P29" s="60">
        <v>0</v>
      </c>
      <c r="Q29" s="60">
        <v>93265</v>
      </c>
      <c r="R29" s="60">
        <v>93265</v>
      </c>
      <c r="S29" s="60">
        <v>0</v>
      </c>
      <c r="T29" s="60">
        <v>0</v>
      </c>
      <c r="U29" s="60">
        <v>0</v>
      </c>
      <c r="V29" s="60">
        <v>0</v>
      </c>
      <c r="W29" s="60">
        <v>271378</v>
      </c>
      <c r="X29" s="60">
        <v>1036935</v>
      </c>
      <c r="Y29" s="60">
        <v>-765557</v>
      </c>
      <c r="Z29" s="140">
        <v>-73.83</v>
      </c>
      <c r="AA29" s="155">
        <v>182579</v>
      </c>
    </row>
    <row r="30" spans="1:27" ht="12.75">
      <c r="A30" s="183" t="s">
        <v>119</v>
      </c>
      <c r="B30" s="182"/>
      <c r="C30" s="155">
        <v>81492020</v>
      </c>
      <c r="D30" s="155">
        <v>0</v>
      </c>
      <c r="E30" s="156">
        <v>85465346</v>
      </c>
      <c r="F30" s="60">
        <v>88465346</v>
      </c>
      <c r="G30" s="60">
        <v>0</v>
      </c>
      <c r="H30" s="60">
        <v>10219384</v>
      </c>
      <c r="I30" s="60">
        <v>20641502</v>
      </c>
      <c r="J30" s="60">
        <v>30860886</v>
      </c>
      <c r="K30" s="60">
        <v>5585189</v>
      </c>
      <c r="L30" s="60">
        <v>-4546928</v>
      </c>
      <c r="M30" s="60">
        <v>7105487</v>
      </c>
      <c r="N30" s="60">
        <v>8143748</v>
      </c>
      <c r="O30" s="60">
        <v>5332845</v>
      </c>
      <c r="P30" s="60">
        <v>4003569</v>
      </c>
      <c r="Q30" s="60">
        <v>4917851</v>
      </c>
      <c r="R30" s="60">
        <v>14254265</v>
      </c>
      <c r="S30" s="60">
        <v>0</v>
      </c>
      <c r="T30" s="60">
        <v>0</v>
      </c>
      <c r="U30" s="60">
        <v>0</v>
      </c>
      <c r="V30" s="60">
        <v>0</v>
      </c>
      <c r="W30" s="60">
        <v>53258899</v>
      </c>
      <c r="X30" s="60">
        <v>64099008</v>
      </c>
      <c r="Y30" s="60">
        <v>-10840109</v>
      </c>
      <c r="Z30" s="140">
        <v>-16.91</v>
      </c>
      <c r="AA30" s="155">
        <v>88465346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531250</v>
      </c>
      <c r="F31" s="60">
        <v>434169</v>
      </c>
      <c r="G31" s="60">
        <v>27224</v>
      </c>
      <c r="H31" s="60">
        <v>50198</v>
      </c>
      <c r="I31" s="60">
        <v>73584</v>
      </c>
      <c r="J31" s="60">
        <v>151006</v>
      </c>
      <c r="K31" s="60">
        <v>43815</v>
      </c>
      <c r="L31" s="60">
        <v>32924</v>
      </c>
      <c r="M31" s="60">
        <v>52415</v>
      </c>
      <c r="N31" s="60">
        <v>129154</v>
      </c>
      <c r="O31" s="60">
        <v>58957</v>
      </c>
      <c r="P31" s="60">
        <v>30336</v>
      </c>
      <c r="Q31" s="60">
        <v>47082</v>
      </c>
      <c r="R31" s="60">
        <v>136375</v>
      </c>
      <c r="S31" s="60">
        <v>0</v>
      </c>
      <c r="T31" s="60">
        <v>0</v>
      </c>
      <c r="U31" s="60">
        <v>0</v>
      </c>
      <c r="V31" s="60">
        <v>0</v>
      </c>
      <c r="W31" s="60">
        <v>416535</v>
      </c>
      <c r="X31" s="60">
        <v>398439</v>
      </c>
      <c r="Y31" s="60">
        <v>18096</v>
      </c>
      <c r="Z31" s="140">
        <v>4.54</v>
      </c>
      <c r="AA31" s="155">
        <v>434169</v>
      </c>
    </row>
    <row r="32" spans="1:27" ht="12.75">
      <c r="A32" s="183" t="s">
        <v>121</v>
      </c>
      <c r="B32" s="182"/>
      <c r="C32" s="155">
        <v>14599274</v>
      </c>
      <c r="D32" s="155">
        <v>0</v>
      </c>
      <c r="E32" s="156">
        <v>22100775</v>
      </c>
      <c r="F32" s="60">
        <v>23304771</v>
      </c>
      <c r="G32" s="60">
        <v>464437</v>
      </c>
      <c r="H32" s="60">
        <v>1248582</v>
      </c>
      <c r="I32" s="60">
        <v>3099746</v>
      </c>
      <c r="J32" s="60">
        <v>4812765</v>
      </c>
      <c r="K32" s="60">
        <v>1428407</v>
      </c>
      <c r="L32" s="60">
        <v>2579549</v>
      </c>
      <c r="M32" s="60">
        <v>1866173</v>
      </c>
      <c r="N32" s="60">
        <v>5874129</v>
      </c>
      <c r="O32" s="60">
        <v>2684833</v>
      </c>
      <c r="P32" s="60">
        <v>454710</v>
      </c>
      <c r="Q32" s="60">
        <v>1531035</v>
      </c>
      <c r="R32" s="60">
        <v>4670578</v>
      </c>
      <c r="S32" s="60">
        <v>0</v>
      </c>
      <c r="T32" s="60">
        <v>0</v>
      </c>
      <c r="U32" s="60">
        <v>0</v>
      </c>
      <c r="V32" s="60">
        <v>0</v>
      </c>
      <c r="W32" s="60">
        <v>15357472</v>
      </c>
      <c r="X32" s="60">
        <v>10425659</v>
      </c>
      <c r="Y32" s="60">
        <v>4931813</v>
      </c>
      <c r="Z32" s="140">
        <v>47.3</v>
      </c>
      <c r="AA32" s="155">
        <v>23304771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5433965</v>
      </c>
      <c r="F33" s="60">
        <v>5433965</v>
      </c>
      <c r="G33" s="60">
        <v>247093</v>
      </c>
      <c r="H33" s="60">
        <v>276140</v>
      </c>
      <c r="I33" s="60">
        <v>899314</v>
      </c>
      <c r="J33" s="60">
        <v>1422547</v>
      </c>
      <c r="K33" s="60">
        <v>415090</v>
      </c>
      <c r="L33" s="60">
        <v>-50624</v>
      </c>
      <c r="M33" s="60">
        <v>324666</v>
      </c>
      <c r="N33" s="60">
        <v>689132</v>
      </c>
      <c r="O33" s="60">
        <v>508537</v>
      </c>
      <c r="P33" s="60">
        <v>418901</v>
      </c>
      <c r="Q33" s="60">
        <v>325570</v>
      </c>
      <c r="R33" s="60">
        <v>1253008</v>
      </c>
      <c r="S33" s="60">
        <v>0</v>
      </c>
      <c r="T33" s="60">
        <v>0</v>
      </c>
      <c r="U33" s="60">
        <v>0</v>
      </c>
      <c r="V33" s="60">
        <v>0</v>
      </c>
      <c r="W33" s="60">
        <v>3364687</v>
      </c>
      <c r="X33" s="60">
        <v>4075470</v>
      </c>
      <c r="Y33" s="60">
        <v>-710783</v>
      </c>
      <c r="Z33" s="140">
        <v>-17.44</v>
      </c>
      <c r="AA33" s="155">
        <v>5433965</v>
      </c>
    </row>
    <row r="34" spans="1:27" ht="12.75">
      <c r="A34" s="183" t="s">
        <v>43</v>
      </c>
      <c r="B34" s="182"/>
      <c r="C34" s="155">
        <v>60545222</v>
      </c>
      <c r="D34" s="155">
        <v>0</v>
      </c>
      <c r="E34" s="156">
        <v>39176949</v>
      </c>
      <c r="F34" s="60">
        <v>54214854</v>
      </c>
      <c r="G34" s="60">
        <v>2304828</v>
      </c>
      <c r="H34" s="60">
        <v>3995736</v>
      </c>
      <c r="I34" s="60">
        <v>7866495</v>
      </c>
      <c r="J34" s="60">
        <v>14167059</v>
      </c>
      <c r="K34" s="60">
        <v>6499154</v>
      </c>
      <c r="L34" s="60">
        <v>-1496141</v>
      </c>
      <c r="M34" s="60">
        <v>3805736</v>
      </c>
      <c r="N34" s="60">
        <v>8808749</v>
      </c>
      <c r="O34" s="60">
        <v>3308458</v>
      </c>
      <c r="P34" s="60">
        <v>2738400</v>
      </c>
      <c r="Q34" s="60">
        <v>3647386</v>
      </c>
      <c r="R34" s="60">
        <v>9694244</v>
      </c>
      <c r="S34" s="60">
        <v>0</v>
      </c>
      <c r="T34" s="60">
        <v>0</v>
      </c>
      <c r="U34" s="60">
        <v>0</v>
      </c>
      <c r="V34" s="60">
        <v>0</v>
      </c>
      <c r="W34" s="60">
        <v>32670052</v>
      </c>
      <c r="X34" s="60">
        <v>35887858</v>
      </c>
      <c r="Y34" s="60">
        <v>-3217806</v>
      </c>
      <c r="Z34" s="140">
        <v>-8.97</v>
      </c>
      <c r="AA34" s="155">
        <v>54214854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269531094</v>
      </c>
      <c r="D36" s="188">
        <f>SUM(D25:D35)</f>
        <v>0</v>
      </c>
      <c r="E36" s="189">
        <f t="shared" si="1"/>
        <v>298224009</v>
      </c>
      <c r="F36" s="190">
        <f t="shared" si="1"/>
        <v>307994699</v>
      </c>
      <c r="G36" s="190">
        <f t="shared" si="1"/>
        <v>11601785</v>
      </c>
      <c r="H36" s="190">
        <f t="shared" si="1"/>
        <v>23763507</v>
      </c>
      <c r="I36" s="190">
        <f t="shared" si="1"/>
        <v>41637284</v>
      </c>
      <c r="J36" s="190">
        <f t="shared" si="1"/>
        <v>77002576</v>
      </c>
      <c r="K36" s="190">
        <f t="shared" si="1"/>
        <v>22967159</v>
      </c>
      <c r="L36" s="190">
        <f t="shared" si="1"/>
        <v>4540708</v>
      </c>
      <c r="M36" s="190">
        <f t="shared" si="1"/>
        <v>33871526</v>
      </c>
      <c r="N36" s="190">
        <f t="shared" si="1"/>
        <v>61379393</v>
      </c>
      <c r="O36" s="190">
        <f t="shared" si="1"/>
        <v>20311600</v>
      </c>
      <c r="P36" s="190">
        <f t="shared" si="1"/>
        <v>16257984</v>
      </c>
      <c r="Q36" s="190">
        <f t="shared" si="1"/>
        <v>19350848</v>
      </c>
      <c r="R36" s="190">
        <f t="shared" si="1"/>
        <v>55920432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194302401</v>
      </c>
      <c r="X36" s="190">
        <f t="shared" si="1"/>
        <v>215095056</v>
      </c>
      <c r="Y36" s="190">
        <f t="shared" si="1"/>
        <v>-20792655</v>
      </c>
      <c r="Z36" s="191">
        <f>+IF(X36&lt;&gt;0,+(Y36/X36)*100,0)</f>
        <v>-9.666728462601204</v>
      </c>
      <c r="AA36" s="188">
        <f>SUM(AA25:AA35)</f>
        <v>307994699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3236857</v>
      </c>
      <c r="D38" s="199">
        <f>+D22-D36</f>
        <v>0</v>
      </c>
      <c r="E38" s="200">
        <f t="shared" si="2"/>
        <v>-9650551</v>
      </c>
      <c r="F38" s="106">
        <f t="shared" si="2"/>
        <v>-11806371</v>
      </c>
      <c r="G38" s="106">
        <f t="shared" si="2"/>
        <v>37621175</v>
      </c>
      <c r="H38" s="106">
        <f t="shared" si="2"/>
        <v>-6259991</v>
      </c>
      <c r="I38" s="106">
        <f t="shared" si="2"/>
        <v>-13063902</v>
      </c>
      <c r="J38" s="106">
        <f t="shared" si="2"/>
        <v>18297282</v>
      </c>
      <c r="K38" s="106">
        <f t="shared" si="2"/>
        <v>-5336603</v>
      </c>
      <c r="L38" s="106">
        <f t="shared" si="2"/>
        <v>5186120</v>
      </c>
      <c r="M38" s="106">
        <f t="shared" si="2"/>
        <v>-1890448</v>
      </c>
      <c r="N38" s="106">
        <f t="shared" si="2"/>
        <v>-2040931</v>
      </c>
      <c r="O38" s="106">
        <f t="shared" si="2"/>
        <v>2076335</v>
      </c>
      <c r="P38" s="106">
        <f t="shared" si="2"/>
        <v>2398886</v>
      </c>
      <c r="Q38" s="106">
        <f t="shared" si="2"/>
        <v>5862280</v>
      </c>
      <c r="R38" s="106">
        <f t="shared" si="2"/>
        <v>10337501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26593852</v>
      </c>
      <c r="X38" s="106">
        <f>IF(F22=F36,0,X22-X36)</f>
        <v>6093792</v>
      </c>
      <c r="Y38" s="106">
        <f t="shared" si="2"/>
        <v>20500060</v>
      </c>
      <c r="Z38" s="201">
        <f>+IF(X38&lt;&gt;0,+(Y38/X38)*100,0)</f>
        <v>336.4089223918375</v>
      </c>
      <c r="AA38" s="199">
        <f>+AA22-AA36</f>
        <v>-11806371</v>
      </c>
    </row>
    <row r="39" spans="1:27" ht="12.75">
      <c r="A39" s="181" t="s">
        <v>46</v>
      </c>
      <c r="B39" s="185"/>
      <c r="C39" s="155">
        <v>18167277</v>
      </c>
      <c r="D39" s="155">
        <v>0</v>
      </c>
      <c r="E39" s="156">
        <v>22902000</v>
      </c>
      <c r="F39" s="60">
        <v>24402000</v>
      </c>
      <c r="G39" s="60">
        <v>4222688</v>
      </c>
      <c r="H39" s="60">
        <v>3913457</v>
      </c>
      <c r="I39" s="60">
        <v>64250</v>
      </c>
      <c r="J39" s="60">
        <v>8200395</v>
      </c>
      <c r="K39" s="60">
        <v>3869894</v>
      </c>
      <c r="L39" s="60">
        <v>1640449</v>
      </c>
      <c r="M39" s="60">
        <v>3930893</v>
      </c>
      <c r="N39" s="60">
        <v>9441236</v>
      </c>
      <c r="O39" s="60">
        <v>4749016</v>
      </c>
      <c r="P39" s="60">
        <v>0</v>
      </c>
      <c r="Q39" s="60">
        <v>5692402</v>
      </c>
      <c r="R39" s="60">
        <v>10441418</v>
      </c>
      <c r="S39" s="60">
        <v>0</v>
      </c>
      <c r="T39" s="60">
        <v>0</v>
      </c>
      <c r="U39" s="60">
        <v>0</v>
      </c>
      <c r="V39" s="60">
        <v>0</v>
      </c>
      <c r="W39" s="60">
        <v>28083049</v>
      </c>
      <c r="X39" s="60">
        <v>22902000</v>
      </c>
      <c r="Y39" s="60">
        <v>5181049</v>
      </c>
      <c r="Z39" s="140">
        <v>22.62</v>
      </c>
      <c r="AA39" s="155">
        <v>24402000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21404134</v>
      </c>
      <c r="D42" s="206">
        <f>SUM(D38:D41)</f>
        <v>0</v>
      </c>
      <c r="E42" s="207">
        <f t="shared" si="3"/>
        <v>13251449</v>
      </c>
      <c r="F42" s="88">
        <f t="shared" si="3"/>
        <v>12595629</v>
      </c>
      <c r="G42" s="88">
        <f t="shared" si="3"/>
        <v>41843863</v>
      </c>
      <c r="H42" s="88">
        <f t="shared" si="3"/>
        <v>-2346534</v>
      </c>
      <c r="I42" s="88">
        <f t="shared" si="3"/>
        <v>-12999652</v>
      </c>
      <c r="J42" s="88">
        <f t="shared" si="3"/>
        <v>26497677</v>
      </c>
      <c r="K42" s="88">
        <f t="shared" si="3"/>
        <v>-1466709</v>
      </c>
      <c r="L42" s="88">
        <f t="shared" si="3"/>
        <v>6826569</v>
      </c>
      <c r="M42" s="88">
        <f t="shared" si="3"/>
        <v>2040445</v>
      </c>
      <c r="N42" s="88">
        <f t="shared" si="3"/>
        <v>7400305</v>
      </c>
      <c r="O42" s="88">
        <f t="shared" si="3"/>
        <v>6825351</v>
      </c>
      <c r="P42" s="88">
        <f t="shared" si="3"/>
        <v>2398886</v>
      </c>
      <c r="Q42" s="88">
        <f t="shared" si="3"/>
        <v>11554682</v>
      </c>
      <c r="R42" s="88">
        <f t="shared" si="3"/>
        <v>20778919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54676901</v>
      </c>
      <c r="X42" s="88">
        <f t="shared" si="3"/>
        <v>28995792</v>
      </c>
      <c r="Y42" s="88">
        <f t="shared" si="3"/>
        <v>25681109</v>
      </c>
      <c r="Z42" s="208">
        <f>+IF(X42&lt;&gt;0,+(Y42/X42)*100,0)</f>
        <v>88.56839985608946</v>
      </c>
      <c r="AA42" s="206">
        <f>SUM(AA38:AA41)</f>
        <v>12595629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21404134</v>
      </c>
      <c r="D44" s="210">
        <f>+D42-D43</f>
        <v>0</v>
      </c>
      <c r="E44" s="211">
        <f t="shared" si="4"/>
        <v>13251449</v>
      </c>
      <c r="F44" s="77">
        <f t="shared" si="4"/>
        <v>12595629</v>
      </c>
      <c r="G44" s="77">
        <f t="shared" si="4"/>
        <v>41843863</v>
      </c>
      <c r="H44" s="77">
        <f t="shared" si="4"/>
        <v>-2346534</v>
      </c>
      <c r="I44" s="77">
        <f t="shared" si="4"/>
        <v>-12999652</v>
      </c>
      <c r="J44" s="77">
        <f t="shared" si="4"/>
        <v>26497677</v>
      </c>
      <c r="K44" s="77">
        <f t="shared" si="4"/>
        <v>-1466709</v>
      </c>
      <c r="L44" s="77">
        <f t="shared" si="4"/>
        <v>6826569</v>
      </c>
      <c r="M44" s="77">
        <f t="shared" si="4"/>
        <v>2040445</v>
      </c>
      <c r="N44" s="77">
        <f t="shared" si="4"/>
        <v>7400305</v>
      </c>
      <c r="O44" s="77">
        <f t="shared" si="4"/>
        <v>6825351</v>
      </c>
      <c r="P44" s="77">
        <f t="shared" si="4"/>
        <v>2398886</v>
      </c>
      <c r="Q44" s="77">
        <f t="shared" si="4"/>
        <v>11554682</v>
      </c>
      <c r="R44" s="77">
        <f t="shared" si="4"/>
        <v>20778919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54676901</v>
      </c>
      <c r="X44" s="77">
        <f t="shared" si="4"/>
        <v>28995792</v>
      </c>
      <c r="Y44" s="77">
        <f t="shared" si="4"/>
        <v>25681109</v>
      </c>
      <c r="Z44" s="212">
        <f>+IF(X44&lt;&gt;0,+(Y44/X44)*100,0)</f>
        <v>88.56839985608946</v>
      </c>
      <c r="AA44" s="210">
        <f>+AA42-AA43</f>
        <v>12595629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21404134</v>
      </c>
      <c r="D46" s="206">
        <f>SUM(D44:D45)</f>
        <v>0</v>
      </c>
      <c r="E46" s="207">
        <f t="shared" si="5"/>
        <v>13251449</v>
      </c>
      <c r="F46" s="88">
        <f t="shared" si="5"/>
        <v>12595629</v>
      </c>
      <c r="G46" s="88">
        <f t="shared" si="5"/>
        <v>41843863</v>
      </c>
      <c r="H46" s="88">
        <f t="shared" si="5"/>
        <v>-2346534</v>
      </c>
      <c r="I46" s="88">
        <f t="shared" si="5"/>
        <v>-12999652</v>
      </c>
      <c r="J46" s="88">
        <f t="shared" si="5"/>
        <v>26497677</v>
      </c>
      <c r="K46" s="88">
        <f t="shared" si="5"/>
        <v>-1466709</v>
      </c>
      <c r="L46" s="88">
        <f t="shared" si="5"/>
        <v>6826569</v>
      </c>
      <c r="M46" s="88">
        <f t="shared" si="5"/>
        <v>2040445</v>
      </c>
      <c r="N46" s="88">
        <f t="shared" si="5"/>
        <v>7400305</v>
      </c>
      <c r="O46" s="88">
        <f t="shared" si="5"/>
        <v>6825351</v>
      </c>
      <c r="P46" s="88">
        <f t="shared" si="5"/>
        <v>2398886</v>
      </c>
      <c r="Q46" s="88">
        <f t="shared" si="5"/>
        <v>11554682</v>
      </c>
      <c r="R46" s="88">
        <f t="shared" si="5"/>
        <v>20778919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54676901</v>
      </c>
      <c r="X46" s="88">
        <f t="shared" si="5"/>
        <v>28995792</v>
      </c>
      <c r="Y46" s="88">
        <f t="shared" si="5"/>
        <v>25681109</v>
      </c>
      <c r="Z46" s="208">
        <f>+IF(X46&lt;&gt;0,+(Y46/X46)*100,0)</f>
        <v>88.56839985608946</v>
      </c>
      <c r="AA46" s="206">
        <f>SUM(AA44:AA45)</f>
        <v>12595629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21404134</v>
      </c>
      <c r="D48" s="217">
        <f>SUM(D46:D47)</f>
        <v>0</v>
      </c>
      <c r="E48" s="218">
        <f t="shared" si="6"/>
        <v>13251449</v>
      </c>
      <c r="F48" s="219">
        <f t="shared" si="6"/>
        <v>12595629</v>
      </c>
      <c r="G48" s="219">
        <f t="shared" si="6"/>
        <v>41843863</v>
      </c>
      <c r="H48" s="220">
        <f t="shared" si="6"/>
        <v>-2346534</v>
      </c>
      <c r="I48" s="220">
        <f t="shared" si="6"/>
        <v>-12999652</v>
      </c>
      <c r="J48" s="220">
        <f t="shared" si="6"/>
        <v>26497677</v>
      </c>
      <c r="K48" s="220">
        <f t="shared" si="6"/>
        <v>-1466709</v>
      </c>
      <c r="L48" s="220">
        <f t="shared" si="6"/>
        <v>6826569</v>
      </c>
      <c r="M48" s="219">
        <f t="shared" si="6"/>
        <v>2040445</v>
      </c>
      <c r="N48" s="219">
        <f t="shared" si="6"/>
        <v>7400305</v>
      </c>
      <c r="O48" s="220">
        <f t="shared" si="6"/>
        <v>6825351</v>
      </c>
      <c r="P48" s="220">
        <f t="shared" si="6"/>
        <v>2398886</v>
      </c>
      <c r="Q48" s="220">
        <f t="shared" si="6"/>
        <v>11554682</v>
      </c>
      <c r="R48" s="220">
        <f t="shared" si="6"/>
        <v>20778919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54676901</v>
      </c>
      <c r="X48" s="220">
        <f t="shared" si="6"/>
        <v>28995792</v>
      </c>
      <c r="Y48" s="220">
        <f t="shared" si="6"/>
        <v>25681109</v>
      </c>
      <c r="Z48" s="221">
        <f>+IF(X48&lt;&gt;0,+(Y48/X48)*100,0)</f>
        <v>88.56839985608946</v>
      </c>
      <c r="AA48" s="222">
        <f>SUM(AA46:AA47)</f>
        <v>12595629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5663031</v>
      </c>
      <c r="D5" s="153">
        <f>SUM(D6:D8)</f>
        <v>0</v>
      </c>
      <c r="E5" s="154">
        <f t="shared" si="0"/>
        <v>2127400</v>
      </c>
      <c r="F5" s="100">
        <f t="shared" si="0"/>
        <v>1171400</v>
      </c>
      <c r="G5" s="100">
        <f t="shared" si="0"/>
        <v>0</v>
      </c>
      <c r="H5" s="100">
        <f t="shared" si="0"/>
        <v>8959</v>
      </c>
      <c r="I5" s="100">
        <f t="shared" si="0"/>
        <v>75275</v>
      </c>
      <c r="J5" s="100">
        <f t="shared" si="0"/>
        <v>84234</v>
      </c>
      <c r="K5" s="100">
        <f t="shared" si="0"/>
        <v>0</v>
      </c>
      <c r="L5" s="100">
        <f t="shared" si="0"/>
        <v>40573</v>
      </c>
      <c r="M5" s="100">
        <f t="shared" si="0"/>
        <v>118251</v>
      </c>
      <c r="N5" s="100">
        <f t="shared" si="0"/>
        <v>158824</v>
      </c>
      <c r="O5" s="100">
        <f t="shared" si="0"/>
        <v>14859</v>
      </c>
      <c r="P5" s="100">
        <f t="shared" si="0"/>
        <v>27036</v>
      </c>
      <c r="Q5" s="100">
        <f t="shared" si="0"/>
        <v>75186</v>
      </c>
      <c r="R5" s="100">
        <f t="shared" si="0"/>
        <v>117081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360139</v>
      </c>
      <c r="X5" s="100">
        <f t="shared" si="0"/>
        <v>698289</v>
      </c>
      <c r="Y5" s="100">
        <f t="shared" si="0"/>
        <v>-338150</v>
      </c>
      <c r="Z5" s="137">
        <f>+IF(X5&lt;&gt;0,+(Y5/X5)*100,0)</f>
        <v>-48.425508636109114</v>
      </c>
      <c r="AA5" s="153">
        <f>SUM(AA6:AA8)</f>
        <v>1171400</v>
      </c>
    </row>
    <row r="6" spans="1:27" ht="12.75">
      <c r="A6" s="138" t="s">
        <v>75</v>
      </c>
      <c r="B6" s="136"/>
      <c r="C6" s="155"/>
      <c r="D6" s="155"/>
      <c r="E6" s="156"/>
      <c r="F6" s="60">
        <v>4000</v>
      </c>
      <c r="G6" s="60"/>
      <c r="H6" s="60"/>
      <c r="I6" s="60">
        <v>8630</v>
      </c>
      <c r="J6" s="60">
        <v>8630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8630</v>
      </c>
      <c r="X6" s="60"/>
      <c r="Y6" s="60">
        <v>8630</v>
      </c>
      <c r="Z6" s="140"/>
      <c r="AA6" s="62">
        <v>4000</v>
      </c>
    </row>
    <row r="7" spans="1:27" ht="12.75">
      <c r="A7" s="138" t="s">
        <v>76</v>
      </c>
      <c r="B7" s="136"/>
      <c r="C7" s="157">
        <v>5663031</v>
      </c>
      <c r="D7" s="157"/>
      <c r="E7" s="158">
        <v>2127400</v>
      </c>
      <c r="F7" s="159">
        <v>257400</v>
      </c>
      <c r="G7" s="159"/>
      <c r="H7" s="159"/>
      <c r="I7" s="159">
        <v>1045</v>
      </c>
      <c r="J7" s="159">
        <v>1045</v>
      </c>
      <c r="K7" s="159"/>
      <c r="L7" s="159">
        <v>40573</v>
      </c>
      <c r="M7" s="159">
        <v>16175</v>
      </c>
      <c r="N7" s="159">
        <v>56748</v>
      </c>
      <c r="O7" s="159">
        <v>10260</v>
      </c>
      <c r="P7" s="159"/>
      <c r="Q7" s="159">
        <v>31642</v>
      </c>
      <c r="R7" s="159">
        <v>41902</v>
      </c>
      <c r="S7" s="159"/>
      <c r="T7" s="159"/>
      <c r="U7" s="159"/>
      <c r="V7" s="159"/>
      <c r="W7" s="159">
        <v>99695</v>
      </c>
      <c r="X7" s="159">
        <v>698289</v>
      </c>
      <c r="Y7" s="159">
        <v>-598594</v>
      </c>
      <c r="Z7" s="141">
        <v>-85.72</v>
      </c>
      <c r="AA7" s="225">
        <v>257400</v>
      </c>
    </row>
    <row r="8" spans="1:27" ht="12.75">
      <c r="A8" s="138" t="s">
        <v>77</v>
      </c>
      <c r="B8" s="136"/>
      <c r="C8" s="155"/>
      <c r="D8" s="155"/>
      <c r="E8" s="156"/>
      <c r="F8" s="60">
        <v>910000</v>
      </c>
      <c r="G8" s="60"/>
      <c r="H8" s="60">
        <v>8959</v>
      </c>
      <c r="I8" s="60">
        <v>65600</v>
      </c>
      <c r="J8" s="60">
        <v>74559</v>
      </c>
      <c r="K8" s="60"/>
      <c r="L8" s="60"/>
      <c r="M8" s="60">
        <v>102076</v>
      </c>
      <c r="N8" s="60">
        <v>102076</v>
      </c>
      <c r="O8" s="60">
        <v>4599</v>
      </c>
      <c r="P8" s="60">
        <v>27036</v>
      </c>
      <c r="Q8" s="60">
        <v>43544</v>
      </c>
      <c r="R8" s="60">
        <v>75179</v>
      </c>
      <c r="S8" s="60"/>
      <c r="T8" s="60"/>
      <c r="U8" s="60"/>
      <c r="V8" s="60"/>
      <c r="W8" s="60">
        <v>251814</v>
      </c>
      <c r="X8" s="60"/>
      <c r="Y8" s="60">
        <v>251814</v>
      </c>
      <c r="Z8" s="140"/>
      <c r="AA8" s="62">
        <v>910000</v>
      </c>
    </row>
    <row r="9" spans="1:27" ht="12.75">
      <c r="A9" s="135" t="s">
        <v>78</v>
      </c>
      <c r="B9" s="136"/>
      <c r="C9" s="153">
        <f aca="true" t="shared" si="1" ref="C9:Y9">SUM(C10:C14)</f>
        <v>2052370</v>
      </c>
      <c r="D9" s="153">
        <f>SUM(D10:D14)</f>
        <v>0</v>
      </c>
      <c r="E9" s="154">
        <f t="shared" si="1"/>
        <v>10275820</v>
      </c>
      <c r="F9" s="100">
        <f t="shared" si="1"/>
        <v>8499000</v>
      </c>
      <c r="G9" s="100">
        <f t="shared" si="1"/>
        <v>0</v>
      </c>
      <c r="H9" s="100">
        <f t="shared" si="1"/>
        <v>0</v>
      </c>
      <c r="I9" s="100">
        <f t="shared" si="1"/>
        <v>84317</v>
      </c>
      <c r="J9" s="100">
        <f t="shared" si="1"/>
        <v>84317</v>
      </c>
      <c r="K9" s="100">
        <f t="shared" si="1"/>
        <v>100266</v>
      </c>
      <c r="L9" s="100">
        <f t="shared" si="1"/>
        <v>48680</v>
      </c>
      <c r="M9" s="100">
        <f t="shared" si="1"/>
        <v>2400</v>
      </c>
      <c r="N9" s="100">
        <f t="shared" si="1"/>
        <v>151346</v>
      </c>
      <c r="O9" s="100">
        <f t="shared" si="1"/>
        <v>14668</v>
      </c>
      <c r="P9" s="100">
        <f t="shared" si="1"/>
        <v>143150</v>
      </c>
      <c r="Q9" s="100">
        <f t="shared" si="1"/>
        <v>381165</v>
      </c>
      <c r="R9" s="100">
        <f t="shared" si="1"/>
        <v>538983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774646</v>
      </c>
      <c r="X9" s="100">
        <f t="shared" si="1"/>
        <v>1970181</v>
      </c>
      <c r="Y9" s="100">
        <f t="shared" si="1"/>
        <v>-1195535</v>
      </c>
      <c r="Z9" s="137">
        <f>+IF(X9&lt;&gt;0,+(Y9/X9)*100,0)</f>
        <v>-60.681480534022</v>
      </c>
      <c r="AA9" s="102">
        <f>SUM(AA10:AA14)</f>
        <v>8499000</v>
      </c>
    </row>
    <row r="10" spans="1:27" ht="12.75">
      <c r="A10" s="138" t="s">
        <v>79</v>
      </c>
      <c r="B10" s="136"/>
      <c r="C10" s="155">
        <v>2052370</v>
      </c>
      <c r="D10" s="155"/>
      <c r="E10" s="156">
        <v>8689500</v>
      </c>
      <c r="F10" s="60">
        <v>7534000</v>
      </c>
      <c r="G10" s="60"/>
      <c r="H10" s="60"/>
      <c r="I10" s="60">
        <v>84317</v>
      </c>
      <c r="J10" s="60">
        <v>84317</v>
      </c>
      <c r="K10" s="60">
        <v>100266</v>
      </c>
      <c r="L10" s="60">
        <v>48680</v>
      </c>
      <c r="M10" s="60">
        <v>2400</v>
      </c>
      <c r="N10" s="60">
        <v>151346</v>
      </c>
      <c r="O10" s="60">
        <v>14668</v>
      </c>
      <c r="P10" s="60"/>
      <c r="Q10" s="60">
        <v>381165</v>
      </c>
      <c r="R10" s="60">
        <v>395833</v>
      </c>
      <c r="S10" s="60"/>
      <c r="T10" s="60"/>
      <c r="U10" s="60"/>
      <c r="V10" s="60"/>
      <c r="W10" s="60">
        <v>631496</v>
      </c>
      <c r="X10" s="60">
        <v>1954181</v>
      </c>
      <c r="Y10" s="60">
        <v>-1322685</v>
      </c>
      <c r="Z10" s="140">
        <v>-67.68</v>
      </c>
      <c r="AA10" s="62">
        <v>7534000</v>
      </c>
    </row>
    <row r="11" spans="1:27" ht="12.75">
      <c r="A11" s="138" t="s">
        <v>80</v>
      </c>
      <c r="B11" s="136"/>
      <c r="C11" s="155"/>
      <c r="D11" s="155"/>
      <c r="E11" s="156">
        <v>22000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16000</v>
      </c>
      <c r="Y11" s="60">
        <v>-16000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>
        <v>1564320</v>
      </c>
      <c r="F12" s="60">
        <v>965000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143150</v>
      </c>
      <c r="Q12" s="60"/>
      <c r="R12" s="60">
        <v>143150</v>
      </c>
      <c r="S12" s="60"/>
      <c r="T12" s="60"/>
      <c r="U12" s="60"/>
      <c r="V12" s="60"/>
      <c r="W12" s="60">
        <v>143150</v>
      </c>
      <c r="X12" s="60"/>
      <c r="Y12" s="60">
        <v>143150</v>
      </c>
      <c r="Z12" s="140"/>
      <c r="AA12" s="62">
        <v>965000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14118342</v>
      </c>
      <c r="D15" s="153">
        <f>SUM(D16:D18)</f>
        <v>0</v>
      </c>
      <c r="E15" s="154">
        <f t="shared" si="2"/>
        <v>72682400</v>
      </c>
      <c r="F15" s="100">
        <f t="shared" si="2"/>
        <v>14801700</v>
      </c>
      <c r="G15" s="100">
        <f t="shared" si="2"/>
        <v>4032848</v>
      </c>
      <c r="H15" s="100">
        <f t="shared" si="2"/>
        <v>4151317</v>
      </c>
      <c r="I15" s="100">
        <f t="shared" si="2"/>
        <v>658</v>
      </c>
      <c r="J15" s="100">
        <f t="shared" si="2"/>
        <v>8184823</v>
      </c>
      <c r="K15" s="100">
        <f t="shared" si="2"/>
        <v>3529723</v>
      </c>
      <c r="L15" s="100">
        <f t="shared" si="2"/>
        <v>779193</v>
      </c>
      <c r="M15" s="100">
        <f t="shared" si="2"/>
        <v>3339081</v>
      </c>
      <c r="N15" s="100">
        <f t="shared" si="2"/>
        <v>7647997</v>
      </c>
      <c r="O15" s="100">
        <f t="shared" si="2"/>
        <v>3693389</v>
      </c>
      <c r="P15" s="100">
        <f t="shared" si="2"/>
        <v>380858</v>
      </c>
      <c r="Q15" s="100">
        <f t="shared" si="2"/>
        <v>4095827</v>
      </c>
      <c r="R15" s="100">
        <f t="shared" si="2"/>
        <v>8170074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24002894</v>
      </c>
      <c r="X15" s="100">
        <f t="shared" si="2"/>
        <v>20527880</v>
      </c>
      <c r="Y15" s="100">
        <f t="shared" si="2"/>
        <v>3475014</v>
      </c>
      <c r="Z15" s="137">
        <f>+IF(X15&lt;&gt;0,+(Y15/X15)*100,0)</f>
        <v>16.92826536398303</v>
      </c>
      <c r="AA15" s="102">
        <f>SUM(AA16:AA18)</f>
        <v>14801700</v>
      </c>
    </row>
    <row r="16" spans="1:27" ht="12.75">
      <c r="A16" s="138" t="s">
        <v>85</v>
      </c>
      <c r="B16" s="136"/>
      <c r="C16" s="155"/>
      <c r="D16" s="155"/>
      <c r="E16" s="156">
        <v>1820000</v>
      </c>
      <c r="F16" s="60">
        <v>2980000</v>
      </c>
      <c r="G16" s="60"/>
      <c r="H16" s="60">
        <v>1578883</v>
      </c>
      <c r="I16" s="60">
        <v>658</v>
      </c>
      <c r="J16" s="60">
        <v>1579541</v>
      </c>
      <c r="K16" s="60">
        <v>44632</v>
      </c>
      <c r="L16" s="60">
        <v>35970</v>
      </c>
      <c r="M16" s="60">
        <v>81800</v>
      </c>
      <c r="N16" s="60">
        <v>162402</v>
      </c>
      <c r="O16" s="60">
        <v>57061</v>
      </c>
      <c r="P16" s="60">
        <v>373920</v>
      </c>
      <c r="Q16" s="60">
        <v>16275</v>
      </c>
      <c r="R16" s="60">
        <v>447256</v>
      </c>
      <c r="S16" s="60"/>
      <c r="T16" s="60"/>
      <c r="U16" s="60"/>
      <c r="V16" s="60"/>
      <c r="W16" s="60">
        <v>2189199</v>
      </c>
      <c r="X16" s="60">
        <v>547270</v>
      </c>
      <c r="Y16" s="60">
        <v>1641929</v>
      </c>
      <c r="Z16" s="140">
        <v>300.02</v>
      </c>
      <c r="AA16" s="62">
        <v>2980000</v>
      </c>
    </row>
    <row r="17" spans="1:27" ht="12.75">
      <c r="A17" s="138" t="s">
        <v>86</v>
      </c>
      <c r="B17" s="136"/>
      <c r="C17" s="155">
        <v>14118342</v>
      </c>
      <c r="D17" s="155"/>
      <c r="E17" s="156">
        <v>70862400</v>
      </c>
      <c r="F17" s="60">
        <v>11821700</v>
      </c>
      <c r="G17" s="60">
        <v>4032848</v>
      </c>
      <c r="H17" s="60">
        <v>2572434</v>
      </c>
      <c r="I17" s="60"/>
      <c r="J17" s="60">
        <v>6605282</v>
      </c>
      <c r="K17" s="60">
        <v>3485091</v>
      </c>
      <c r="L17" s="60">
        <v>743223</v>
      </c>
      <c r="M17" s="60">
        <v>3257281</v>
      </c>
      <c r="N17" s="60">
        <v>7485595</v>
      </c>
      <c r="O17" s="60">
        <v>3636328</v>
      </c>
      <c r="P17" s="60">
        <v>6938</v>
      </c>
      <c r="Q17" s="60">
        <v>4079552</v>
      </c>
      <c r="R17" s="60">
        <v>7722818</v>
      </c>
      <c r="S17" s="60"/>
      <c r="T17" s="60"/>
      <c r="U17" s="60"/>
      <c r="V17" s="60"/>
      <c r="W17" s="60">
        <v>21813695</v>
      </c>
      <c r="X17" s="60">
        <v>19980610</v>
      </c>
      <c r="Y17" s="60">
        <v>1833085</v>
      </c>
      <c r="Z17" s="140">
        <v>9.17</v>
      </c>
      <c r="AA17" s="62">
        <v>11821700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4669084</v>
      </c>
      <c r="D19" s="153">
        <f>SUM(D20:D23)</f>
        <v>0</v>
      </c>
      <c r="E19" s="154">
        <f t="shared" si="3"/>
        <v>41640000</v>
      </c>
      <c r="F19" s="100">
        <f t="shared" si="3"/>
        <v>11597700</v>
      </c>
      <c r="G19" s="100">
        <f t="shared" si="3"/>
        <v>189840</v>
      </c>
      <c r="H19" s="100">
        <f t="shared" si="3"/>
        <v>1342938</v>
      </c>
      <c r="I19" s="100">
        <f t="shared" si="3"/>
        <v>64250</v>
      </c>
      <c r="J19" s="100">
        <f t="shared" si="3"/>
        <v>1597028</v>
      </c>
      <c r="K19" s="100">
        <f t="shared" si="3"/>
        <v>393350</v>
      </c>
      <c r="L19" s="100">
        <f t="shared" si="3"/>
        <v>1719814</v>
      </c>
      <c r="M19" s="100">
        <f t="shared" si="3"/>
        <v>1188861</v>
      </c>
      <c r="N19" s="100">
        <f t="shared" si="3"/>
        <v>3302025</v>
      </c>
      <c r="O19" s="100">
        <f t="shared" si="3"/>
        <v>1874517</v>
      </c>
      <c r="P19" s="100">
        <f t="shared" si="3"/>
        <v>1223519</v>
      </c>
      <c r="Q19" s="100">
        <f t="shared" si="3"/>
        <v>1652760</v>
      </c>
      <c r="R19" s="100">
        <f t="shared" si="3"/>
        <v>4750796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9649849</v>
      </c>
      <c r="X19" s="100">
        <f t="shared" si="3"/>
        <v>10478729</v>
      </c>
      <c r="Y19" s="100">
        <f t="shared" si="3"/>
        <v>-828880</v>
      </c>
      <c r="Z19" s="137">
        <f>+IF(X19&lt;&gt;0,+(Y19/X19)*100,0)</f>
        <v>-7.91011963378383</v>
      </c>
      <c r="AA19" s="102">
        <f>SUM(AA20:AA23)</f>
        <v>11597700</v>
      </c>
    </row>
    <row r="20" spans="1:27" ht="12.75">
      <c r="A20" s="138" t="s">
        <v>89</v>
      </c>
      <c r="B20" s="136"/>
      <c r="C20" s="155">
        <v>3624858</v>
      </c>
      <c r="D20" s="155"/>
      <c r="E20" s="156">
        <v>38362500</v>
      </c>
      <c r="F20" s="60">
        <v>11525000</v>
      </c>
      <c r="G20" s="60">
        <v>189840</v>
      </c>
      <c r="H20" s="60">
        <v>1342938</v>
      </c>
      <c r="I20" s="60">
        <v>64250</v>
      </c>
      <c r="J20" s="60">
        <v>1597028</v>
      </c>
      <c r="K20" s="60">
        <v>393350</v>
      </c>
      <c r="L20" s="60">
        <v>1649884</v>
      </c>
      <c r="M20" s="60">
        <v>1188861</v>
      </c>
      <c r="N20" s="60">
        <v>3232095</v>
      </c>
      <c r="O20" s="60">
        <v>1874517</v>
      </c>
      <c r="P20" s="60">
        <v>1223519</v>
      </c>
      <c r="Q20" s="60">
        <v>1652760</v>
      </c>
      <c r="R20" s="60">
        <v>4750796</v>
      </c>
      <c r="S20" s="60"/>
      <c r="T20" s="60"/>
      <c r="U20" s="60"/>
      <c r="V20" s="60"/>
      <c r="W20" s="60">
        <v>9579919</v>
      </c>
      <c r="X20" s="60">
        <v>9289863</v>
      </c>
      <c r="Y20" s="60">
        <v>290056</v>
      </c>
      <c r="Z20" s="140">
        <v>3.12</v>
      </c>
      <c r="AA20" s="62">
        <v>11525000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>
        <v>2700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2700</v>
      </c>
    </row>
    <row r="23" spans="1:27" ht="12.75">
      <c r="A23" s="138" t="s">
        <v>92</v>
      </c>
      <c r="B23" s="136"/>
      <c r="C23" s="155">
        <v>1044226</v>
      </c>
      <c r="D23" s="155"/>
      <c r="E23" s="156">
        <v>3277500</v>
      </c>
      <c r="F23" s="60">
        <v>70000</v>
      </c>
      <c r="G23" s="60"/>
      <c r="H23" s="60"/>
      <c r="I23" s="60"/>
      <c r="J23" s="60"/>
      <c r="K23" s="60"/>
      <c r="L23" s="60">
        <v>69930</v>
      </c>
      <c r="M23" s="60"/>
      <c r="N23" s="60">
        <v>69930</v>
      </c>
      <c r="O23" s="60"/>
      <c r="P23" s="60"/>
      <c r="Q23" s="60"/>
      <c r="R23" s="60"/>
      <c r="S23" s="60"/>
      <c r="T23" s="60"/>
      <c r="U23" s="60"/>
      <c r="V23" s="60"/>
      <c r="W23" s="60">
        <v>69930</v>
      </c>
      <c r="X23" s="60">
        <v>1188866</v>
      </c>
      <c r="Y23" s="60">
        <v>-1118936</v>
      </c>
      <c r="Z23" s="140">
        <v>-94.12</v>
      </c>
      <c r="AA23" s="62">
        <v>70000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26502827</v>
      </c>
      <c r="D25" s="217">
        <f>+D5+D9+D15+D19+D24</f>
        <v>0</v>
      </c>
      <c r="E25" s="230">
        <f t="shared" si="4"/>
        <v>126725620</v>
      </c>
      <c r="F25" s="219">
        <f t="shared" si="4"/>
        <v>36069800</v>
      </c>
      <c r="G25" s="219">
        <f t="shared" si="4"/>
        <v>4222688</v>
      </c>
      <c r="H25" s="219">
        <f t="shared" si="4"/>
        <v>5503214</v>
      </c>
      <c r="I25" s="219">
        <f t="shared" si="4"/>
        <v>224500</v>
      </c>
      <c r="J25" s="219">
        <f t="shared" si="4"/>
        <v>9950402</v>
      </c>
      <c r="K25" s="219">
        <f t="shared" si="4"/>
        <v>4023339</v>
      </c>
      <c r="L25" s="219">
        <f t="shared" si="4"/>
        <v>2588260</v>
      </c>
      <c r="M25" s="219">
        <f t="shared" si="4"/>
        <v>4648593</v>
      </c>
      <c r="N25" s="219">
        <f t="shared" si="4"/>
        <v>11260192</v>
      </c>
      <c r="O25" s="219">
        <f t="shared" si="4"/>
        <v>5597433</v>
      </c>
      <c r="P25" s="219">
        <f t="shared" si="4"/>
        <v>1774563</v>
      </c>
      <c r="Q25" s="219">
        <f t="shared" si="4"/>
        <v>6204938</v>
      </c>
      <c r="R25" s="219">
        <f t="shared" si="4"/>
        <v>13576934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34787528</v>
      </c>
      <c r="X25" s="219">
        <f t="shared" si="4"/>
        <v>33675079</v>
      </c>
      <c r="Y25" s="219">
        <f t="shared" si="4"/>
        <v>1112449</v>
      </c>
      <c r="Z25" s="231">
        <f>+IF(X25&lt;&gt;0,+(Y25/X25)*100,0)</f>
        <v>3.303478515967253</v>
      </c>
      <c r="AA25" s="232">
        <f>+AA5+AA9+AA15+AA19+AA24</f>
        <v>36069800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20022296</v>
      </c>
      <c r="D28" s="155"/>
      <c r="E28" s="156">
        <v>22902000</v>
      </c>
      <c r="F28" s="60">
        <v>4500000</v>
      </c>
      <c r="G28" s="60">
        <v>4222688</v>
      </c>
      <c r="H28" s="60">
        <v>3913457</v>
      </c>
      <c r="I28" s="60">
        <v>64250</v>
      </c>
      <c r="J28" s="60">
        <v>8200395</v>
      </c>
      <c r="K28" s="60">
        <v>3869894</v>
      </c>
      <c r="L28" s="60">
        <v>1640449</v>
      </c>
      <c r="M28" s="60">
        <v>3930893</v>
      </c>
      <c r="N28" s="60">
        <v>9441236</v>
      </c>
      <c r="O28" s="60">
        <v>4749016</v>
      </c>
      <c r="P28" s="60"/>
      <c r="Q28" s="60">
        <v>5728102</v>
      </c>
      <c r="R28" s="60">
        <v>10477118</v>
      </c>
      <c r="S28" s="60"/>
      <c r="T28" s="60"/>
      <c r="U28" s="60"/>
      <c r="V28" s="60"/>
      <c r="W28" s="60">
        <v>28118749</v>
      </c>
      <c r="X28" s="60">
        <v>16656000</v>
      </c>
      <c r="Y28" s="60">
        <v>11462749</v>
      </c>
      <c r="Z28" s="140">
        <v>68.82</v>
      </c>
      <c r="AA28" s="155">
        <v>4500000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20022296</v>
      </c>
      <c r="D32" s="210">
        <f>SUM(D28:D31)</f>
        <v>0</v>
      </c>
      <c r="E32" s="211">
        <f t="shared" si="5"/>
        <v>22902000</v>
      </c>
      <c r="F32" s="77">
        <f t="shared" si="5"/>
        <v>4500000</v>
      </c>
      <c r="G32" s="77">
        <f t="shared" si="5"/>
        <v>4222688</v>
      </c>
      <c r="H32" s="77">
        <f t="shared" si="5"/>
        <v>3913457</v>
      </c>
      <c r="I32" s="77">
        <f t="shared" si="5"/>
        <v>64250</v>
      </c>
      <c r="J32" s="77">
        <f t="shared" si="5"/>
        <v>8200395</v>
      </c>
      <c r="K32" s="77">
        <f t="shared" si="5"/>
        <v>3869894</v>
      </c>
      <c r="L32" s="77">
        <f t="shared" si="5"/>
        <v>1640449</v>
      </c>
      <c r="M32" s="77">
        <f t="shared" si="5"/>
        <v>3930893</v>
      </c>
      <c r="N32" s="77">
        <f t="shared" si="5"/>
        <v>9441236</v>
      </c>
      <c r="O32" s="77">
        <f t="shared" si="5"/>
        <v>4749016</v>
      </c>
      <c r="P32" s="77">
        <f t="shared" si="5"/>
        <v>0</v>
      </c>
      <c r="Q32" s="77">
        <f t="shared" si="5"/>
        <v>5728102</v>
      </c>
      <c r="R32" s="77">
        <f t="shared" si="5"/>
        <v>10477118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28118749</v>
      </c>
      <c r="X32" s="77">
        <f t="shared" si="5"/>
        <v>16656000</v>
      </c>
      <c r="Y32" s="77">
        <f t="shared" si="5"/>
        <v>11462749</v>
      </c>
      <c r="Z32" s="212">
        <f>+IF(X32&lt;&gt;0,+(Y32/X32)*100,0)</f>
        <v>68.82053914505283</v>
      </c>
      <c r="AA32" s="79">
        <f>SUM(AA28:AA31)</f>
        <v>4500000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90000000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6480531</v>
      </c>
      <c r="D35" s="155"/>
      <c r="E35" s="156">
        <v>13823620</v>
      </c>
      <c r="F35" s="60">
        <v>31569800</v>
      </c>
      <c r="G35" s="60"/>
      <c r="H35" s="60">
        <v>1589757</v>
      </c>
      <c r="I35" s="60">
        <v>160250</v>
      </c>
      <c r="J35" s="60">
        <v>1750007</v>
      </c>
      <c r="K35" s="60">
        <v>153445</v>
      </c>
      <c r="L35" s="60">
        <v>947811</v>
      </c>
      <c r="M35" s="60">
        <v>717700</v>
      </c>
      <c r="N35" s="60">
        <v>1818956</v>
      </c>
      <c r="O35" s="60">
        <v>848417</v>
      </c>
      <c r="P35" s="60">
        <v>1774563</v>
      </c>
      <c r="Q35" s="60">
        <v>476836</v>
      </c>
      <c r="R35" s="60">
        <v>3099816</v>
      </c>
      <c r="S35" s="60"/>
      <c r="T35" s="60"/>
      <c r="U35" s="60"/>
      <c r="V35" s="60"/>
      <c r="W35" s="60">
        <v>6668779</v>
      </c>
      <c r="X35" s="60">
        <v>8979478</v>
      </c>
      <c r="Y35" s="60">
        <v>-2310699</v>
      </c>
      <c r="Z35" s="140">
        <v>-25.73</v>
      </c>
      <c r="AA35" s="62">
        <v>31569800</v>
      </c>
    </row>
    <row r="36" spans="1:27" ht="12.75">
      <c r="A36" s="238" t="s">
        <v>139</v>
      </c>
      <c r="B36" s="149"/>
      <c r="C36" s="222">
        <f aca="true" t="shared" si="6" ref="C36:Y36">SUM(C32:C35)</f>
        <v>26502827</v>
      </c>
      <c r="D36" s="222">
        <f>SUM(D32:D35)</f>
        <v>0</v>
      </c>
      <c r="E36" s="218">
        <f t="shared" si="6"/>
        <v>126725620</v>
      </c>
      <c r="F36" s="220">
        <f t="shared" si="6"/>
        <v>36069800</v>
      </c>
      <c r="G36" s="220">
        <f t="shared" si="6"/>
        <v>4222688</v>
      </c>
      <c r="H36" s="220">
        <f t="shared" si="6"/>
        <v>5503214</v>
      </c>
      <c r="I36" s="220">
        <f t="shared" si="6"/>
        <v>224500</v>
      </c>
      <c r="J36" s="220">
        <f t="shared" si="6"/>
        <v>9950402</v>
      </c>
      <c r="K36" s="220">
        <f t="shared" si="6"/>
        <v>4023339</v>
      </c>
      <c r="L36" s="220">
        <f t="shared" si="6"/>
        <v>2588260</v>
      </c>
      <c r="M36" s="220">
        <f t="shared" si="6"/>
        <v>4648593</v>
      </c>
      <c r="N36" s="220">
        <f t="shared" si="6"/>
        <v>11260192</v>
      </c>
      <c r="O36" s="220">
        <f t="shared" si="6"/>
        <v>5597433</v>
      </c>
      <c r="P36" s="220">
        <f t="shared" si="6"/>
        <v>1774563</v>
      </c>
      <c r="Q36" s="220">
        <f t="shared" si="6"/>
        <v>6204938</v>
      </c>
      <c r="R36" s="220">
        <f t="shared" si="6"/>
        <v>13576934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34787528</v>
      </c>
      <c r="X36" s="220">
        <f t="shared" si="6"/>
        <v>25635478</v>
      </c>
      <c r="Y36" s="220">
        <f t="shared" si="6"/>
        <v>9152050</v>
      </c>
      <c r="Z36" s="221">
        <f>+IF(X36&lt;&gt;0,+(Y36/X36)*100,0)</f>
        <v>35.70071913619087</v>
      </c>
      <c r="AA36" s="239">
        <f>SUM(AA32:AA35)</f>
        <v>36069800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3772947</v>
      </c>
      <c r="D6" s="155"/>
      <c r="E6" s="59">
        <v>1534000</v>
      </c>
      <c r="F6" s="60">
        <v>1534000</v>
      </c>
      <c r="G6" s="60">
        <v>6493159</v>
      </c>
      <c r="H6" s="60">
        <v>1898107</v>
      </c>
      <c r="I6" s="60">
        <v>2292273</v>
      </c>
      <c r="J6" s="60">
        <v>2292273</v>
      </c>
      <c r="K6" s="60">
        <v>3336499</v>
      </c>
      <c r="L6" s="60">
        <v>8852358</v>
      </c>
      <c r="M6" s="60">
        <v>13271678</v>
      </c>
      <c r="N6" s="60">
        <v>13271678</v>
      </c>
      <c r="O6" s="60">
        <v>10973004</v>
      </c>
      <c r="P6" s="60">
        <v>2673022</v>
      </c>
      <c r="Q6" s="60">
        <v>8087449</v>
      </c>
      <c r="R6" s="60">
        <v>8087449</v>
      </c>
      <c r="S6" s="60"/>
      <c r="T6" s="60"/>
      <c r="U6" s="60"/>
      <c r="V6" s="60"/>
      <c r="W6" s="60">
        <v>8087449</v>
      </c>
      <c r="X6" s="60">
        <v>1150500</v>
      </c>
      <c r="Y6" s="60">
        <v>6936949</v>
      </c>
      <c r="Z6" s="140">
        <v>602.95</v>
      </c>
      <c r="AA6" s="62">
        <v>1534000</v>
      </c>
    </row>
    <row r="7" spans="1:27" ht="12.75">
      <c r="A7" s="249" t="s">
        <v>144</v>
      </c>
      <c r="B7" s="182"/>
      <c r="C7" s="155">
        <v>49600646</v>
      </c>
      <c r="D7" s="155"/>
      <c r="E7" s="59">
        <v>47821071</v>
      </c>
      <c r="F7" s="60">
        <v>47821571</v>
      </c>
      <c r="G7" s="60">
        <v>49600646</v>
      </c>
      <c r="H7" s="60">
        <v>67940275</v>
      </c>
      <c r="I7" s="60">
        <v>76123835</v>
      </c>
      <c r="J7" s="60">
        <v>76123835</v>
      </c>
      <c r="K7" s="60">
        <v>64254657</v>
      </c>
      <c r="L7" s="60">
        <v>56966722</v>
      </c>
      <c r="M7" s="60">
        <v>57133265</v>
      </c>
      <c r="N7" s="60">
        <v>57133265</v>
      </c>
      <c r="O7" s="60">
        <v>50406790</v>
      </c>
      <c r="P7" s="60">
        <v>52736760</v>
      </c>
      <c r="Q7" s="60">
        <v>55226670</v>
      </c>
      <c r="R7" s="60">
        <v>55226670</v>
      </c>
      <c r="S7" s="60"/>
      <c r="T7" s="60"/>
      <c r="U7" s="60"/>
      <c r="V7" s="60"/>
      <c r="W7" s="60">
        <v>55226670</v>
      </c>
      <c r="X7" s="60">
        <v>35866178</v>
      </c>
      <c r="Y7" s="60">
        <v>19360492</v>
      </c>
      <c r="Z7" s="140">
        <v>53.98</v>
      </c>
      <c r="AA7" s="62">
        <v>47821571</v>
      </c>
    </row>
    <row r="8" spans="1:27" ht="12.75">
      <c r="A8" s="249" t="s">
        <v>145</v>
      </c>
      <c r="B8" s="182"/>
      <c r="C8" s="155">
        <v>4270559</v>
      </c>
      <c r="D8" s="155"/>
      <c r="E8" s="59">
        <v>4954496</v>
      </c>
      <c r="F8" s="60">
        <v>4954496</v>
      </c>
      <c r="G8" s="60">
        <v>4270559</v>
      </c>
      <c r="H8" s="60">
        <v>23794901</v>
      </c>
      <c r="I8" s="60">
        <v>4300559</v>
      </c>
      <c r="J8" s="60">
        <v>4300559</v>
      </c>
      <c r="K8" s="60">
        <v>1857845</v>
      </c>
      <c r="L8" s="60">
        <v>2961866</v>
      </c>
      <c r="M8" s="60">
        <v>3806839</v>
      </c>
      <c r="N8" s="60">
        <v>3806839</v>
      </c>
      <c r="O8" s="60">
        <v>4172606</v>
      </c>
      <c r="P8" s="60">
        <v>4192471</v>
      </c>
      <c r="Q8" s="60">
        <v>4856843</v>
      </c>
      <c r="R8" s="60">
        <v>4856843</v>
      </c>
      <c r="S8" s="60"/>
      <c r="T8" s="60"/>
      <c r="U8" s="60"/>
      <c r="V8" s="60"/>
      <c r="W8" s="60">
        <v>4856843</v>
      </c>
      <c r="X8" s="60">
        <v>3715872</v>
      </c>
      <c r="Y8" s="60">
        <v>1140971</v>
      </c>
      <c r="Z8" s="140">
        <v>30.71</v>
      </c>
      <c r="AA8" s="62">
        <v>4954496</v>
      </c>
    </row>
    <row r="9" spans="1:27" ht="12.75">
      <c r="A9" s="249" t="s">
        <v>146</v>
      </c>
      <c r="B9" s="182"/>
      <c r="C9" s="155">
        <v>11753371</v>
      </c>
      <c r="D9" s="155"/>
      <c r="E9" s="59">
        <v>11410883</v>
      </c>
      <c r="F9" s="60">
        <v>11410883</v>
      </c>
      <c r="G9" s="60">
        <v>11758722</v>
      </c>
      <c r="H9" s="60">
        <v>35692351</v>
      </c>
      <c r="I9" s="60">
        <v>11790000</v>
      </c>
      <c r="J9" s="60">
        <v>11790000</v>
      </c>
      <c r="K9" s="60">
        <v>4334972</v>
      </c>
      <c r="L9" s="60">
        <v>4442798</v>
      </c>
      <c r="M9" s="60">
        <v>5710258</v>
      </c>
      <c r="N9" s="60">
        <v>5710258</v>
      </c>
      <c r="O9" s="60">
        <v>6258909</v>
      </c>
      <c r="P9" s="60">
        <v>6288706</v>
      </c>
      <c r="Q9" s="60">
        <v>7285264</v>
      </c>
      <c r="R9" s="60">
        <v>7285264</v>
      </c>
      <c r="S9" s="60"/>
      <c r="T9" s="60"/>
      <c r="U9" s="60"/>
      <c r="V9" s="60"/>
      <c r="W9" s="60">
        <v>7285264</v>
      </c>
      <c r="X9" s="60">
        <v>8558162</v>
      </c>
      <c r="Y9" s="60">
        <v>-1272898</v>
      </c>
      <c r="Z9" s="140">
        <v>-14.87</v>
      </c>
      <c r="AA9" s="62">
        <v>11410883</v>
      </c>
    </row>
    <row r="10" spans="1:27" ht="12.75">
      <c r="A10" s="249" t="s">
        <v>147</v>
      </c>
      <c r="B10" s="182"/>
      <c r="C10" s="155">
        <v>5710</v>
      </c>
      <c r="D10" s="155"/>
      <c r="E10" s="59">
        <v>5000</v>
      </c>
      <c r="F10" s="60">
        <v>5000</v>
      </c>
      <c r="G10" s="159">
        <v>8870</v>
      </c>
      <c r="H10" s="159">
        <v>8870</v>
      </c>
      <c r="I10" s="159">
        <v>5710</v>
      </c>
      <c r="J10" s="60">
        <v>5710</v>
      </c>
      <c r="K10" s="159">
        <v>5710</v>
      </c>
      <c r="L10" s="159">
        <v>5710</v>
      </c>
      <c r="M10" s="60">
        <v>5710</v>
      </c>
      <c r="N10" s="159">
        <v>5710</v>
      </c>
      <c r="O10" s="159">
        <v>5710</v>
      </c>
      <c r="P10" s="159">
        <v>5710</v>
      </c>
      <c r="Q10" s="60">
        <v>5710</v>
      </c>
      <c r="R10" s="159">
        <v>5710</v>
      </c>
      <c r="S10" s="159"/>
      <c r="T10" s="60"/>
      <c r="U10" s="159"/>
      <c r="V10" s="159"/>
      <c r="W10" s="159">
        <v>5710</v>
      </c>
      <c r="X10" s="60">
        <v>3750</v>
      </c>
      <c r="Y10" s="159">
        <v>1960</v>
      </c>
      <c r="Z10" s="141">
        <v>52.27</v>
      </c>
      <c r="AA10" s="225">
        <v>5000</v>
      </c>
    </row>
    <row r="11" spans="1:27" ht="12.75">
      <c r="A11" s="249" t="s">
        <v>148</v>
      </c>
      <c r="B11" s="182"/>
      <c r="C11" s="155">
        <v>4750004</v>
      </c>
      <c r="D11" s="155"/>
      <c r="E11" s="59">
        <v>3697000</v>
      </c>
      <c r="F11" s="60">
        <v>3697000</v>
      </c>
      <c r="G11" s="60">
        <v>4750004</v>
      </c>
      <c r="H11" s="60">
        <v>4750004</v>
      </c>
      <c r="I11" s="60">
        <v>4750004</v>
      </c>
      <c r="J11" s="60">
        <v>4750004</v>
      </c>
      <c r="K11" s="60">
        <v>4750004</v>
      </c>
      <c r="L11" s="60">
        <v>4750004</v>
      </c>
      <c r="M11" s="60">
        <v>4750004</v>
      </c>
      <c r="N11" s="60">
        <v>4750004</v>
      </c>
      <c r="O11" s="60">
        <v>4750004</v>
      </c>
      <c r="P11" s="60">
        <v>4750004</v>
      </c>
      <c r="Q11" s="60">
        <v>4750004</v>
      </c>
      <c r="R11" s="60">
        <v>4750004</v>
      </c>
      <c r="S11" s="60"/>
      <c r="T11" s="60"/>
      <c r="U11" s="60"/>
      <c r="V11" s="60"/>
      <c r="W11" s="60">
        <v>4750004</v>
      </c>
      <c r="X11" s="60">
        <v>2772750</v>
      </c>
      <c r="Y11" s="60">
        <v>1977254</v>
      </c>
      <c r="Z11" s="140">
        <v>71.31</v>
      </c>
      <c r="AA11" s="62">
        <v>3697000</v>
      </c>
    </row>
    <row r="12" spans="1:27" ht="12.75">
      <c r="A12" s="250" t="s">
        <v>56</v>
      </c>
      <c r="B12" s="251"/>
      <c r="C12" s="168">
        <f aca="true" t="shared" si="0" ref="C12:Y12">SUM(C6:C11)</f>
        <v>74153237</v>
      </c>
      <c r="D12" s="168">
        <f>SUM(D6:D11)</f>
        <v>0</v>
      </c>
      <c r="E12" s="72">
        <f t="shared" si="0"/>
        <v>69422450</v>
      </c>
      <c r="F12" s="73">
        <f t="shared" si="0"/>
        <v>69422950</v>
      </c>
      <c r="G12" s="73">
        <f t="shared" si="0"/>
        <v>76881960</v>
      </c>
      <c r="H12" s="73">
        <f t="shared" si="0"/>
        <v>134084508</v>
      </c>
      <c r="I12" s="73">
        <f t="shared" si="0"/>
        <v>99262381</v>
      </c>
      <c r="J12" s="73">
        <f t="shared" si="0"/>
        <v>99262381</v>
      </c>
      <c r="K12" s="73">
        <f t="shared" si="0"/>
        <v>78539687</v>
      </c>
      <c r="L12" s="73">
        <f t="shared" si="0"/>
        <v>77979458</v>
      </c>
      <c r="M12" s="73">
        <f t="shared" si="0"/>
        <v>84677754</v>
      </c>
      <c r="N12" s="73">
        <f t="shared" si="0"/>
        <v>84677754</v>
      </c>
      <c r="O12" s="73">
        <f t="shared" si="0"/>
        <v>76567023</v>
      </c>
      <c r="P12" s="73">
        <f t="shared" si="0"/>
        <v>70646673</v>
      </c>
      <c r="Q12" s="73">
        <f t="shared" si="0"/>
        <v>80211940</v>
      </c>
      <c r="R12" s="73">
        <f t="shared" si="0"/>
        <v>80211940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80211940</v>
      </c>
      <c r="X12" s="73">
        <f t="shared" si="0"/>
        <v>52067212</v>
      </c>
      <c r="Y12" s="73">
        <f t="shared" si="0"/>
        <v>28144728</v>
      </c>
      <c r="Z12" s="170">
        <f>+IF(X12&lt;&gt;0,+(Y12/X12)*100,0)</f>
        <v>54.0546092615829</v>
      </c>
      <c r="AA12" s="74">
        <f>SUM(AA6:AA11)</f>
        <v>69422950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514681</v>
      </c>
      <c r="H15" s="60">
        <v>514681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37969000</v>
      </c>
      <c r="D17" s="155"/>
      <c r="E17" s="59">
        <v>25478000</v>
      </c>
      <c r="F17" s="60">
        <v>25478000</v>
      </c>
      <c r="G17" s="60">
        <v>25478000</v>
      </c>
      <c r="H17" s="60">
        <v>25478000</v>
      </c>
      <c r="I17" s="60">
        <v>37969000</v>
      </c>
      <c r="J17" s="60">
        <v>37969000</v>
      </c>
      <c r="K17" s="60">
        <v>37969000</v>
      </c>
      <c r="L17" s="60">
        <v>37969000</v>
      </c>
      <c r="M17" s="60">
        <v>37969000</v>
      </c>
      <c r="N17" s="60">
        <v>37969000</v>
      </c>
      <c r="O17" s="60">
        <v>37969000</v>
      </c>
      <c r="P17" s="60">
        <v>37969000</v>
      </c>
      <c r="Q17" s="60">
        <v>37969000</v>
      </c>
      <c r="R17" s="60">
        <v>37969000</v>
      </c>
      <c r="S17" s="60"/>
      <c r="T17" s="60"/>
      <c r="U17" s="60"/>
      <c r="V17" s="60"/>
      <c r="W17" s="60">
        <v>37969000</v>
      </c>
      <c r="X17" s="60">
        <v>19108500</v>
      </c>
      <c r="Y17" s="60">
        <v>18860500</v>
      </c>
      <c r="Z17" s="140">
        <v>98.7</v>
      </c>
      <c r="AA17" s="62">
        <v>25478000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265018306</v>
      </c>
      <c r="D19" s="155"/>
      <c r="E19" s="59">
        <v>372533105</v>
      </c>
      <c r="F19" s="60">
        <v>281877285</v>
      </c>
      <c r="G19" s="60">
        <v>299417981</v>
      </c>
      <c r="H19" s="60">
        <v>337285433</v>
      </c>
      <c r="I19" s="60">
        <v>274837784</v>
      </c>
      <c r="J19" s="60">
        <v>274837784</v>
      </c>
      <c r="K19" s="60">
        <v>278854623</v>
      </c>
      <c r="L19" s="60">
        <v>278854623</v>
      </c>
      <c r="M19" s="60">
        <v>283503209</v>
      </c>
      <c r="N19" s="60">
        <v>283503209</v>
      </c>
      <c r="O19" s="60">
        <v>283503209</v>
      </c>
      <c r="P19" s="60">
        <v>283503209</v>
      </c>
      <c r="Q19" s="60">
        <v>283503209</v>
      </c>
      <c r="R19" s="60">
        <v>283503209</v>
      </c>
      <c r="S19" s="60"/>
      <c r="T19" s="60"/>
      <c r="U19" s="60"/>
      <c r="V19" s="60"/>
      <c r="W19" s="60">
        <v>283503209</v>
      </c>
      <c r="X19" s="60">
        <v>211407964</v>
      </c>
      <c r="Y19" s="60">
        <v>72095245</v>
      </c>
      <c r="Z19" s="140">
        <v>34.1</v>
      </c>
      <c r="AA19" s="62">
        <v>281877285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22177</v>
      </c>
      <c r="D22" s="155"/>
      <c r="E22" s="59">
        <v>35600</v>
      </c>
      <c r="F22" s="60">
        <v>35600</v>
      </c>
      <c r="G22" s="60">
        <v>31477</v>
      </c>
      <c r="H22" s="60">
        <v>31477</v>
      </c>
      <c r="I22" s="60">
        <v>22177</v>
      </c>
      <c r="J22" s="60">
        <v>22177</v>
      </c>
      <c r="K22" s="60">
        <v>22177</v>
      </c>
      <c r="L22" s="60">
        <v>22177</v>
      </c>
      <c r="M22" s="60">
        <v>22177</v>
      </c>
      <c r="N22" s="60">
        <v>22177</v>
      </c>
      <c r="O22" s="60">
        <v>22177</v>
      </c>
      <c r="P22" s="60">
        <v>22177</v>
      </c>
      <c r="Q22" s="60">
        <v>22177</v>
      </c>
      <c r="R22" s="60">
        <v>22177</v>
      </c>
      <c r="S22" s="60"/>
      <c r="T22" s="60"/>
      <c r="U22" s="60"/>
      <c r="V22" s="60"/>
      <c r="W22" s="60">
        <v>22177</v>
      </c>
      <c r="X22" s="60">
        <v>26700</v>
      </c>
      <c r="Y22" s="60">
        <v>-4523</v>
      </c>
      <c r="Z22" s="140">
        <v>-16.94</v>
      </c>
      <c r="AA22" s="62">
        <v>35600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303009483</v>
      </c>
      <c r="D24" s="168">
        <f>SUM(D15:D23)</f>
        <v>0</v>
      </c>
      <c r="E24" s="76">
        <f t="shared" si="1"/>
        <v>398046705</v>
      </c>
      <c r="F24" s="77">
        <f t="shared" si="1"/>
        <v>307390885</v>
      </c>
      <c r="G24" s="77">
        <f t="shared" si="1"/>
        <v>325442139</v>
      </c>
      <c r="H24" s="77">
        <f t="shared" si="1"/>
        <v>363309591</v>
      </c>
      <c r="I24" s="77">
        <f t="shared" si="1"/>
        <v>312828961</v>
      </c>
      <c r="J24" s="77">
        <f t="shared" si="1"/>
        <v>312828961</v>
      </c>
      <c r="K24" s="77">
        <f t="shared" si="1"/>
        <v>316845800</v>
      </c>
      <c r="L24" s="77">
        <f t="shared" si="1"/>
        <v>316845800</v>
      </c>
      <c r="M24" s="77">
        <f t="shared" si="1"/>
        <v>321494386</v>
      </c>
      <c r="N24" s="77">
        <f t="shared" si="1"/>
        <v>321494386</v>
      </c>
      <c r="O24" s="77">
        <f t="shared" si="1"/>
        <v>321494386</v>
      </c>
      <c r="P24" s="77">
        <f t="shared" si="1"/>
        <v>321494386</v>
      </c>
      <c r="Q24" s="77">
        <f t="shared" si="1"/>
        <v>321494386</v>
      </c>
      <c r="R24" s="77">
        <f t="shared" si="1"/>
        <v>321494386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321494386</v>
      </c>
      <c r="X24" s="77">
        <f t="shared" si="1"/>
        <v>230543164</v>
      </c>
      <c r="Y24" s="77">
        <f t="shared" si="1"/>
        <v>90951222</v>
      </c>
      <c r="Z24" s="212">
        <f>+IF(X24&lt;&gt;0,+(Y24/X24)*100,0)</f>
        <v>39.45084314015921</v>
      </c>
      <c r="AA24" s="79">
        <f>SUM(AA15:AA23)</f>
        <v>307390885</v>
      </c>
    </row>
    <row r="25" spans="1:27" ht="12.75">
      <c r="A25" s="250" t="s">
        <v>159</v>
      </c>
      <c r="B25" s="251"/>
      <c r="C25" s="168">
        <f aca="true" t="shared" si="2" ref="C25:Y25">+C12+C24</f>
        <v>377162720</v>
      </c>
      <c r="D25" s="168">
        <f>+D12+D24</f>
        <v>0</v>
      </c>
      <c r="E25" s="72">
        <f t="shared" si="2"/>
        <v>467469155</v>
      </c>
      <c r="F25" s="73">
        <f t="shared" si="2"/>
        <v>376813835</v>
      </c>
      <c r="G25" s="73">
        <f t="shared" si="2"/>
        <v>402324099</v>
      </c>
      <c r="H25" s="73">
        <f t="shared" si="2"/>
        <v>497394099</v>
      </c>
      <c r="I25" s="73">
        <f t="shared" si="2"/>
        <v>412091342</v>
      </c>
      <c r="J25" s="73">
        <f t="shared" si="2"/>
        <v>412091342</v>
      </c>
      <c r="K25" s="73">
        <f t="shared" si="2"/>
        <v>395385487</v>
      </c>
      <c r="L25" s="73">
        <f t="shared" si="2"/>
        <v>394825258</v>
      </c>
      <c r="M25" s="73">
        <f t="shared" si="2"/>
        <v>406172140</v>
      </c>
      <c r="N25" s="73">
        <f t="shared" si="2"/>
        <v>406172140</v>
      </c>
      <c r="O25" s="73">
        <f t="shared" si="2"/>
        <v>398061409</v>
      </c>
      <c r="P25" s="73">
        <f t="shared" si="2"/>
        <v>392141059</v>
      </c>
      <c r="Q25" s="73">
        <f t="shared" si="2"/>
        <v>401706326</v>
      </c>
      <c r="R25" s="73">
        <f t="shared" si="2"/>
        <v>401706326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401706326</v>
      </c>
      <c r="X25" s="73">
        <f t="shared" si="2"/>
        <v>282610376</v>
      </c>
      <c r="Y25" s="73">
        <f t="shared" si="2"/>
        <v>119095950</v>
      </c>
      <c r="Z25" s="170">
        <f>+IF(X25&lt;&gt;0,+(Y25/X25)*100,0)</f>
        <v>42.1413932799127</v>
      </c>
      <c r="AA25" s="74">
        <f>+AA12+AA24</f>
        <v>376813835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2875809</v>
      </c>
      <c r="D30" s="155"/>
      <c r="E30" s="59"/>
      <c r="F30" s="60"/>
      <c r="G30" s="60">
        <v>2797427</v>
      </c>
      <c r="H30" s="60">
        <v>2797427</v>
      </c>
      <c r="I30" s="60">
        <v>1435445</v>
      </c>
      <c r="J30" s="60">
        <v>1435445</v>
      </c>
      <c r="K30" s="60">
        <v>1457625</v>
      </c>
      <c r="L30" s="60">
        <v>1477682</v>
      </c>
      <c r="M30" s="60">
        <v>1498407</v>
      </c>
      <c r="N30" s="60">
        <v>1498407</v>
      </c>
      <c r="O30" s="60">
        <v>1519133</v>
      </c>
      <c r="P30" s="60">
        <v>1537850</v>
      </c>
      <c r="Q30" s="60">
        <v>1537850</v>
      </c>
      <c r="R30" s="60">
        <v>1537850</v>
      </c>
      <c r="S30" s="60"/>
      <c r="T30" s="60"/>
      <c r="U30" s="60"/>
      <c r="V30" s="60"/>
      <c r="W30" s="60">
        <v>1537850</v>
      </c>
      <c r="X30" s="60"/>
      <c r="Y30" s="60">
        <v>1537850</v>
      </c>
      <c r="Z30" s="140"/>
      <c r="AA30" s="62"/>
    </row>
    <row r="31" spans="1:27" ht="12.75">
      <c r="A31" s="249" t="s">
        <v>163</v>
      </c>
      <c r="B31" s="182"/>
      <c r="C31" s="155">
        <v>4524999</v>
      </c>
      <c r="D31" s="155"/>
      <c r="E31" s="59">
        <v>4760000</v>
      </c>
      <c r="F31" s="60">
        <v>4760500</v>
      </c>
      <c r="G31" s="60">
        <v>4524999</v>
      </c>
      <c r="H31" s="60">
        <v>4524999</v>
      </c>
      <c r="I31" s="60">
        <v>4524999</v>
      </c>
      <c r="J31" s="60">
        <v>4524999</v>
      </c>
      <c r="K31" s="60">
        <v>4524999</v>
      </c>
      <c r="L31" s="60">
        <v>4524999</v>
      </c>
      <c r="M31" s="60">
        <v>4524999</v>
      </c>
      <c r="N31" s="60">
        <v>4524999</v>
      </c>
      <c r="O31" s="60">
        <v>4524999</v>
      </c>
      <c r="P31" s="60">
        <v>4524999</v>
      </c>
      <c r="Q31" s="60">
        <v>4524999</v>
      </c>
      <c r="R31" s="60">
        <v>4524999</v>
      </c>
      <c r="S31" s="60"/>
      <c r="T31" s="60"/>
      <c r="U31" s="60"/>
      <c r="V31" s="60"/>
      <c r="W31" s="60">
        <v>4524999</v>
      </c>
      <c r="X31" s="60">
        <v>3570375</v>
      </c>
      <c r="Y31" s="60">
        <v>954624</v>
      </c>
      <c r="Z31" s="140">
        <v>26.74</v>
      </c>
      <c r="AA31" s="62">
        <v>4760500</v>
      </c>
    </row>
    <row r="32" spans="1:27" ht="12.75">
      <c r="A32" s="249" t="s">
        <v>164</v>
      </c>
      <c r="B32" s="182"/>
      <c r="C32" s="155">
        <v>34632540</v>
      </c>
      <c r="D32" s="155"/>
      <c r="E32" s="59">
        <v>27984000</v>
      </c>
      <c r="F32" s="60">
        <v>27984000</v>
      </c>
      <c r="G32" s="60">
        <v>49258718</v>
      </c>
      <c r="H32" s="60">
        <v>52504719</v>
      </c>
      <c r="I32" s="60">
        <v>43631790</v>
      </c>
      <c r="J32" s="60">
        <v>43631790</v>
      </c>
      <c r="K32" s="60">
        <v>35971367</v>
      </c>
      <c r="L32" s="60">
        <v>35991782</v>
      </c>
      <c r="M32" s="60">
        <v>39243786</v>
      </c>
      <c r="N32" s="60">
        <v>39243786</v>
      </c>
      <c r="O32" s="60">
        <v>35281474</v>
      </c>
      <c r="P32" s="60">
        <v>28651706</v>
      </c>
      <c r="Q32" s="60">
        <v>37314054</v>
      </c>
      <c r="R32" s="60">
        <v>37314054</v>
      </c>
      <c r="S32" s="60"/>
      <c r="T32" s="60"/>
      <c r="U32" s="60"/>
      <c r="V32" s="60"/>
      <c r="W32" s="60">
        <v>37314054</v>
      </c>
      <c r="X32" s="60">
        <v>20988000</v>
      </c>
      <c r="Y32" s="60">
        <v>16326054</v>
      </c>
      <c r="Z32" s="140">
        <v>77.79</v>
      </c>
      <c r="AA32" s="62">
        <v>27984000</v>
      </c>
    </row>
    <row r="33" spans="1:27" ht="12.75">
      <c r="A33" s="249" t="s">
        <v>165</v>
      </c>
      <c r="B33" s="182"/>
      <c r="C33" s="155">
        <v>2552823</v>
      </c>
      <c r="D33" s="155"/>
      <c r="E33" s="59">
        <v>2897000</v>
      </c>
      <c r="F33" s="60">
        <v>2897000</v>
      </c>
      <c r="G33" s="60">
        <v>2552823</v>
      </c>
      <c r="H33" s="60">
        <v>2552823</v>
      </c>
      <c r="I33" s="60">
        <v>2552823</v>
      </c>
      <c r="J33" s="60">
        <v>2552823</v>
      </c>
      <c r="K33" s="60">
        <v>2552823</v>
      </c>
      <c r="L33" s="60">
        <v>2552823</v>
      </c>
      <c r="M33" s="60">
        <v>2552823</v>
      </c>
      <c r="N33" s="60">
        <v>2552823</v>
      </c>
      <c r="O33" s="60">
        <v>2552823</v>
      </c>
      <c r="P33" s="60">
        <v>2552823</v>
      </c>
      <c r="Q33" s="60">
        <v>2552823</v>
      </c>
      <c r="R33" s="60">
        <v>2552823</v>
      </c>
      <c r="S33" s="60"/>
      <c r="T33" s="60"/>
      <c r="U33" s="60"/>
      <c r="V33" s="60"/>
      <c r="W33" s="60">
        <v>2552823</v>
      </c>
      <c r="X33" s="60">
        <v>2172750</v>
      </c>
      <c r="Y33" s="60">
        <v>380073</v>
      </c>
      <c r="Z33" s="140">
        <v>17.49</v>
      </c>
      <c r="AA33" s="62">
        <v>2897000</v>
      </c>
    </row>
    <row r="34" spans="1:27" ht="12.75">
      <c r="A34" s="250" t="s">
        <v>58</v>
      </c>
      <c r="B34" s="251"/>
      <c r="C34" s="168">
        <f aca="true" t="shared" si="3" ref="C34:Y34">SUM(C29:C33)</f>
        <v>44586171</v>
      </c>
      <c r="D34" s="168">
        <f>SUM(D29:D33)</f>
        <v>0</v>
      </c>
      <c r="E34" s="72">
        <f t="shared" si="3"/>
        <v>35641000</v>
      </c>
      <c r="F34" s="73">
        <f t="shared" si="3"/>
        <v>35641500</v>
      </c>
      <c r="G34" s="73">
        <f t="shared" si="3"/>
        <v>59133967</v>
      </c>
      <c r="H34" s="73">
        <f t="shared" si="3"/>
        <v>62379968</v>
      </c>
      <c r="I34" s="73">
        <f t="shared" si="3"/>
        <v>52145057</v>
      </c>
      <c r="J34" s="73">
        <f t="shared" si="3"/>
        <v>52145057</v>
      </c>
      <c r="K34" s="73">
        <f t="shared" si="3"/>
        <v>44506814</v>
      </c>
      <c r="L34" s="73">
        <f t="shared" si="3"/>
        <v>44547286</v>
      </c>
      <c r="M34" s="73">
        <f t="shared" si="3"/>
        <v>47820015</v>
      </c>
      <c r="N34" s="73">
        <f t="shared" si="3"/>
        <v>47820015</v>
      </c>
      <c r="O34" s="73">
        <f t="shared" si="3"/>
        <v>43878429</v>
      </c>
      <c r="P34" s="73">
        <f t="shared" si="3"/>
        <v>37267378</v>
      </c>
      <c r="Q34" s="73">
        <f t="shared" si="3"/>
        <v>45929726</v>
      </c>
      <c r="R34" s="73">
        <f t="shared" si="3"/>
        <v>45929726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45929726</v>
      </c>
      <c r="X34" s="73">
        <f t="shared" si="3"/>
        <v>26731125</v>
      </c>
      <c r="Y34" s="73">
        <f t="shared" si="3"/>
        <v>19198601</v>
      </c>
      <c r="Z34" s="170">
        <f>+IF(X34&lt;&gt;0,+(Y34/X34)*100,0)</f>
        <v>71.82114856744712</v>
      </c>
      <c r="AA34" s="74">
        <f>SUM(AA29:AA33)</f>
        <v>35641500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90000000</v>
      </c>
      <c r="F37" s="60"/>
      <c r="G37" s="60">
        <v>118216</v>
      </c>
      <c r="H37" s="60">
        <v>118216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59721483</v>
      </c>
      <c r="D38" s="155"/>
      <c r="E38" s="59">
        <v>69728573</v>
      </c>
      <c r="F38" s="60">
        <v>69728573</v>
      </c>
      <c r="G38" s="60">
        <v>10553683</v>
      </c>
      <c r="H38" s="60">
        <v>10553683</v>
      </c>
      <c r="I38" s="60">
        <v>49167800</v>
      </c>
      <c r="J38" s="60">
        <v>49167800</v>
      </c>
      <c r="K38" s="60">
        <v>49167800</v>
      </c>
      <c r="L38" s="60">
        <v>49167800</v>
      </c>
      <c r="M38" s="60">
        <v>49167800</v>
      </c>
      <c r="N38" s="60">
        <v>49167800</v>
      </c>
      <c r="O38" s="60">
        <v>49167800</v>
      </c>
      <c r="P38" s="60">
        <v>49167800</v>
      </c>
      <c r="Q38" s="60">
        <v>49167800</v>
      </c>
      <c r="R38" s="60">
        <v>49167800</v>
      </c>
      <c r="S38" s="60"/>
      <c r="T38" s="60"/>
      <c r="U38" s="60"/>
      <c r="V38" s="60"/>
      <c r="W38" s="60">
        <v>49167800</v>
      </c>
      <c r="X38" s="60">
        <v>52296430</v>
      </c>
      <c r="Y38" s="60">
        <v>-3128630</v>
      </c>
      <c r="Z38" s="140">
        <v>-5.98</v>
      </c>
      <c r="AA38" s="62">
        <v>69728573</v>
      </c>
    </row>
    <row r="39" spans="1:27" ht="12.75">
      <c r="A39" s="250" t="s">
        <v>59</v>
      </c>
      <c r="B39" s="253"/>
      <c r="C39" s="168">
        <f aca="true" t="shared" si="4" ref="C39:Y39">SUM(C37:C38)</f>
        <v>59721483</v>
      </c>
      <c r="D39" s="168">
        <f>SUM(D37:D38)</f>
        <v>0</v>
      </c>
      <c r="E39" s="76">
        <f t="shared" si="4"/>
        <v>159728573</v>
      </c>
      <c r="F39" s="77">
        <f t="shared" si="4"/>
        <v>69728573</v>
      </c>
      <c r="G39" s="77">
        <f t="shared" si="4"/>
        <v>10671899</v>
      </c>
      <c r="H39" s="77">
        <f t="shared" si="4"/>
        <v>10671899</v>
      </c>
      <c r="I39" s="77">
        <f t="shared" si="4"/>
        <v>49167800</v>
      </c>
      <c r="J39" s="77">
        <f t="shared" si="4"/>
        <v>49167800</v>
      </c>
      <c r="K39" s="77">
        <f t="shared" si="4"/>
        <v>49167800</v>
      </c>
      <c r="L39" s="77">
        <f t="shared" si="4"/>
        <v>49167800</v>
      </c>
      <c r="M39" s="77">
        <f t="shared" si="4"/>
        <v>49167800</v>
      </c>
      <c r="N39" s="77">
        <f t="shared" si="4"/>
        <v>49167800</v>
      </c>
      <c r="O39" s="77">
        <f t="shared" si="4"/>
        <v>49167800</v>
      </c>
      <c r="P39" s="77">
        <f t="shared" si="4"/>
        <v>49167800</v>
      </c>
      <c r="Q39" s="77">
        <f t="shared" si="4"/>
        <v>49167800</v>
      </c>
      <c r="R39" s="77">
        <f t="shared" si="4"/>
        <v>49167800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49167800</v>
      </c>
      <c r="X39" s="77">
        <f t="shared" si="4"/>
        <v>52296430</v>
      </c>
      <c r="Y39" s="77">
        <f t="shared" si="4"/>
        <v>-3128630</v>
      </c>
      <c r="Z39" s="212">
        <f>+IF(X39&lt;&gt;0,+(Y39/X39)*100,0)</f>
        <v>-5.9824924951856175</v>
      </c>
      <c r="AA39" s="79">
        <f>SUM(AA37:AA38)</f>
        <v>69728573</v>
      </c>
    </row>
    <row r="40" spans="1:27" ht="12.75">
      <c r="A40" s="250" t="s">
        <v>167</v>
      </c>
      <c r="B40" s="251"/>
      <c r="C40" s="168">
        <f aca="true" t="shared" si="5" ref="C40:Y40">+C34+C39</f>
        <v>104307654</v>
      </c>
      <c r="D40" s="168">
        <f>+D34+D39</f>
        <v>0</v>
      </c>
      <c r="E40" s="72">
        <f t="shared" si="5"/>
        <v>195369573</v>
      </c>
      <c r="F40" s="73">
        <f t="shared" si="5"/>
        <v>105370073</v>
      </c>
      <c r="G40" s="73">
        <f t="shared" si="5"/>
        <v>69805866</v>
      </c>
      <c r="H40" s="73">
        <f t="shared" si="5"/>
        <v>73051867</v>
      </c>
      <c r="I40" s="73">
        <f t="shared" si="5"/>
        <v>101312857</v>
      </c>
      <c r="J40" s="73">
        <f t="shared" si="5"/>
        <v>101312857</v>
      </c>
      <c r="K40" s="73">
        <f t="shared" si="5"/>
        <v>93674614</v>
      </c>
      <c r="L40" s="73">
        <f t="shared" si="5"/>
        <v>93715086</v>
      </c>
      <c r="M40" s="73">
        <f t="shared" si="5"/>
        <v>96987815</v>
      </c>
      <c r="N40" s="73">
        <f t="shared" si="5"/>
        <v>96987815</v>
      </c>
      <c r="O40" s="73">
        <f t="shared" si="5"/>
        <v>93046229</v>
      </c>
      <c r="P40" s="73">
        <f t="shared" si="5"/>
        <v>86435178</v>
      </c>
      <c r="Q40" s="73">
        <f t="shared" si="5"/>
        <v>95097526</v>
      </c>
      <c r="R40" s="73">
        <f t="shared" si="5"/>
        <v>95097526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95097526</v>
      </c>
      <c r="X40" s="73">
        <f t="shared" si="5"/>
        <v>79027555</v>
      </c>
      <c r="Y40" s="73">
        <f t="shared" si="5"/>
        <v>16069971</v>
      </c>
      <c r="Z40" s="170">
        <f>+IF(X40&lt;&gt;0,+(Y40/X40)*100,0)</f>
        <v>20.334642771119515</v>
      </c>
      <c r="AA40" s="74">
        <f>+AA34+AA39</f>
        <v>105370073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272855066</v>
      </c>
      <c r="D42" s="257">
        <f>+D25-D40</f>
        <v>0</v>
      </c>
      <c r="E42" s="258">
        <f t="shared" si="6"/>
        <v>272099582</v>
      </c>
      <c r="F42" s="259">
        <f t="shared" si="6"/>
        <v>271443762</v>
      </c>
      <c r="G42" s="259">
        <f t="shared" si="6"/>
        <v>332518233</v>
      </c>
      <c r="H42" s="259">
        <f t="shared" si="6"/>
        <v>424342232</v>
      </c>
      <c r="I42" s="259">
        <f t="shared" si="6"/>
        <v>310778485</v>
      </c>
      <c r="J42" s="259">
        <f t="shared" si="6"/>
        <v>310778485</v>
      </c>
      <c r="K42" s="259">
        <f t="shared" si="6"/>
        <v>301710873</v>
      </c>
      <c r="L42" s="259">
        <f t="shared" si="6"/>
        <v>301110172</v>
      </c>
      <c r="M42" s="259">
        <f t="shared" si="6"/>
        <v>309184325</v>
      </c>
      <c r="N42" s="259">
        <f t="shared" si="6"/>
        <v>309184325</v>
      </c>
      <c r="O42" s="259">
        <f t="shared" si="6"/>
        <v>305015180</v>
      </c>
      <c r="P42" s="259">
        <f t="shared" si="6"/>
        <v>305705881</v>
      </c>
      <c r="Q42" s="259">
        <f t="shared" si="6"/>
        <v>306608800</v>
      </c>
      <c r="R42" s="259">
        <f t="shared" si="6"/>
        <v>306608800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306608800</v>
      </c>
      <c r="X42" s="259">
        <f t="shared" si="6"/>
        <v>203582821</v>
      </c>
      <c r="Y42" s="259">
        <f t="shared" si="6"/>
        <v>103025979</v>
      </c>
      <c r="Z42" s="260">
        <f>+IF(X42&lt;&gt;0,+(Y42/X42)*100,0)</f>
        <v>50.606420764746154</v>
      </c>
      <c r="AA42" s="261">
        <f>+AA25-AA40</f>
        <v>271443762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267598133</v>
      </c>
      <c r="D45" s="155"/>
      <c r="E45" s="59">
        <v>266282160</v>
      </c>
      <c r="F45" s="60">
        <v>265626339</v>
      </c>
      <c r="G45" s="60">
        <v>327300947</v>
      </c>
      <c r="H45" s="60">
        <v>419124946</v>
      </c>
      <c r="I45" s="60">
        <v>305521552</v>
      </c>
      <c r="J45" s="60">
        <v>305521552</v>
      </c>
      <c r="K45" s="60">
        <v>296453940</v>
      </c>
      <c r="L45" s="60">
        <v>295853239</v>
      </c>
      <c r="M45" s="60">
        <v>303927392</v>
      </c>
      <c r="N45" s="60">
        <v>303927392</v>
      </c>
      <c r="O45" s="60">
        <v>299758247</v>
      </c>
      <c r="P45" s="60">
        <v>300448948</v>
      </c>
      <c r="Q45" s="60">
        <v>301351867</v>
      </c>
      <c r="R45" s="60">
        <v>301351867</v>
      </c>
      <c r="S45" s="60"/>
      <c r="T45" s="60"/>
      <c r="U45" s="60"/>
      <c r="V45" s="60"/>
      <c r="W45" s="60">
        <v>301351867</v>
      </c>
      <c r="X45" s="60">
        <v>199219754</v>
      </c>
      <c r="Y45" s="60">
        <v>102132113</v>
      </c>
      <c r="Z45" s="139">
        <v>51.27</v>
      </c>
      <c r="AA45" s="62">
        <v>265626339</v>
      </c>
    </row>
    <row r="46" spans="1:27" ht="12.75">
      <c r="A46" s="249" t="s">
        <v>171</v>
      </c>
      <c r="B46" s="182"/>
      <c r="C46" s="155">
        <v>5256933</v>
      </c>
      <c r="D46" s="155"/>
      <c r="E46" s="59">
        <v>5817422</v>
      </c>
      <c r="F46" s="60">
        <v>5817423</v>
      </c>
      <c r="G46" s="60">
        <v>5217286</v>
      </c>
      <c r="H46" s="60">
        <v>5217286</v>
      </c>
      <c r="I46" s="60">
        <v>5256933</v>
      </c>
      <c r="J46" s="60">
        <v>5256933</v>
      </c>
      <c r="K46" s="60">
        <v>5256933</v>
      </c>
      <c r="L46" s="60">
        <v>5256933</v>
      </c>
      <c r="M46" s="60">
        <v>5256933</v>
      </c>
      <c r="N46" s="60">
        <v>5256933</v>
      </c>
      <c r="O46" s="60">
        <v>5256933</v>
      </c>
      <c r="P46" s="60">
        <v>5256933</v>
      </c>
      <c r="Q46" s="60">
        <v>5256933</v>
      </c>
      <c r="R46" s="60">
        <v>5256933</v>
      </c>
      <c r="S46" s="60"/>
      <c r="T46" s="60"/>
      <c r="U46" s="60"/>
      <c r="V46" s="60"/>
      <c r="W46" s="60">
        <v>5256933</v>
      </c>
      <c r="X46" s="60">
        <v>4363067</v>
      </c>
      <c r="Y46" s="60">
        <v>893866</v>
      </c>
      <c r="Z46" s="139">
        <v>20.49</v>
      </c>
      <c r="AA46" s="62">
        <v>5817423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272855066</v>
      </c>
      <c r="D48" s="217">
        <f>SUM(D45:D47)</f>
        <v>0</v>
      </c>
      <c r="E48" s="264">
        <f t="shared" si="7"/>
        <v>272099582</v>
      </c>
      <c r="F48" s="219">
        <f t="shared" si="7"/>
        <v>271443762</v>
      </c>
      <c r="G48" s="219">
        <f t="shared" si="7"/>
        <v>332518233</v>
      </c>
      <c r="H48" s="219">
        <f t="shared" si="7"/>
        <v>424342232</v>
      </c>
      <c r="I48" s="219">
        <f t="shared" si="7"/>
        <v>310778485</v>
      </c>
      <c r="J48" s="219">
        <f t="shared" si="7"/>
        <v>310778485</v>
      </c>
      <c r="K48" s="219">
        <f t="shared" si="7"/>
        <v>301710873</v>
      </c>
      <c r="L48" s="219">
        <f t="shared" si="7"/>
        <v>301110172</v>
      </c>
      <c r="M48" s="219">
        <f t="shared" si="7"/>
        <v>309184325</v>
      </c>
      <c r="N48" s="219">
        <f t="shared" si="7"/>
        <v>309184325</v>
      </c>
      <c r="O48" s="219">
        <f t="shared" si="7"/>
        <v>305015180</v>
      </c>
      <c r="P48" s="219">
        <f t="shared" si="7"/>
        <v>305705881</v>
      </c>
      <c r="Q48" s="219">
        <f t="shared" si="7"/>
        <v>306608800</v>
      </c>
      <c r="R48" s="219">
        <f t="shared" si="7"/>
        <v>306608800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306608800</v>
      </c>
      <c r="X48" s="219">
        <f t="shared" si="7"/>
        <v>203582821</v>
      </c>
      <c r="Y48" s="219">
        <f t="shared" si="7"/>
        <v>103025979</v>
      </c>
      <c r="Z48" s="265">
        <f>+IF(X48&lt;&gt;0,+(Y48/X48)*100,0)</f>
        <v>50.606420764746154</v>
      </c>
      <c r="AA48" s="232">
        <f>SUM(AA45:AA47)</f>
        <v>271443762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66091232</v>
      </c>
      <c r="D6" s="155"/>
      <c r="E6" s="59">
        <v>66212340</v>
      </c>
      <c r="F6" s="60">
        <v>62258360</v>
      </c>
      <c r="G6" s="60">
        <v>20572874</v>
      </c>
      <c r="H6" s="60">
        <v>4199354</v>
      </c>
      <c r="I6" s="60">
        <v>4972277</v>
      </c>
      <c r="J6" s="60">
        <v>29744505</v>
      </c>
      <c r="K6" s="60">
        <v>5220706</v>
      </c>
      <c r="L6" s="60">
        <v>6249942</v>
      </c>
      <c r="M6" s="60">
        <v>6020560</v>
      </c>
      <c r="N6" s="60">
        <v>17491208</v>
      </c>
      <c r="O6" s="60">
        <v>5657183</v>
      </c>
      <c r="P6" s="60">
        <v>5045261</v>
      </c>
      <c r="Q6" s="60">
        <v>5034534</v>
      </c>
      <c r="R6" s="60">
        <v>15736978</v>
      </c>
      <c r="S6" s="60"/>
      <c r="T6" s="60"/>
      <c r="U6" s="60"/>
      <c r="V6" s="60"/>
      <c r="W6" s="60">
        <v>62972691</v>
      </c>
      <c r="X6" s="60">
        <v>48705275</v>
      </c>
      <c r="Y6" s="60">
        <v>14267416</v>
      </c>
      <c r="Z6" s="140">
        <v>29.29</v>
      </c>
      <c r="AA6" s="62">
        <v>62258360</v>
      </c>
    </row>
    <row r="7" spans="1:27" ht="12.75">
      <c r="A7" s="249" t="s">
        <v>32</v>
      </c>
      <c r="B7" s="182"/>
      <c r="C7" s="155">
        <v>121184045</v>
      </c>
      <c r="D7" s="155"/>
      <c r="E7" s="59">
        <v>125491211</v>
      </c>
      <c r="F7" s="60">
        <v>129661211</v>
      </c>
      <c r="G7" s="60">
        <v>10522200</v>
      </c>
      <c r="H7" s="60">
        <v>10560899</v>
      </c>
      <c r="I7" s="60">
        <v>15220120</v>
      </c>
      <c r="J7" s="60">
        <v>36303219</v>
      </c>
      <c r="K7" s="60">
        <v>9802492</v>
      </c>
      <c r="L7" s="60">
        <v>9788092</v>
      </c>
      <c r="M7" s="60">
        <v>8988476</v>
      </c>
      <c r="N7" s="60">
        <v>28579060</v>
      </c>
      <c r="O7" s="60">
        <v>10880593</v>
      </c>
      <c r="P7" s="60">
        <v>9381331</v>
      </c>
      <c r="Q7" s="60">
        <v>8490111</v>
      </c>
      <c r="R7" s="60">
        <v>28752035</v>
      </c>
      <c r="S7" s="60"/>
      <c r="T7" s="60"/>
      <c r="U7" s="60"/>
      <c r="V7" s="60"/>
      <c r="W7" s="60">
        <v>93634314</v>
      </c>
      <c r="X7" s="60">
        <v>90002928</v>
      </c>
      <c r="Y7" s="60">
        <v>3631386</v>
      </c>
      <c r="Z7" s="140">
        <v>4.03</v>
      </c>
      <c r="AA7" s="62">
        <v>129661211</v>
      </c>
    </row>
    <row r="8" spans="1:27" ht="12.75">
      <c r="A8" s="249" t="s">
        <v>178</v>
      </c>
      <c r="B8" s="182"/>
      <c r="C8" s="155">
        <v>9150144</v>
      </c>
      <c r="D8" s="155"/>
      <c r="E8" s="59">
        <v>8465319</v>
      </c>
      <c r="F8" s="60">
        <v>13865204</v>
      </c>
      <c r="G8" s="60">
        <v>616681</v>
      </c>
      <c r="H8" s="60">
        <v>700971</v>
      </c>
      <c r="I8" s="60">
        <v>-4933409</v>
      </c>
      <c r="J8" s="60">
        <v>-3615757</v>
      </c>
      <c r="K8" s="60">
        <v>8580447</v>
      </c>
      <c r="L8" s="60">
        <v>-1095340</v>
      </c>
      <c r="M8" s="60">
        <v>917154</v>
      </c>
      <c r="N8" s="60">
        <v>8402261</v>
      </c>
      <c r="O8" s="60">
        <v>700369</v>
      </c>
      <c r="P8" s="60">
        <v>958802</v>
      </c>
      <c r="Q8" s="60">
        <v>637740</v>
      </c>
      <c r="R8" s="60">
        <v>2296911</v>
      </c>
      <c r="S8" s="60"/>
      <c r="T8" s="60"/>
      <c r="U8" s="60"/>
      <c r="V8" s="60"/>
      <c r="W8" s="60">
        <v>7083415</v>
      </c>
      <c r="X8" s="60">
        <v>9751472</v>
      </c>
      <c r="Y8" s="60">
        <v>-2668057</v>
      </c>
      <c r="Z8" s="140">
        <v>-27.36</v>
      </c>
      <c r="AA8" s="62">
        <v>13865204</v>
      </c>
    </row>
    <row r="9" spans="1:27" ht="12.75">
      <c r="A9" s="249" t="s">
        <v>179</v>
      </c>
      <c r="B9" s="182"/>
      <c r="C9" s="155">
        <v>51485461</v>
      </c>
      <c r="D9" s="155"/>
      <c r="E9" s="59">
        <v>45933001</v>
      </c>
      <c r="F9" s="60">
        <v>57220575</v>
      </c>
      <c r="G9" s="60">
        <v>17212000</v>
      </c>
      <c r="H9" s="60"/>
      <c r="I9" s="60">
        <v>9115882</v>
      </c>
      <c r="J9" s="60">
        <v>26327882</v>
      </c>
      <c r="K9" s="60">
        <v>-7310882</v>
      </c>
      <c r="L9" s="60"/>
      <c r="M9" s="60">
        <v>16177059</v>
      </c>
      <c r="N9" s="60">
        <v>8866177</v>
      </c>
      <c r="O9" s="60">
        <v>4670921</v>
      </c>
      <c r="P9" s="60">
        <v>1430094</v>
      </c>
      <c r="Q9" s="60">
        <v>9486942</v>
      </c>
      <c r="R9" s="60">
        <v>15587957</v>
      </c>
      <c r="S9" s="60"/>
      <c r="T9" s="60"/>
      <c r="U9" s="60"/>
      <c r="V9" s="60"/>
      <c r="W9" s="60">
        <v>50782016</v>
      </c>
      <c r="X9" s="60">
        <v>57220574</v>
      </c>
      <c r="Y9" s="60">
        <v>-6438558</v>
      </c>
      <c r="Z9" s="140">
        <v>-11.25</v>
      </c>
      <c r="AA9" s="62">
        <v>57220575</v>
      </c>
    </row>
    <row r="10" spans="1:27" ht="12.75">
      <c r="A10" s="249" t="s">
        <v>180</v>
      </c>
      <c r="B10" s="182"/>
      <c r="C10" s="155">
        <v>17402722</v>
      </c>
      <c r="D10" s="155"/>
      <c r="E10" s="59">
        <v>22902000</v>
      </c>
      <c r="F10" s="60">
        <v>24402000</v>
      </c>
      <c r="G10" s="60">
        <v>16000000</v>
      </c>
      <c r="H10" s="60"/>
      <c r="I10" s="60"/>
      <c r="J10" s="60">
        <v>16000000</v>
      </c>
      <c r="K10" s="60">
        <v>-1500000</v>
      </c>
      <c r="L10" s="60"/>
      <c r="M10" s="60">
        <v>5000000</v>
      </c>
      <c r="N10" s="60">
        <v>3500000</v>
      </c>
      <c r="O10" s="60"/>
      <c r="P10" s="60"/>
      <c r="Q10" s="60">
        <v>11202000</v>
      </c>
      <c r="R10" s="60">
        <v>11202000</v>
      </c>
      <c r="S10" s="60"/>
      <c r="T10" s="60"/>
      <c r="U10" s="60"/>
      <c r="V10" s="60"/>
      <c r="W10" s="60">
        <v>30702000</v>
      </c>
      <c r="X10" s="60">
        <v>24402000</v>
      </c>
      <c r="Y10" s="60">
        <v>6300000</v>
      </c>
      <c r="Z10" s="140">
        <v>25.82</v>
      </c>
      <c r="AA10" s="62">
        <v>24402000</v>
      </c>
    </row>
    <row r="11" spans="1:27" ht="12.75">
      <c r="A11" s="249" t="s">
        <v>181</v>
      </c>
      <c r="B11" s="182"/>
      <c r="C11" s="155">
        <v>4472834</v>
      </c>
      <c r="D11" s="155"/>
      <c r="E11" s="59">
        <v>4604196</v>
      </c>
      <c r="F11" s="60">
        <v>3304196</v>
      </c>
      <c r="G11" s="60">
        <v>93931</v>
      </c>
      <c r="H11" s="60">
        <v>430468</v>
      </c>
      <c r="I11" s="60"/>
      <c r="J11" s="60">
        <v>524399</v>
      </c>
      <c r="K11" s="60">
        <v>506973</v>
      </c>
      <c r="L11" s="60">
        <v>502046</v>
      </c>
      <c r="M11" s="60">
        <v>73436</v>
      </c>
      <c r="N11" s="60">
        <v>1082455</v>
      </c>
      <c r="O11" s="60">
        <v>478868</v>
      </c>
      <c r="P11" s="60">
        <v>250344</v>
      </c>
      <c r="Q11" s="60">
        <v>62222</v>
      </c>
      <c r="R11" s="60">
        <v>791434</v>
      </c>
      <c r="S11" s="60"/>
      <c r="T11" s="60"/>
      <c r="U11" s="60"/>
      <c r="V11" s="60"/>
      <c r="W11" s="60">
        <v>2398288</v>
      </c>
      <c r="X11" s="60">
        <v>2153147</v>
      </c>
      <c r="Y11" s="60">
        <v>245141</v>
      </c>
      <c r="Z11" s="140">
        <v>11.39</v>
      </c>
      <c r="AA11" s="62">
        <v>3304196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-255614786</v>
      </c>
      <c r="D14" s="155"/>
      <c r="E14" s="59">
        <v>-257079613</v>
      </c>
      <c r="F14" s="60">
        <v>-288621486</v>
      </c>
      <c r="G14" s="60">
        <v>-66144678</v>
      </c>
      <c r="H14" s="60">
        <v>-6020688</v>
      </c>
      <c r="I14" s="60">
        <v>-12545583</v>
      </c>
      <c r="J14" s="60">
        <v>-84710949</v>
      </c>
      <c r="K14" s="60">
        <v>-8969376</v>
      </c>
      <c r="L14" s="60">
        <v>-19140124</v>
      </c>
      <c r="M14" s="60">
        <v>-29518370</v>
      </c>
      <c r="N14" s="60">
        <v>-57627870</v>
      </c>
      <c r="O14" s="60">
        <v>-18415331</v>
      </c>
      <c r="P14" s="60">
        <v>-24808910</v>
      </c>
      <c r="Q14" s="60">
        <v>-37864032</v>
      </c>
      <c r="R14" s="60">
        <v>-81088273</v>
      </c>
      <c r="S14" s="60"/>
      <c r="T14" s="60"/>
      <c r="U14" s="60"/>
      <c r="V14" s="60"/>
      <c r="W14" s="60">
        <v>-223427092</v>
      </c>
      <c r="X14" s="60">
        <v>-217764595</v>
      </c>
      <c r="Y14" s="60">
        <v>-5662497</v>
      </c>
      <c r="Z14" s="140">
        <v>2.6</v>
      </c>
      <c r="AA14" s="62">
        <v>-288621486</v>
      </c>
    </row>
    <row r="15" spans="1:27" ht="12.75">
      <c r="A15" s="249" t="s">
        <v>40</v>
      </c>
      <c r="B15" s="182"/>
      <c r="C15" s="155">
        <v>-392834</v>
      </c>
      <c r="D15" s="155"/>
      <c r="E15" s="59">
        <v>-10982579</v>
      </c>
      <c r="F15" s="60">
        <v>-182579</v>
      </c>
      <c r="G15" s="60"/>
      <c r="H15" s="60"/>
      <c r="I15" s="60">
        <v>101390</v>
      </c>
      <c r="J15" s="60">
        <v>101390</v>
      </c>
      <c r="K15" s="60">
        <v>-279503</v>
      </c>
      <c r="L15" s="60"/>
      <c r="M15" s="60"/>
      <c r="N15" s="60">
        <v>-279503</v>
      </c>
      <c r="O15" s="60"/>
      <c r="P15" s="60"/>
      <c r="Q15" s="60">
        <v>-93266</v>
      </c>
      <c r="R15" s="60">
        <v>-93266</v>
      </c>
      <c r="S15" s="60"/>
      <c r="T15" s="60"/>
      <c r="U15" s="60"/>
      <c r="V15" s="60"/>
      <c r="W15" s="60">
        <v>-271379</v>
      </c>
      <c r="X15" s="60">
        <v>10617421</v>
      </c>
      <c r="Y15" s="60">
        <v>-10888800</v>
      </c>
      <c r="Z15" s="140">
        <v>-102.56</v>
      </c>
      <c r="AA15" s="62">
        <v>-182579</v>
      </c>
    </row>
    <row r="16" spans="1:27" ht="12.75">
      <c r="A16" s="249" t="s">
        <v>42</v>
      </c>
      <c r="B16" s="182"/>
      <c r="C16" s="155"/>
      <c r="D16" s="155"/>
      <c r="E16" s="59">
        <v>-310000</v>
      </c>
      <c r="F16" s="60">
        <v>-310000</v>
      </c>
      <c r="G16" s="60"/>
      <c r="H16" s="60">
        <v>-275557</v>
      </c>
      <c r="I16" s="60"/>
      <c r="J16" s="60">
        <v>-275557</v>
      </c>
      <c r="K16" s="60">
        <v>-1511456</v>
      </c>
      <c r="L16" s="60"/>
      <c r="M16" s="60">
        <v>-324666</v>
      </c>
      <c r="N16" s="60">
        <v>-1836122</v>
      </c>
      <c r="O16" s="60">
        <v>-508538</v>
      </c>
      <c r="P16" s="60">
        <v>-418901</v>
      </c>
      <c r="Q16" s="60">
        <v>-325569</v>
      </c>
      <c r="R16" s="60">
        <v>-1253008</v>
      </c>
      <c r="S16" s="60"/>
      <c r="T16" s="60"/>
      <c r="U16" s="60"/>
      <c r="V16" s="60"/>
      <c r="W16" s="60">
        <v>-3364687</v>
      </c>
      <c r="X16" s="60">
        <v>-310000</v>
      </c>
      <c r="Y16" s="60">
        <v>-3054687</v>
      </c>
      <c r="Z16" s="140">
        <v>985.38</v>
      </c>
      <c r="AA16" s="62">
        <v>-310000</v>
      </c>
    </row>
    <row r="17" spans="1:27" ht="12.75">
      <c r="A17" s="250" t="s">
        <v>185</v>
      </c>
      <c r="B17" s="251"/>
      <c r="C17" s="168">
        <f aca="true" t="shared" si="0" ref="C17:Y17">SUM(C6:C16)</f>
        <v>13778818</v>
      </c>
      <c r="D17" s="168">
        <f t="shared" si="0"/>
        <v>0</v>
      </c>
      <c r="E17" s="72">
        <f t="shared" si="0"/>
        <v>5235875</v>
      </c>
      <c r="F17" s="73">
        <f t="shared" si="0"/>
        <v>1597481</v>
      </c>
      <c r="G17" s="73">
        <f t="shared" si="0"/>
        <v>-1126992</v>
      </c>
      <c r="H17" s="73">
        <f t="shared" si="0"/>
        <v>9595447</v>
      </c>
      <c r="I17" s="73">
        <f t="shared" si="0"/>
        <v>11930677</v>
      </c>
      <c r="J17" s="73">
        <f t="shared" si="0"/>
        <v>20399132</v>
      </c>
      <c r="K17" s="73">
        <f t="shared" si="0"/>
        <v>4539401</v>
      </c>
      <c r="L17" s="73">
        <f t="shared" si="0"/>
        <v>-3695384</v>
      </c>
      <c r="M17" s="73">
        <f t="shared" si="0"/>
        <v>7333649</v>
      </c>
      <c r="N17" s="73">
        <f t="shared" si="0"/>
        <v>8177666</v>
      </c>
      <c r="O17" s="73">
        <f t="shared" si="0"/>
        <v>3464065</v>
      </c>
      <c r="P17" s="73">
        <f t="shared" si="0"/>
        <v>-8161979</v>
      </c>
      <c r="Q17" s="73">
        <f t="shared" si="0"/>
        <v>-3369318</v>
      </c>
      <c r="R17" s="73">
        <f t="shared" si="0"/>
        <v>-8067232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20509566</v>
      </c>
      <c r="X17" s="73">
        <f t="shared" si="0"/>
        <v>24778222</v>
      </c>
      <c r="Y17" s="73">
        <f t="shared" si="0"/>
        <v>-4268656</v>
      </c>
      <c r="Z17" s="170">
        <f>+IF(X17&lt;&gt;0,+(Y17/X17)*100,0)</f>
        <v>-17.227450783191788</v>
      </c>
      <c r="AA17" s="74">
        <f>SUM(AA6:AA16)</f>
        <v>1597481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12000000</v>
      </c>
      <c r="F21" s="60">
        <v>12000000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12000000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-25099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-26502826</v>
      </c>
      <c r="D26" s="155"/>
      <c r="E26" s="59">
        <v>-126725625</v>
      </c>
      <c r="F26" s="60">
        <v>-36069805</v>
      </c>
      <c r="G26" s="60">
        <v>-4222688</v>
      </c>
      <c r="H26" s="60">
        <v>-5503214</v>
      </c>
      <c r="I26" s="60">
        <v>-224499</v>
      </c>
      <c r="J26" s="60">
        <v>-9950401</v>
      </c>
      <c r="K26" s="60">
        <v>-4023339</v>
      </c>
      <c r="L26" s="60">
        <v>-2588260</v>
      </c>
      <c r="M26" s="60">
        <v>-4648592</v>
      </c>
      <c r="N26" s="60">
        <v>-11260191</v>
      </c>
      <c r="O26" s="60">
        <v>-5597432</v>
      </c>
      <c r="P26" s="60">
        <v>-1774563</v>
      </c>
      <c r="Q26" s="60">
        <v>-6204938</v>
      </c>
      <c r="R26" s="60">
        <v>-13576933</v>
      </c>
      <c r="S26" s="60"/>
      <c r="T26" s="60"/>
      <c r="U26" s="60"/>
      <c r="V26" s="60"/>
      <c r="W26" s="60">
        <v>-34787525</v>
      </c>
      <c r="X26" s="60">
        <v>65173780</v>
      </c>
      <c r="Y26" s="60">
        <v>-99961305</v>
      </c>
      <c r="Z26" s="140">
        <v>-153.38</v>
      </c>
      <c r="AA26" s="62">
        <v>-36069805</v>
      </c>
    </row>
    <row r="27" spans="1:27" ht="12.75">
      <c r="A27" s="250" t="s">
        <v>192</v>
      </c>
      <c r="B27" s="251"/>
      <c r="C27" s="168">
        <f aca="true" t="shared" si="1" ref="C27:Y27">SUM(C21:C26)</f>
        <v>-26527925</v>
      </c>
      <c r="D27" s="168">
        <f>SUM(D21:D26)</f>
        <v>0</v>
      </c>
      <c r="E27" s="72">
        <f t="shared" si="1"/>
        <v>-114725625</v>
      </c>
      <c r="F27" s="73">
        <f t="shared" si="1"/>
        <v>-24069805</v>
      </c>
      <c r="G27" s="73">
        <f t="shared" si="1"/>
        <v>-4222688</v>
      </c>
      <c r="H27" s="73">
        <f t="shared" si="1"/>
        <v>-5503214</v>
      </c>
      <c r="I27" s="73">
        <f t="shared" si="1"/>
        <v>-224499</v>
      </c>
      <c r="J27" s="73">
        <f t="shared" si="1"/>
        <v>-9950401</v>
      </c>
      <c r="K27" s="73">
        <f t="shared" si="1"/>
        <v>-4023339</v>
      </c>
      <c r="L27" s="73">
        <f t="shared" si="1"/>
        <v>-2588260</v>
      </c>
      <c r="M27" s="73">
        <f t="shared" si="1"/>
        <v>-4648592</v>
      </c>
      <c r="N27" s="73">
        <f t="shared" si="1"/>
        <v>-11260191</v>
      </c>
      <c r="O27" s="73">
        <f t="shared" si="1"/>
        <v>-5597432</v>
      </c>
      <c r="P27" s="73">
        <f t="shared" si="1"/>
        <v>-1774563</v>
      </c>
      <c r="Q27" s="73">
        <f t="shared" si="1"/>
        <v>-6204938</v>
      </c>
      <c r="R27" s="73">
        <f t="shared" si="1"/>
        <v>-13576933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-34787525</v>
      </c>
      <c r="X27" s="73">
        <f t="shared" si="1"/>
        <v>65173780</v>
      </c>
      <c r="Y27" s="73">
        <f t="shared" si="1"/>
        <v>-99961305</v>
      </c>
      <c r="Z27" s="170">
        <f>+IF(X27&lt;&gt;0,+(Y27/X27)*100,0)</f>
        <v>-153.37656493148012</v>
      </c>
      <c r="AA27" s="74">
        <f>SUM(AA21:AA26)</f>
        <v>-24069805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90000000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338978</v>
      </c>
      <c r="D33" s="155"/>
      <c r="E33" s="59">
        <v>500000</v>
      </c>
      <c r="F33" s="60">
        <v>500000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500000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-2561088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-2222110</v>
      </c>
      <c r="D36" s="168">
        <f>SUM(D31:D35)</f>
        <v>0</v>
      </c>
      <c r="E36" s="72">
        <f t="shared" si="2"/>
        <v>90500000</v>
      </c>
      <c r="F36" s="73">
        <f t="shared" si="2"/>
        <v>500000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500000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-14971217</v>
      </c>
      <c r="D38" s="153">
        <f>+D17+D27+D36</f>
        <v>0</v>
      </c>
      <c r="E38" s="99">
        <f t="shared" si="3"/>
        <v>-18989750</v>
      </c>
      <c r="F38" s="100">
        <f t="shared" si="3"/>
        <v>-21972324</v>
      </c>
      <c r="G38" s="100">
        <f t="shared" si="3"/>
        <v>-5349680</v>
      </c>
      <c r="H38" s="100">
        <f t="shared" si="3"/>
        <v>4092233</v>
      </c>
      <c r="I38" s="100">
        <f t="shared" si="3"/>
        <v>11706178</v>
      </c>
      <c r="J38" s="100">
        <f t="shared" si="3"/>
        <v>10448731</v>
      </c>
      <c r="K38" s="100">
        <f t="shared" si="3"/>
        <v>516062</v>
      </c>
      <c r="L38" s="100">
        <f t="shared" si="3"/>
        <v>-6283644</v>
      </c>
      <c r="M38" s="100">
        <f t="shared" si="3"/>
        <v>2685057</v>
      </c>
      <c r="N38" s="100">
        <f t="shared" si="3"/>
        <v>-3082525</v>
      </c>
      <c r="O38" s="100">
        <f t="shared" si="3"/>
        <v>-2133367</v>
      </c>
      <c r="P38" s="100">
        <f t="shared" si="3"/>
        <v>-9936542</v>
      </c>
      <c r="Q38" s="100">
        <f t="shared" si="3"/>
        <v>-9574256</v>
      </c>
      <c r="R38" s="100">
        <f t="shared" si="3"/>
        <v>-21644165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-14277959</v>
      </c>
      <c r="X38" s="100">
        <f t="shared" si="3"/>
        <v>89952002</v>
      </c>
      <c r="Y38" s="100">
        <f t="shared" si="3"/>
        <v>-104229961</v>
      </c>
      <c r="Z38" s="137">
        <f>+IF(X38&lt;&gt;0,+(Y38/X38)*100,0)</f>
        <v>-115.8728640636592</v>
      </c>
      <c r="AA38" s="102">
        <f>+AA17+AA27+AA36</f>
        <v>-21972324</v>
      </c>
    </row>
    <row r="39" spans="1:27" ht="12.75">
      <c r="A39" s="249" t="s">
        <v>200</v>
      </c>
      <c r="B39" s="182"/>
      <c r="C39" s="153">
        <v>68344812</v>
      </c>
      <c r="D39" s="153"/>
      <c r="E39" s="99">
        <v>68344813</v>
      </c>
      <c r="F39" s="100"/>
      <c r="G39" s="100">
        <v>53373593</v>
      </c>
      <c r="H39" s="100">
        <v>48023913</v>
      </c>
      <c r="I39" s="100">
        <v>52116146</v>
      </c>
      <c r="J39" s="100">
        <v>53373593</v>
      </c>
      <c r="K39" s="100">
        <v>63822324</v>
      </c>
      <c r="L39" s="100">
        <v>64338386</v>
      </c>
      <c r="M39" s="100">
        <v>58054742</v>
      </c>
      <c r="N39" s="100">
        <v>63822324</v>
      </c>
      <c r="O39" s="100">
        <v>60739799</v>
      </c>
      <c r="P39" s="100">
        <v>58606432</v>
      </c>
      <c r="Q39" s="100">
        <v>48669890</v>
      </c>
      <c r="R39" s="100">
        <v>60739799</v>
      </c>
      <c r="S39" s="100"/>
      <c r="T39" s="100"/>
      <c r="U39" s="100"/>
      <c r="V39" s="100"/>
      <c r="W39" s="100">
        <v>53373593</v>
      </c>
      <c r="X39" s="100"/>
      <c r="Y39" s="100">
        <v>53373593</v>
      </c>
      <c r="Z39" s="137"/>
      <c r="AA39" s="102"/>
    </row>
    <row r="40" spans="1:27" ht="12.75">
      <c r="A40" s="269" t="s">
        <v>201</v>
      </c>
      <c r="B40" s="256"/>
      <c r="C40" s="257">
        <v>53373595</v>
      </c>
      <c r="D40" s="257"/>
      <c r="E40" s="258">
        <v>49355063</v>
      </c>
      <c r="F40" s="259">
        <v>-21972324</v>
      </c>
      <c r="G40" s="259">
        <v>48023913</v>
      </c>
      <c r="H40" s="259">
        <v>52116146</v>
      </c>
      <c r="I40" s="259">
        <v>63822324</v>
      </c>
      <c r="J40" s="259">
        <v>63822324</v>
      </c>
      <c r="K40" s="259">
        <v>64338386</v>
      </c>
      <c r="L40" s="259">
        <v>58054742</v>
      </c>
      <c r="M40" s="259">
        <v>60739799</v>
      </c>
      <c r="N40" s="259">
        <v>60739799</v>
      </c>
      <c r="O40" s="259">
        <v>58606432</v>
      </c>
      <c r="P40" s="259">
        <v>48669890</v>
      </c>
      <c r="Q40" s="259">
        <v>39095634</v>
      </c>
      <c r="R40" s="259">
        <v>39095634</v>
      </c>
      <c r="S40" s="259"/>
      <c r="T40" s="259"/>
      <c r="U40" s="259"/>
      <c r="V40" s="259"/>
      <c r="W40" s="259">
        <v>39095634</v>
      </c>
      <c r="X40" s="259">
        <v>89952002</v>
      </c>
      <c r="Y40" s="259">
        <v>-50856368</v>
      </c>
      <c r="Z40" s="260">
        <v>-56.54</v>
      </c>
      <c r="AA40" s="261">
        <v>-21972324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20022296</v>
      </c>
      <c r="D5" s="200">
        <f t="shared" si="0"/>
        <v>0</v>
      </c>
      <c r="E5" s="106">
        <f t="shared" si="0"/>
        <v>46558320</v>
      </c>
      <c r="F5" s="106">
        <f t="shared" si="0"/>
        <v>17873000</v>
      </c>
      <c r="G5" s="106">
        <f t="shared" si="0"/>
        <v>0</v>
      </c>
      <c r="H5" s="106">
        <f t="shared" si="0"/>
        <v>5492340</v>
      </c>
      <c r="I5" s="106">
        <f t="shared" si="0"/>
        <v>164592</v>
      </c>
      <c r="J5" s="106">
        <f t="shared" si="0"/>
        <v>5656932</v>
      </c>
      <c r="K5" s="106">
        <f t="shared" si="0"/>
        <v>3949452</v>
      </c>
      <c r="L5" s="106">
        <f t="shared" si="0"/>
        <v>1678289</v>
      </c>
      <c r="M5" s="106">
        <f t="shared" si="0"/>
        <v>4627518</v>
      </c>
      <c r="N5" s="106">
        <f t="shared" si="0"/>
        <v>10255259</v>
      </c>
      <c r="O5" s="106">
        <f t="shared" si="0"/>
        <v>5213950</v>
      </c>
      <c r="P5" s="106">
        <f t="shared" si="0"/>
        <v>545444</v>
      </c>
      <c r="Q5" s="106">
        <f t="shared" si="0"/>
        <v>460048</v>
      </c>
      <c r="R5" s="106">
        <f t="shared" si="0"/>
        <v>6219442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22131633</v>
      </c>
      <c r="X5" s="106">
        <f t="shared" si="0"/>
        <v>13404750</v>
      </c>
      <c r="Y5" s="106">
        <f t="shared" si="0"/>
        <v>8726883</v>
      </c>
      <c r="Z5" s="201">
        <f>+IF(X5&lt;&gt;0,+(Y5/X5)*100,0)</f>
        <v>65.10291501146982</v>
      </c>
      <c r="AA5" s="199">
        <f>SUM(AA11:AA18)</f>
        <v>17873000</v>
      </c>
    </row>
    <row r="6" spans="1:27" ht="12.75">
      <c r="A6" s="291" t="s">
        <v>205</v>
      </c>
      <c r="B6" s="142"/>
      <c r="C6" s="62">
        <v>2029991</v>
      </c>
      <c r="D6" s="156"/>
      <c r="E6" s="60">
        <v>6000000</v>
      </c>
      <c r="F6" s="60">
        <v>11335000</v>
      </c>
      <c r="G6" s="60"/>
      <c r="H6" s="60">
        <v>2570519</v>
      </c>
      <c r="I6" s="60"/>
      <c r="J6" s="60">
        <v>2570519</v>
      </c>
      <c r="K6" s="60">
        <v>3485091</v>
      </c>
      <c r="L6" s="60"/>
      <c r="M6" s="60">
        <v>3254781</v>
      </c>
      <c r="N6" s="60">
        <v>6739872</v>
      </c>
      <c r="O6" s="60">
        <v>3349909</v>
      </c>
      <c r="P6" s="60"/>
      <c r="Q6" s="60"/>
      <c r="R6" s="60">
        <v>3349909</v>
      </c>
      <c r="S6" s="60"/>
      <c r="T6" s="60"/>
      <c r="U6" s="60"/>
      <c r="V6" s="60"/>
      <c r="W6" s="60">
        <v>12660300</v>
      </c>
      <c r="X6" s="60">
        <v>8501250</v>
      </c>
      <c r="Y6" s="60">
        <v>4159050</v>
      </c>
      <c r="Z6" s="140">
        <v>48.92</v>
      </c>
      <c r="AA6" s="155">
        <v>11335000</v>
      </c>
    </row>
    <row r="7" spans="1:27" ht="12.75">
      <c r="A7" s="291" t="s">
        <v>206</v>
      </c>
      <c r="B7" s="142"/>
      <c r="C7" s="62">
        <v>3624858</v>
      </c>
      <c r="D7" s="156"/>
      <c r="E7" s="60">
        <v>10740000</v>
      </c>
      <c r="F7" s="60">
        <v>360000</v>
      </c>
      <c r="G7" s="60"/>
      <c r="H7" s="60">
        <v>1342938</v>
      </c>
      <c r="I7" s="60">
        <v>64250</v>
      </c>
      <c r="J7" s="60">
        <v>1407188</v>
      </c>
      <c r="K7" s="60">
        <v>384803</v>
      </c>
      <c r="L7" s="60">
        <v>1640449</v>
      </c>
      <c r="M7" s="60">
        <v>1188861</v>
      </c>
      <c r="N7" s="60">
        <v>3214113</v>
      </c>
      <c r="O7" s="60">
        <v>1399107</v>
      </c>
      <c r="P7" s="60"/>
      <c r="Q7" s="60"/>
      <c r="R7" s="60">
        <v>1399107</v>
      </c>
      <c r="S7" s="60"/>
      <c r="T7" s="60"/>
      <c r="U7" s="60"/>
      <c r="V7" s="60"/>
      <c r="W7" s="60">
        <v>6020408</v>
      </c>
      <c r="X7" s="60">
        <v>270000</v>
      </c>
      <c r="Y7" s="60">
        <v>5750408</v>
      </c>
      <c r="Z7" s="140">
        <v>2129.78</v>
      </c>
      <c r="AA7" s="155">
        <v>360000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>
        <v>3000000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14367447</v>
      </c>
      <c r="D10" s="156"/>
      <c r="E10" s="60">
        <v>1180000</v>
      </c>
      <c r="F10" s="60"/>
      <c r="G10" s="60"/>
      <c r="H10" s="60"/>
      <c r="I10" s="60"/>
      <c r="J10" s="60"/>
      <c r="K10" s="60"/>
      <c r="L10" s="60"/>
      <c r="M10" s="60"/>
      <c r="N10" s="60"/>
      <c r="O10" s="60">
        <v>178128</v>
      </c>
      <c r="P10" s="60"/>
      <c r="Q10" s="60"/>
      <c r="R10" s="60">
        <v>178128</v>
      </c>
      <c r="S10" s="60"/>
      <c r="T10" s="60"/>
      <c r="U10" s="60"/>
      <c r="V10" s="60"/>
      <c r="W10" s="60">
        <v>178128</v>
      </c>
      <c r="X10" s="60"/>
      <c r="Y10" s="60">
        <v>178128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20022296</v>
      </c>
      <c r="D11" s="294">
        <f t="shared" si="1"/>
        <v>0</v>
      </c>
      <c r="E11" s="295">
        <f t="shared" si="1"/>
        <v>20920000</v>
      </c>
      <c r="F11" s="295">
        <f t="shared" si="1"/>
        <v>11695000</v>
      </c>
      <c r="G11" s="295">
        <f t="shared" si="1"/>
        <v>0</v>
      </c>
      <c r="H11" s="295">
        <f t="shared" si="1"/>
        <v>3913457</v>
      </c>
      <c r="I11" s="295">
        <f t="shared" si="1"/>
        <v>64250</v>
      </c>
      <c r="J11" s="295">
        <f t="shared" si="1"/>
        <v>3977707</v>
      </c>
      <c r="K11" s="295">
        <f t="shared" si="1"/>
        <v>3869894</v>
      </c>
      <c r="L11" s="295">
        <f t="shared" si="1"/>
        <v>1640449</v>
      </c>
      <c r="M11" s="295">
        <f t="shared" si="1"/>
        <v>4443642</v>
      </c>
      <c r="N11" s="295">
        <f t="shared" si="1"/>
        <v>9953985</v>
      </c>
      <c r="O11" s="295">
        <f t="shared" si="1"/>
        <v>4927144</v>
      </c>
      <c r="P11" s="295">
        <f t="shared" si="1"/>
        <v>0</v>
      </c>
      <c r="Q11" s="295">
        <f t="shared" si="1"/>
        <v>0</v>
      </c>
      <c r="R11" s="295">
        <f t="shared" si="1"/>
        <v>4927144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18858836</v>
      </c>
      <c r="X11" s="295">
        <f t="shared" si="1"/>
        <v>8771250</v>
      </c>
      <c r="Y11" s="295">
        <f t="shared" si="1"/>
        <v>10087586</v>
      </c>
      <c r="Z11" s="296">
        <f>+IF(X11&lt;&gt;0,+(Y11/X11)*100,0)</f>
        <v>115.00739347299415</v>
      </c>
      <c r="AA11" s="297">
        <f>SUM(AA6:AA10)</f>
        <v>11695000</v>
      </c>
    </row>
    <row r="12" spans="1:27" ht="12.75">
      <c r="A12" s="298" t="s">
        <v>211</v>
      </c>
      <c r="B12" s="136"/>
      <c r="C12" s="62"/>
      <c r="D12" s="156"/>
      <c r="E12" s="60">
        <v>10790000</v>
      </c>
      <c r="F12" s="60">
        <v>526000</v>
      </c>
      <c r="G12" s="60"/>
      <c r="H12" s="60"/>
      <c r="I12" s="60"/>
      <c r="J12" s="60"/>
      <c r="K12" s="60">
        <v>6500</v>
      </c>
      <c r="L12" s="60"/>
      <c r="M12" s="60"/>
      <c r="N12" s="60">
        <v>6500</v>
      </c>
      <c r="O12" s="60"/>
      <c r="P12" s="60"/>
      <c r="Q12" s="60">
        <v>374757</v>
      </c>
      <c r="R12" s="60">
        <v>374757</v>
      </c>
      <c r="S12" s="60"/>
      <c r="T12" s="60"/>
      <c r="U12" s="60"/>
      <c r="V12" s="60"/>
      <c r="W12" s="60">
        <v>381257</v>
      </c>
      <c r="X12" s="60">
        <v>394500</v>
      </c>
      <c r="Y12" s="60">
        <v>-13243</v>
      </c>
      <c r="Z12" s="140">
        <v>-3.36</v>
      </c>
      <c r="AA12" s="155">
        <v>526000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14848320</v>
      </c>
      <c r="F15" s="60">
        <v>5652000</v>
      </c>
      <c r="G15" s="60"/>
      <c r="H15" s="60">
        <v>1578883</v>
      </c>
      <c r="I15" s="60">
        <v>100342</v>
      </c>
      <c r="J15" s="60">
        <v>1679225</v>
      </c>
      <c r="K15" s="60">
        <v>73058</v>
      </c>
      <c r="L15" s="60">
        <v>37840</v>
      </c>
      <c r="M15" s="60">
        <v>183876</v>
      </c>
      <c r="N15" s="60">
        <v>294774</v>
      </c>
      <c r="O15" s="60">
        <v>286806</v>
      </c>
      <c r="P15" s="60">
        <v>545444</v>
      </c>
      <c r="Q15" s="60">
        <v>85291</v>
      </c>
      <c r="R15" s="60">
        <v>917541</v>
      </c>
      <c r="S15" s="60"/>
      <c r="T15" s="60"/>
      <c r="U15" s="60"/>
      <c r="V15" s="60"/>
      <c r="W15" s="60">
        <v>2891540</v>
      </c>
      <c r="X15" s="60">
        <v>4239000</v>
      </c>
      <c r="Y15" s="60">
        <v>-1347460</v>
      </c>
      <c r="Z15" s="140">
        <v>-31.79</v>
      </c>
      <c r="AA15" s="155">
        <v>5652000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6480531</v>
      </c>
      <c r="D20" s="154">
        <f t="shared" si="2"/>
        <v>0</v>
      </c>
      <c r="E20" s="100">
        <f t="shared" si="2"/>
        <v>80167300</v>
      </c>
      <c r="F20" s="100">
        <f t="shared" si="2"/>
        <v>18196800</v>
      </c>
      <c r="G20" s="100">
        <f t="shared" si="2"/>
        <v>4222688</v>
      </c>
      <c r="H20" s="100">
        <f t="shared" si="2"/>
        <v>10874</v>
      </c>
      <c r="I20" s="100">
        <f t="shared" si="2"/>
        <v>59908</v>
      </c>
      <c r="J20" s="100">
        <f t="shared" si="2"/>
        <v>4293470</v>
      </c>
      <c r="K20" s="100">
        <f t="shared" si="2"/>
        <v>73887</v>
      </c>
      <c r="L20" s="100">
        <f t="shared" si="2"/>
        <v>909971</v>
      </c>
      <c r="M20" s="100">
        <f t="shared" si="2"/>
        <v>21075</v>
      </c>
      <c r="N20" s="100">
        <f t="shared" si="2"/>
        <v>1004933</v>
      </c>
      <c r="O20" s="100">
        <f t="shared" si="2"/>
        <v>383483</v>
      </c>
      <c r="P20" s="100">
        <f t="shared" si="2"/>
        <v>1229119</v>
      </c>
      <c r="Q20" s="100">
        <f t="shared" si="2"/>
        <v>5744890</v>
      </c>
      <c r="R20" s="100">
        <f t="shared" si="2"/>
        <v>7357492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12655895</v>
      </c>
      <c r="X20" s="100">
        <f t="shared" si="2"/>
        <v>13647600</v>
      </c>
      <c r="Y20" s="100">
        <f t="shared" si="2"/>
        <v>-991705</v>
      </c>
      <c r="Z20" s="137">
        <f>+IF(X20&lt;&gt;0,+(Y20/X20)*100,0)</f>
        <v>-7.266515724376448</v>
      </c>
      <c r="AA20" s="153">
        <f>SUM(AA26:AA33)</f>
        <v>18196800</v>
      </c>
    </row>
    <row r="21" spans="1:27" ht="12.75">
      <c r="A21" s="291" t="s">
        <v>205</v>
      </c>
      <c r="B21" s="142"/>
      <c r="C21" s="62"/>
      <c r="D21" s="156"/>
      <c r="E21" s="60">
        <v>24500000</v>
      </c>
      <c r="F21" s="60">
        <v>6684000</v>
      </c>
      <c r="G21" s="60">
        <v>4032848</v>
      </c>
      <c r="H21" s="60"/>
      <c r="I21" s="60"/>
      <c r="J21" s="60">
        <v>4032848</v>
      </c>
      <c r="K21" s="60"/>
      <c r="L21" s="60">
        <v>743223</v>
      </c>
      <c r="M21" s="60"/>
      <c r="N21" s="60">
        <v>743223</v>
      </c>
      <c r="O21" s="60">
        <v>278220</v>
      </c>
      <c r="P21" s="60"/>
      <c r="Q21" s="60">
        <v>4043852</v>
      </c>
      <c r="R21" s="60">
        <v>4322072</v>
      </c>
      <c r="S21" s="60"/>
      <c r="T21" s="60"/>
      <c r="U21" s="60"/>
      <c r="V21" s="60"/>
      <c r="W21" s="60">
        <v>9098143</v>
      </c>
      <c r="X21" s="60">
        <v>5013000</v>
      </c>
      <c r="Y21" s="60">
        <v>4085143</v>
      </c>
      <c r="Z21" s="140">
        <v>81.49</v>
      </c>
      <c r="AA21" s="155">
        <v>6684000</v>
      </c>
    </row>
    <row r="22" spans="1:27" ht="12.75">
      <c r="A22" s="291" t="s">
        <v>206</v>
      </c>
      <c r="B22" s="142"/>
      <c r="C22" s="62"/>
      <c r="D22" s="156"/>
      <c r="E22" s="60">
        <v>36149500</v>
      </c>
      <c r="F22" s="60">
        <v>10500000</v>
      </c>
      <c r="G22" s="60">
        <v>189840</v>
      </c>
      <c r="H22" s="60"/>
      <c r="I22" s="60"/>
      <c r="J22" s="60">
        <v>189840</v>
      </c>
      <c r="K22" s="60"/>
      <c r="L22" s="60"/>
      <c r="M22" s="60"/>
      <c r="N22" s="60"/>
      <c r="O22" s="60">
        <v>80335</v>
      </c>
      <c r="P22" s="60">
        <v>865858</v>
      </c>
      <c r="Q22" s="60">
        <v>1652760</v>
      </c>
      <c r="R22" s="60">
        <v>2598953</v>
      </c>
      <c r="S22" s="60"/>
      <c r="T22" s="60"/>
      <c r="U22" s="60"/>
      <c r="V22" s="60"/>
      <c r="W22" s="60">
        <v>2788793</v>
      </c>
      <c r="X22" s="60">
        <v>7875000</v>
      </c>
      <c r="Y22" s="60">
        <v>-5086207</v>
      </c>
      <c r="Z22" s="140">
        <v>-64.59</v>
      </c>
      <c r="AA22" s="155">
        <v>10500000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817500</v>
      </c>
      <c r="D25" s="156"/>
      <c r="E25" s="60">
        <v>1870000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>
        <v>346550</v>
      </c>
      <c r="Q25" s="60"/>
      <c r="R25" s="60">
        <v>346550</v>
      </c>
      <c r="S25" s="60"/>
      <c r="T25" s="60"/>
      <c r="U25" s="60"/>
      <c r="V25" s="60"/>
      <c r="W25" s="60">
        <v>346550</v>
      </c>
      <c r="X25" s="60"/>
      <c r="Y25" s="60">
        <v>346550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817500</v>
      </c>
      <c r="D26" s="294">
        <f t="shared" si="3"/>
        <v>0</v>
      </c>
      <c r="E26" s="295">
        <f t="shared" si="3"/>
        <v>62519500</v>
      </c>
      <c r="F26" s="295">
        <f t="shared" si="3"/>
        <v>17184000</v>
      </c>
      <c r="G26" s="295">
        <f t="shared" si="3"/>
        <v>4222688</v>
      </c>
      <c r="H26" s="295">
        <f t="shared" si="3"/>
        <v>0</v>
      </c>
      <c r="I26" s="295">
        <f t="shared" si="3"/>
        <v>0</v>
      </c>
      <c r="J26" s="295">
        <f t="shared" si="3"/>
        <v>4222688</v>
      </c>
      <c r="K26" s="295">
        <f t="shared" si="3"/>
        <v>0</v>
      </c>
      <c r="L26" s="295">
        <f t="shared" si="3"/>
        <v>743223</v>
      </c>
      <c r="M26" s="295">
        <f t="shared" si="3"/>
        <v>0</v>
      </c>
      <c r="N26" s="295">
        <f t="shared" si="3"/>
        <v>743223</v>
      </c>
      <c r="O26" s="295">
        <f t="shared" si="3"/>
        <v>358555</v>
      </c>
      <c r="P26" s="295">
        <f t="shared" si="3"/>
        <v>1212408</v>
      </c>
      <c r="Q26" s="295">
        <f t="shared" si="3"/>
        <v>5696612</v>
      </c>
      <c r="R26" s="295">
        <f t="shared" si="3"/>
        <v>7267575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12233486</v>
      </c>
      <c r="X26" s="295">
        <f t="shared" si="3"/>
        <v>12888000</v>
      </c>
      <c r="Y26" s="295">
        <f t="shared" si="3"/>
        <v>-654514</v>
      </c>
      <c r="Z26" s="296">
        <f>+IF(X26&lt;&gt;0,+(Y26/X26)*100,0)</f>
        <v>-5.078476101800124</v>
      </c>
      <c r="AA26" s="297">
        <f>SUM(AA21:AA25)</f>
        <v>17184000</v>
      </c>
    </row>
    <row r="27" spans="1:27" ht="12.75">
      <c r="A27" s="298" t="s">
        <v>211</v>
      </c>
      <c r="B27" s="147"/>
      <c r="C27" s="62"/>
      <c r="D27" s="156"/>
      <c r="E27" s="60">
        <v>13736000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5663031</v>
      </c>
      <c r="D30" s="156"/>
      <c r="E30" s="60">
        <v>3911800</v>
      </c>
      <c r="F30" s="60">
        <v>1012800</v>
      </c>
      <c r="G30" s="60"/>
      <c r="H30" s="60">
        <v>10874</v>
      </c>
      <c r="I30" s="60">
        <v>59908</v>
      </c>
      <c r="J30" s="60">
        <v>70782</v>
      </c>
      <c r="K30" s="60">
        <v>73887</v>
      </c>
      <c r="L30" s="60">
        <v>166748</v>
      </c>
      <c r="M30" s="60">
        <v>21075</v>
      </c>
      <c r="N30" s="60">
        <v>261710</v>
      </c>
      <c r="O30" s="60">
        <v>24928</v>
      </c>
      <c r="P30" s="60">
        <v>16711</v>
      </c>
      <c r="Q30" s="60">
        <v>48278</v>
      </c>
      <c r="R30" s="60">
        <v>89917</v>
      </c>
      <c r="S30" s="60"/>
      <c r="T30" s="60"/>
      <c r="U30" s="60"/>
      <c r="V30" s="60"/>
      <c r="W30" s="60">
        <v>422409</v>
      </c>
      <c r="X30" s="60">
        <v>759600</v>
      </c>
      <c r="Y30" s="60">
        <v>-337191</v>
      </c>
      <c r="Z30" s="140">
        <v>-44.39</v>
      </c>
      <c r="AA30" s="155">
        <v>1012800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2029991</v>
      </c>
      <c r="D36" s="156">
        <f t="shared" si="4"/>
        <v>0</v>
      </c>
      <c r="E36" s="60">
        <f t="shared" si="4"/>
        <v>30500000</v>
      </c>
      <c r="F36" s="60">
        <f t="shared" si="4"/>
        <v>18019000</v>
      </c>
      <c r="G36" s="60">
        <f t="shared" si="4"/>
        <v>4032848</v>
      </c>
      <c r="H36" s="60">
        <f t="shared" si="4"/>
        <v>2570519</v>
      </c>
      <c r="I36" s="60">
        <f t="shared" si="4"/>
        <v>0</v>
      </c>
      <c r="J36" s="60">
        <f t="shared" si="4"/>
        <v>6603367</v>
      </c>
      <c r="K36" s="60">
        <f t="shared" si="4"/>
        <v>3485091</v>
      </c>
      <c r="L36" s="60">
        <f t="shared" si="4"/>
        <v>743223</v>
      </c>
      <c r="M36" s="60">
        <f t="shared" si="4"/>
        <v>3254781</v>
      </c>
      <c r="N36" s="60">
        <f t="shared" si="4"/>
        <v>7483095</v>
      </c>
      <c r="O36" s="60">
        <f t="shared" si="4"/>
        <v>3628129</v>
      </c>
      <c r="P36" s="60">
        <f t="shared" si="4"/>
        <v>0</v>
      </c>
      <c r="Q36" s="60">
        <f t="shared" si="4"/>
        <v>4043852</v>
      </c>
      <c r="R36" s="60">
        <f t="shared" si="4"/>
        <v>7671981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21758443</v>
      </c>
      <c r="X36" s="60">
        <f t="shared" si="4"/>
        <v>13514250</v>
      </c>
      <c r="Y36" s="60">
        <f t="shared" si="4"/>
        <v>8244193</v>
      </c>
      <c r="Z36" s="140">
        <f aca="true" t="shared" si="5" ref="Z36:Z49">+IF(X36&lt;&gt;0,+(Y36/X36)*100,0)</f>
        <v>61.00370349815935</v>
      </c>
      <c r="AA36" s="155">
        <f>AA6+AA21</f>
        <v>18019000</v>
      </c>
    </row>
    <row r="37" spans="1:27" ht="12.75">
      <c r="A37" s="291" t="s">
        <v>206</v>
      </c>
      <c r="B37" s="142"/>
      <c r="C37" s="62">
        <f t="shared" si="4"/>
        <v>3624858</v>
      </c>
      <c r="D37" s="156">
        <f t="shared" si="4"/>
        <v>0</v>
      </c>
      <c r="E37" s="60">
        <f t="shared" si="4"/>
        <v>46889500</v>
      </c>
      <c r="F37" s="60">
        <f t="shared" si="4"/>
        <v>10860000</v>
      </c>
      <c r="G37" s="60">
        <f t="shared" si="4"/>
        <v>189840</v>
      </c>
      <c r="H37" s="60">
        <f t="shared" si="4"/>
        <v>1342938</v>
      </c>
      <c r="I37" s="60">
        <f t="shared" si="4"/>
        <v>64250</v>
      </c>
      <c r="J37" s="60">
        <f t="shared" si="4"/>
        <v>1597028</v>
      </c>
      <c r="K37" s="60">
        <f t="shared" si="4"/>
        <v>384803</v>
      </c>
      <c r="L37" s="60">
        <f t="shared" si="4"/>
        <v>1640449</v>
      </c>
      <c r="M37" s="60">
        <f t="shared" si="4"/>
        <v>1188861</v>
      </c>
      <c r="N37" s="60">
        <f t="shared" si="4"/>
        <v>3214113</v>
      </c>
      <c r="O37" s="60">
        <f t="shared" si="4"/>
        <v>1479442</v>
      </c>
      <c r="P37" s="60">
        <f t="shared" si="4"/>
        <v>865858</v>
      </c>
      <c r="Q37" s="60">
        <f t="shared" si="4"/>
        <v>1652760</v>
      </c>
      <c r="R37" s="60">
        <f t="shared" si="4"/>
        <v>3998060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8809201</v>
      </c>
      <c r="X37" s="60">
        <f t="shared" si="4"/>
        <v>8145000</v>
      </c>
      <c r="Y37" s="60">
        <f t="shared" si="4"/>
        <v>664201</v>
      </c>
      <c r="Z37" s="140">
        <f t="shared" si="5"/>
        <v>8.154708410067526</v>
      </c>
      <c r="AA37" s="155">
        <f>AA7+AA22</f>
        <v>10860000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3000000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15184947</v>
      </c>
      <c r="D40" s="156">
        <f t="shared" si="4"/>
        <v>0</v>
      </c>
      <c r="E40" s="60">
        <f t="shared" si="4"/>
        <v>3050000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178128</v>
      </c>
      <c r="P40" s="60">
        <f t="shared" si="4"/>
        <v>346550</v>
      </c>
      <c r="Q40" s="60">
        <f t="shared" si="4"/>
        <v>0</v>
      </c>
      <c r="R40" s="60">
        <f t="shared" si="4"/>
        <v>524678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524678</v>
      </c>
      <c r="X40" s="60">
        <f t="shared" si="4"/>
        <v>0</v>
      </c>
      <c r="Y40" s="60">
        <f t="shared" si="4"/>
        <v>524678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20839796</v>
      </c>
      <c r="D41" s="294">
        <f t="shared" si="6"/>
        <v>0</v>
      </c>
      <c r="E41" s="295">
        <f t="shared" si="6"/>
        <v>83439500</v>
      </c>
      <c r="F41" s="295">
        <f t="shared" si="6"/>
        <v>28879000</v>
      </c>
      <c r="G41" s="295">
        <f t="shared" si="6"/>
        <v>4222688</v>
      </c>
      <c r="H41" s="295">
        <f t="shared" si="6"/>
        <v>3913457</v>
      </c>
      <c r="I41" s="295">
        <f t="shared" si="6"/>
        <v>64250</v>
      </c>
      <c r="J41" s="295">
        <f t="shared" si="6"/>
        <v>8200395</v>
      </c>
      <c r="K41" s="295">
        <f t="shared" si="6"/>
        <v>3869894</v>
      </c>
      <c r="L41" s="295">
        <f t="shared" si="6"/>
        <v>2383672</v>
      </c>
      <c r="M41" s="295">
        <f t="shared" si="6"/>
        <v>4443642</v>
      </c>
      <c r="N41" s="295">
        <f t="shared" si="6"/>
        <v>10697208</v>
      </c>
      <c r="O41" s="295">
        <f t="shared" si="6"/>
        <v>5285699</v>
      </c>
      <c r="P41" s="295">
        <f t="shared" si="6"/>
        <v>1212408</v>
      </c>
      <c r="Q41" s="295">
        <f t="shared" si="6"/>
        <v>5696612</v>
      </c>
      <c r="R41" s="295">
        <f t="shared" si="6"/>
        <v>12194719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31092322</v>
      </c>
      <c r="X41" s="295">
        <f t="shared" si="6"/>
        <v>21659250</v>
      </c>
      <c r="Y41" s="295">
        <f t="shared" si="6"/>
        <v>9433072</v>
      </c>
      <c r="Z41" s="296">
        <f t="shared" si="5"/>
        <v>43.55216362524095</v>
      </c>
      <c r="AA41" s="297">
        <f>SUM(AA36:AA40)</f>
        <v>28879000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24526000</v>
      </c>
      <c r="F42" s="54">
        <f t="shared" si="7"/>
        <v>526000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6500</v>
      </c>
      <c r="L42" s="54">
        <f t="shared" si="7"/>
        <v>0</v>
      </c>
      <c r="M42" s="54">
        <f t="shared" si="7"/>
        <v>0</v>
      </c>
      <c r="N42" s="54">
        <f t="shared" si="7"/>
        <v>6500</v>
      </c>
      <c r="O42" s="54">
        <f t="shared" si="7"/>
        <v>0</v>
      </c>
      <c r="P42" s="54">
        <f t="shared" si="7"/>
        <v>0</v>
      </c>
      <c r="Q42" s="54">
        <f t="shared" si="7"/>
        <v>374757</v>
      </c>
      <c r="R42" s="54">
        <f t="shared" si="7"/>
        <v>374757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381257</v>
      </c>
      <c r="X42" s="54">
        <f t="shared" si="7"/>
        <v>394500</v>
      </c>
      <c r="Y42" s="54">
        <f t="shared" si="7"/>
        <v>-13243</v>
      </c>
      <c r="Z42" s="184">
        <f t="shared" si="5"/>
        <v>-3.356907477820025</v>
      </c>
      <c r="AA42" s="130">
        <f aca="true" t="shared" si="8" ref="AA42:AA48">AA12+AA27</f>
        <v>526000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5663031</v>
      </c>
      <c r="D45" s="129">
        <f t="shared" si="7"/>
        <v>0</v>
      </c>
      <c r="E45" s="54">
        <f t="shared" si="7"/>
        <v>18760120</v>
      </c>
      <c r="F45" s="54">
        <f t="shared" si="7"/>
        <v>6664800</v>
      </c>
      <c r="G45" s="54">
        <f t="shared" si="7"/>
        <v>0</v>
      </c>
      <c r="H45" s="54">
        <f t="shared" si="7"/>
        <v>1589757</v>
      </c>
      <c r="I45" s="54">
        <f t="shared" si="7"/>
        <v>160250</v>
      </c>
      <c r="J45" s="54">
        <f t="shared" si="7"/>
        <v>1750007</v>
      </c>
      <c r="K45" s="54">
        <f t="shared" si="7"/>
        <v>146945</v>
      </c>
      <c r="L45" s="54">
        <f t="shared" si="7"/>
        <v>204588</v>
      </c>
      <c r="M45" s="54">
        <f t="shared" si="7"/>
        <v>204951</v>
      </c>
      <c r="N45" s="54">
        <f t="shared" si="7"/>
        <v>556484</v>
      </c>
      <c r="O45" s="54">
        <f t="shared" si="7"/>
        <v>311734</v>
      </c>
      <c r="P45" s="54">
        <f t="shared" si="7"/>
        <v>562155</v>
      </c>
      <c r="Q45" s="54">
        <f t="shared" si="7"/>
        <v>133569</v>
      </c>
      <c r="R45" s="54">
        <f t="shared" si="7"/>
        <v>1007458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3313949</v>
      </c>
      <c r="X45" s="54">
        <f t="shared" si="7"/>
        <v>4998600</v>
      </c>
      <c r="Y45" s="54">
        <f t="shared" si="7"/>
        <v>-1684651</v>
      </c>
      <c r="Z45" s="184">
        <f t="shared" si="5"/>
        <v>-33.702456687872605</v>
      </c>
      <c r="AA45" s="130">
        <f t="shared" si="8"/>
        <v>6664800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26502827</v>
      </c>
      <c r="D49" s="218">
        <f t="shared" si="9"/>
        <v>0</v>
      </c>
      <c r="E49" s="220">
        <f t="shared" si="9"/>
        <v>126725620</v>
      </c>
      <c r="F49" s="220">
        <f t="shared" si="9"/>
        <v>36069800</v>
      </c>
      <c r="G49" s="220">
        <f t="shared" si="9"/>
        <v>4222688</v>
      </c>
      <c r="H49" s="220">
        <f t="shared" si="9"/>
        <v>5503214</v>
      </c>
      <c r="I49" s="220">
        <f t="shared" si="9"/>
        <v>224500</v>
      </c>
      <c r="J49" s="220">
        <f t="shared" si="9"/>
        <v>9950402</v>
      </c>
      <c r="K49" s="220">
        <f t="shared" si="9"/>
        <v>4023339</v>
      </c>
      <c r="L49" s="220">
        <f t="shared" si="9"/>
        <v>2588260</v>
      </c>
      <c r="M49" s="220">
        <f t="shared" si="9"/>
        <v>4648593</v>
      </c>
      <c r="N49" s="220">
        <f t="shared" si="9"/>
        <v>11260192</v>
      </c>
      <c r="O49" s="220">
        <f t="shared" si="9"/>
        <v>5597433</v>
      </c>
      <c r="P49" s="220">
        <f t="shared" si="9"/>
        <v>1774563</v>
      </c>
      <c r="Q49" s="220">
        <f t="shared" si="9"/>
        <v>6204938</v>
      </c>
      <c r="R49" s="220">
        <f t="shared" si="9"/>
        <v>13576934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34787528</v>
      </c>
      <c r="X49" s="220">
        <f t="shared" si="9"/>
        <v>27052350</v>
      </c>
      <c r="Y49" s="220">
        <f t="shared" si="9"/>
        <v>7735178</v>
      </c>
      <c r="Z49" s="221">
        <f t="shared" si="5"/>
        <v>28.593368043811353</v>
      </c>
      <c r="AA49" s="222">
        <f>SUM(AA41:AA48)</f>
        <v>36069800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8681882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1224900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1465000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220000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2215000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5124900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783393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2773589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260764</v>
      </c>
      <c r="H68" s="60">
        <v>694740</v>
      </c>
      <c r="I68" s="60">
        <v>457343</v>
      </c>
      <c r="J68" s="60">
        <v>1412847</v>
      </c>
      <c r="K68" s="60">
        <v>842193</v>
      </c>
      <c r="L68" s="60">
        <v>598547</v>
      </c>
      <c r="M68" s="60">
        <v>842055</v>
      </c>
      <c r="N68" s="60">
        <v>2282795</v>
      </c>
      <c r="O68" s="60">
        <v>873566</v>
      </c>
      <c r="P68" s="60">
        <v>617416</v>
      </c>
      <c r="Q68" s="60">
        <v>1159522</v>
      </c>
      <c r="R68" s="60">
        <v>2650504</v>
      </c>
      <c r="S68" s="60"/>
      <c r="T68" s="60"/>
      <c r="U68" s="60"/>
      <c r="V68" s="60"/>
      <c r="W68" s="60">
        <v>6346146</v>
      </c>
      <c r="X68" s="60"/>
      <c r="Y68" s="60">
        <v>6346146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260764</v>
      </c>
      <c r="H69" s="220">
        <f t="shared" si="12"/>
        <v>694740</v>
      </c>
      <c r="I69" s="220">
        <f t="shared" si="12"/>
        <v>457343</v>
      </c>
      <c r="J69" s="220">
        <f t="shared" si="12"/>
        <v>1412847</v>
      </c>
      <c r="K69" s="220">
        <f t="shared" si="12"/>
        <v>842193</v>
      </c>
      <c r="L69" s="220">
        <f t="shared" si="12"/>
        <v>598547</v>
      </c>
      <c r="M69" s="220">
        <f t="shared" si="12"/>
        <v>842055</v>
      </c>
      <c r="N69" s="220">
        <f t="shared" si="12"/>
        <v>2282795</v>
      </c>
      <c r="O69" s="220">
        <f t="shared" si="12"/>
        <v>873566</v>
      </c>
      <c r="P69" s="220">
        <f t="shared" si="12"/>
        <v>617416</v>
      </c>
      <c r="Q69" s="220">
        <f t="shared" si="12"/>
        <v>1159522</v>
      </c>
      <c r="R69" s="220">
        <f t="shared" si="12"/>
        <v>2650504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6346146</v>
      </c>
      <c r="X69" s="220">
        <f t="shared" si="12"/>
        <v>0</v>
      </c>
      <c r="Y69" s="220">
        <f t="shared" si="12"/>
        <v>6346146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20022296</v>
      </c>
      <c r="D5" s="357">
        <f t="shared" si="0"/>
        <v>0</v>
      </c>
      <c r="E5" s="356">
        <f t="shared" si="0"/>
        <v>20920000</v>
      </c>
      <c r="F5" s="358">
        <f t="shared" si="0"/>
        <v>11695000</v>
      </c>
      <c r="G5" s="358">
        <f t="shared" si="0"/>
        <v>0</v>
      </c>
      <c r="H5" s="356">
        <f t="shared" si="0"/>
        <v>3913457</v>
      </c>
      <c r="I5" s="356">
        <f t="shared" si="0"/>
        <v>64250</v>
      </c>
      <c r="J5" s="358">
        <f t="shared" si="0"/>
        <v>3977707</v>
      </c>
      <c r="K5" s="358">
        <f t="shared" si="0"/>
        <v>3869894</v>
      </c>
      <c r="L5" s="356">
        <f t="shared" si="0"/>
        <v>1640449</v>
      </c>
      <c r="M5" s="356">
        <f t="shared" si="0"/>
        <v>4443642</v>
      </c>
      <c r="N5" s="358">
        <f t="shared" si="0"/>
        <v>9953985</v>
      </c>
      <c r="O5" s="358">
        <f t="shared" si="0"/>
        <v>4927144</v>
      </c>
      <c r="P5" s="356">
        <f t="shared" si="0"/>
        <v>0</v>
      </c>
      <c r="Q5" s="356">
        <f t="shared" si="0"/>
        <v>0</v>
      </c>
      <c r="R5" s="358">
        <f t="shared" si="0"/>
        <v>4927144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18858836</v>
      </c>
      <c r="X5" s="356">
        <f t="shared" si="0"/>
        <v>8771250</v>
      </c>
      <c r="Y5" s="358">
        <f t="shared" si="0"/>
        <v>10087586</v>
      </c>
      <c r="Z5" s="359">
        <f>+IF(X5&lt;&gt;0,+(Y5/X5)*100,0)</f>
        <v>115.00739347299415</v>
      </c>
      <c r="AA5" s="360">
        <f>+AA6+AA8+AA11+AA13+AA15</f>
        <v>11695000</v>
      </c>
    </row>
    <row r="6" spans="1:27" ht="12.75">
      <c r="A6" s="361" t="s">
        <v>205</v>
      </c>
      <c r="B6" s="142"/>
      <c r="C6" s="60">
        <f>+C7</f>
        <v>2029991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11335000</v>
      </c>
      <c r="G6" s="59">
        <f t="shared" si="1"/>
        <v>0</v>
      </c>
      <c r="H6" s="60">
        <f t="shared" si="1"/>
        <v>2570519</v>
      </c>
      <c r="I6" s="60">
        <f t="shared" si="1"/>
        <v>0</v>
      </c>
      <c r="J6" s="59">
        <f t="shared" si="1"/>
        <v>2570519</v>
      </c>
      <c r="K6" s="59">
        <f t="shared" si="1"/>
        <v>3485091</v>
      </c>
      <c r="L6" s="60">
        <f t="shared" si="1"/>
        <v>0</v>
      </c>
      <c r="M6" s="60">
        <f t="shared" si="1"/>
        <v>3254781</v>
      </c>
      <c r="N6" s="59">
        <f t="shared" si="1"/>
        <v>6739872</v>
      </c>
      <c r="O6" s="59">
        <f t="shared" si="1"/>
        <v>3349909</v>
      </c>
      <c r="P6" s="60">
        <f t="shared" si="1"/>
        <v>0</v>
      </c>
      <c r="Q6" s="60">
        <f t="shared" si="1"/>
        <v>0</v>
      </c>
      <c r="R6" s="59">
        <f t="shared" si="1"/>
        <v>3349909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12660300</v>
      </c>
      <c r="X6" s="60">
        <f t="shared" si="1"/>
        <v>8501250</v>
      </c>
      <c r="Y6" s="59">
        <f t="shared" si="1"/>
        <v>4159050</v>
      </c>
      <c r="Z6" s="61">
        <f>+IF(X6&lt;&gt;0,+(Y6/X6)*100,0)</f>
        <v>48.92280546978385</v>
      </c>
      <c r="AA6" s="62">
        <f t="shared" si="1"/>
        <v>11335000</v>
      </c>
    </row>
    <row r="7" spans="1:27" ht="12.75">
      <c r="A7" s="291" t="s">
        <v>229</v>
      </c>
      <c r="B7" s="142"/>
      <c r="C7" s="60">
        <v>2029991</v>
      </c>
      <c r="D7" s="340"/>
      <c r="E7" s="60">
        <v>6000000</v>
      </c>
      <c r="F7" s="59">
        <v>11335000</v>
      </c>
      <c r="G7" s="59"/>
      <c r="H7" s="60">
        <v>2570519</v>
      </c>
      <c r="I7" s="60"/>
      <c r="J7" s="59">
        <v>2570519</v>
      </c>
      <c r="K7" s="59">
        <v>3485091</v>
      </c>
      <c r="L7" s="60"/>
      <c r="M7" s="60">
        <v>3254781</v>
      </c>
      <c r="N7" s="59">
        <v>6739872</v>
      </c>
      <c r="O7" s="59">
        <v>3349909</v>
      </c>
      <c r="P7" s="60"/>
      <c r="Q7" s="60"/>
      <c r="R7" s="59">
        <v>3349909</v>
      </c>
      <c r="S7" s="59"/>
      <c r="T7" s="60"/>
      <c r="U7" s="60"/>
      <c r="V7" s="59"/>
      <c r="W7" s="59">
        <v>12660300</v>
      </c>
      <c r="X7" s="60">
        <v>8501250</v>
      </c>
      <c r="Y7" s="59">
        <v>4159050</v>
      </c>
      <c r="Z7" s="61">
        <v>48.92</v>
      </c>
      <c r="AA7" s="62">
        <v>11335000</v>
      </c>
    </row>
    <row r="8" spans="1:27" ht="12.75">
      <c r="A8" s="361" t="s">
        <v>206</v>
      </c>
      <c r="B8" s="142"/>
      <c r="C8" s="60">
        <f aca="true" t="shared" si="2" ref="C8:Y8">SUM(C9:C10)</f>
        <v>3624858</v>
      </c>
      <c r="D8" s="340">
        <f t="shared" si="2"/>
        <v>0</v>
      </c>
      <c r="E8" s="60">
        <f t="shared" si="2"/>
        <v>10740000</v>
      </c>
      <c r="F8" s="59">
        <f t="shared" si="2"/>
        <v>360000</v>
      </c>
      <c r="G8" s="59">
        <f t="shared" si="2"/>
        <v>0</v>
      </c>
      <c r="H8" s="60">
        <f t="shared" si="2"/>
        <v>1342938</v>
      </c>
      <c r="I8" s="60">
        <f t="shared" si="2"/>
        <v>64250</v>
      </c>
      <c r="J8" s="59">
        <f t="shared" si="2"/>
        <v>1407188</v>
      </c>
      <c r="K8" s="59">
        <f t="shared" si="2"/>
        <v>384803</v>
      </c>
      <c r="L8" s="60">
        <f t="shared" si="2"/>
        <v>1640449</v>
      </c>
      <c r="M8" s="60">
        <f t="shared" si="2"/>
        <v>1188861</v>
      </c>
      <c r="N8" s="59">
        <f t="shared" si="2"/>
        <v>3214113</v>
      </c>
      <c r="O8" s="59">
        <f t="shared" si="2"/>
        <v>1399107</v>
      </c>
      <c r="P8" s="60">
        <f t="shared" si="2"/>
        <v>0</v>
      </c>
      <c r="Q8" s="60">
        <f t="shared" si="2"/>
        <v>0</v>
      </c>
      <c r="R8" s="59">
        <f t="shared" si="2"/>
        <v>1399107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6020408</v>
      </c>
      <c r="X8" s="60">
        <f t="shared" si="2"/>
        <v>270000</v>
      </c>
      <c r="Y8" s="59">
        <f t="shared" si="2"/>
        <v>5750408</v>
      </c>
      <c r="Z8" s="61">
        <f>+IF(X8&lt;&gt;0,+(Y8/X8)*100,0)</f>
        <v>2129.780740740741</v>
      </c>
      <c r="AA8" s="62">
        <f>SUM(AA9:AA10)</f>
        <v>360000</v>
      </c>
    </row>
    <row r="9" spans="1:27" ht="12.75">
      <c r="A9" s="291" t="s">
        <v>230</v>
      </c>
      <c r="B9" s="142"/>
      <c r="C9" s="60">
        <v>3624858</v>
      </c>
      <c r="D9" s="340"/>
      <c r="E9" s="60">
        <v>10740000</v>
      </c>
      <c r="F9" s="59">
        <v>360000</v>
      </c>
      <c r="G9" s="59"/>
      <c r="H9" s="60">
        <v>1342938</v>
      </c>
      <c r="I9" s="60">
        <v>64250</v>
      </c>
      <c r="J9" s="59">
        <v>1407188</v>
      </c>
      <c r="K9" s="59">
        <v>384803</v>
      </c>
      <c r="L9" s="60">
        <v>1640449</v>
      </c>
      <c r="M9" s="60">
        <v>1188861</v>
      </c>
      <c r="N9" s="59">
        <v>3214113</v>
      </c>
      <c r="O9" s="59">
        <v>1399107</v>
      </c>
      <c r="P9" s="60"/>
      <c r="Q9" s="60"/>
      <c r="R9" s="59">
        <v>1399107</v>
      </c>
      <c r="S9" s="59"/>
      <c r="T9" s="60"/>
      <c r="U9" s="60"/>
      <c r="V9" s="59"/>
      <c r="W9" s="59">
        <v>6020408</v>
      </c>
      <c r="X9" s="60">
        <v>270000</v>
      </c>
      <c r="Y9" s="59">
        <v>5750408</v>
      </c>
      <c r="Z9" s="61">
        <v>2129.78</v>
      </c>
      <c r="AA9" s="62">
        <v>360000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3000000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14367447</v>
      </c>
      <c r="D15" s="340">
        <f t="shared" si="5"/>
        <v>0</v>
      </c>
      <c r="E15" s="60">
        <f t="shared" si="5"/>
        <v>1180000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178128</v>
      </c>
      <c r="P15" s="60">
        <f t="shared" si="5"/>
        <v>0</v>
      </c>
      <c r="Q15" s="60">
        <f t="shared" si="5"/>
        <v>0</v>
      </c>
      <c r="R15" s="59">
        <f t="shared" si="5"/>
        <v>178128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178128</v>
      </c>
      <c r="X15" s="60">
        <f t="shared" si="5"/>
        <v>0</v>
      </c>
      <c r="Y15" s="59">
        <f t="shared" si="5"/>
        <v>178128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1180000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14367447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>
        <v>178128</v>
      </c>
      <c r="P20" s="60"/>
      <c r="Q20" s="60"/>
      <c r="R20" s="59">
        <v>178128</v>
      </c>
      <c r="S20" s="59"/>
      <c r="T20" s="60"/>
      <c r="U20" s="60"/>
      <c r="V20" s="59"/>
      <c r="W20" s="59">
        <v>178128</v>
      </c>
      <c r="X20" s="60"/>
      <c r="Y20" s="59">
        <v>178128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10790000</v>
      </c>
      <c r="F22" s="345">
        <f t="shared" si="6"/>
        <v>526000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6500</v>
      </c>
      <c r="L22" s="343">
        <f t="shared" si="6"/>
        <v>0</v>
      </c>
      <c r="M22" s="343">
        <f t="shared" si="6"/>
        <v>0</v>
      </c>
      <c r="N22" s="345">
        <f t="shared" si="6"/>
        <v>6500</v>
      </c>
      <c r="O22" s="345">
        <f t="shared" si="6"/>
        <v>0</v>
      </c>
      <c r="P22" s="343">
        <f t="shared" si="6"/>
        <v>0</v>
      </c>
      <c r="Q22" s="343">
        <f t="shared" si="6"/>
        <v>374757</v>
      </c>
      <c r="R22" s="345">
        <f t="shared" si="6"/>
        <v>374757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381257</v>
      </c>
      <c r="X22" s="343">
        <f t="shared" si="6"/>
        <v>394500</v>
      </c>
      <c r="Y22" s="345">
        <f t="shared" si="6"/>
        <v>-13243</v>
      </c>
      <c r="Z22" s="336">
        <f>+IF(X22&lt;&gt;0,+(Y22/X22)*100,0)</f>
        <v>-3.356907477820025</v>
      </c>
      <c r="AA22" s="350">
        <f>SUM(AA23:AA32)</f>
        <v>526000</v>
      </c>
    </row>
    <row r="23" spans="1:27" ht="12.75">
      <c r="A23" s="361" t="s">
        <v>237</v>
      </c>
      <c r="B23" s="142"/>
      <c r="C23" s="60"/>
      <c r="D23" s="340"/>
      <c r="E23" s="60">
        <v>2300000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22000</v>
      </c>
      <c r="F24" s="59">
        <v>466000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374757</v>
      </c>
      <c r="R24" s="59">
        <v>374757</v>
      </c>
      <c r="S24" s="59"/>
      <c r="T24" s="60"/>
      <c r="U24" s="60"/>
      <c r="V24" s="59"/>
      <c r="W24" s="59">
        <v>374757</v>
      </c>
      <c r="X24" s="60">
        <v>349500</v>
      </c>
      <c r="Y24" s="59">
        <v>25257</v>
      </c>
      <c r="Z24" s="61">
        <v>7.23</v>
      </c>
      <c r="AA24" s="62">
        <v>466000</v>
      </c>
    </row>
    <row r="25" spans="1:27" ht="12.75">
      <c r="A25" s="361" t="s">
        <v>239</v>
      </c>
      <c r="B25" s="142"/>
      <c r="C25" s="60"/>
      <c r="D25" s="340"/>
      <c r="E25" s="60">
        <v>1900000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4805000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1763000</v>
      </c>
      <c r="F32" s="59">
        <v>60000</v>
      </c>
      <c r="G32" s="59"/>
      <c r="H32" s="60"/>
      <c r="I32" s="60"/>
      <c r="J32" s="59"/>
      <c r="K32" s="59">
        <v>6500</v>
      </c>
      <c r="L32" s="60"/>
      <c r="M32" s="60"/>
      <c r="N32" s="59">
        <v>6500</v>
      </c>
      <c r="O32" s="59"/>
      <c r="P32" s="60"/>
      <c r="Q32" s="60"/>
      <c r="R32" s="59"/>
      <c r="S32" s="59"/>
      <c r="T32" s="60"/>
      <c r="U32" s="60"/>
      <c r="V32" s="59"/>
      <c r="W32" s="59">
        <v>6500</v>
      </c>
      <c r="X32" s="60">
        <v>45000</v>
      </c>
      <c r="Y32" s="59">
        <v>-38500</v>
      </c>
      <c r="Z32" s="61">
        <v>-85.56</v>
      </c>
      <c r="AA32" s="62">
        <v>60000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14848320</v>
      </c>
      <c r="F40" s="345">
        <f t="shared" si="9"/>
        <v>5652000</v>
      </c>
      <c r="G40" s="345">
        <f t="shared" si="9"/>
        <v>0</v>
      </c>
      <c r="H40" s="343">
        <f t="shared" si="9"/>
        <v>1578883</v>
      </c>
      <c r="I40" s="343">
        <f t="shared" si="9"/>
        <v>100342</v>
      </c>
      <c r="J40" s="345">
        <f t="shared" si="9"/>
        <v>1679225</v>
      </c>
      <c r="K40" s="345">
        <f t="shared" si="9"/>
        <v>73058</v>
      </c>
      <c r="L40" s="343">
        <f t="shared" si="9"/>
        <v>37840</v>
      </c>
      <c r="M40" s="343">
        <f t="shared" si="9"/>
        <v>183876</v>
      </c>
      <c r="N40" s="345">
        <f t="shared" si="9"/>
        <v>294774</v>
      </c>
      <c r="O40" s="345">
        <f t="shared" si="9"/>
        <v>286806</v>
      </c>
      <c r="P40" s="343">
        <f t="shared" si="9"/>
        <v>545444</v>
      </c>
      <c r="Q40" s="343">
        <f t="shared" si="9"/>
        <v>85291</v>
      </c>
      <c r="R40" s="345">
        <f t="shared" si="9"/>
        <v>917541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2891540</v>
      </c>
      <c r="X40" s="343">
        <f t="shared" si="9"/>
        <v>4239000</v>
      </c>
      <c r="Y40" s="345">
        <f t="shared" si="9"/>
        <v>-1347460</v>
      </c>
      <c r="Z40" s="336">
        <f>+IF(X40&lt;&gt;0,+(Y40/X40)*100,0)</f>
        <v>-31.787213965557914</v>
      </c>
      <c r="AA40" s="350">
        <f>SUM(AA41:AA49)</f>
        <v>5652000</v>
      </c>
    </row>
    <row r="41" spans="1:27" ht="12.75">
      <c r="A41" s="361" t="s">
        <v>248</v>
      </c>
      <c r="B41" s="142"/>
      <c r="C41" s="362"/>
      <c r="D41" s="363"/>
      <c r="E41" s="362">
        <v>4601500</v>
      </c>
      <c r="F41" s="364">
        <v>2560000</v>
      </c>
      <c r="G41" s="364"/>
      <c r="H41" s="362">
        <v>1578883</v>
      </c>
      <c r="I41" s="362"/>
      <c r="J41" s="364">
        <v>1578883</v>
      </c>
      <c r="K41" s="364"/>
      <c r="L41" s="362"/>
      <c r="M41" s="362"/>
      <c r="N41" s="364"/>
      <c r="O41" s="364"/>
      <c r="P41" s="362">
        <v>373920</v>
      </c>
      <c r="Q41" s="362"/>
      <c r="R41" s="364">
        <v>373920</v>
      </c>
      <c r="S41" s="364"/>
      <c r="T41" s="362"/>
      <c r="U41" s="362"/>
      <c r="V41" s="364"/>
      <c r="W41" s="364">
        <v>1952803</v>
      </c>
      <c r="X41" s="362">
        <v>1920000</v>
      </c>
      <c r="Y41" s="364">
        <v>32803</v>
      </c>
      <c r="Z41" s="365">
        <v>1.71</v>
      </c>
      <c r="AA41" s="366">
        <v>2560000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6869820</v>
      </c>
      <c r="F43" s="370">
        <v>658800</v>
      </c>
      <c r="G43" s="370"/>
      <c r="H43" s="305"/>
      <c r="I43" s="305">
        <v>26112</v>
      </c>
      <c r="J43" s="370">
        <v>26112</v>
      </c>
      <c r="K43" s="370">
        <v>11825</v>
      </c>
      <c r="L43" s="305">
        <v>13407</v>
      </c>
      <c r="M43" s="305"/>
      <c r="N43" s="370">
        <v>25232</v>
      </c>
      <c r="O43" s="370">
        <v>11111</v>
      </c>
      <c r="P43" s="305">
        <v>143208</v>
      </c>
      <c r="Q43" s="305">
        <v>67566</v>
      </c>
      <c r="R43" s="370">
        <v>221885</v>
      </c>
      <c r="S43" s="370"/>
      <c r="T43" s="305"/>
      <c r="U43" s="305"/>
      <c r="V43" s="370"/>
      <c r="W43" s="370">
        <v>273229</v>
      </c>
      <c r="X43" s="305">
        <v>494100</v>
      </c>
      <c r="Y43" s="370">
        <v>-220871</v>
      </c>
      <c r="Z43" s="371">
        <v>-44.7</v>
      </c>
      <c r="AA43" s="303">
        <v>658800</v>
      </c>
    </row>
    <row r="44" spans="1:27" ht="12.75">
      <c r="A44" s="361" t="s">
        <v>251</v>
      </c>
      <c r="B44" s="136"/>
      <c r="C44" s="60"/>
      <c r="D44" s="368"/>
      <c r="E44" s="54">
        <v>761500</v>
      </c>
      <c r="F44" s="53">
        <v>1715200</v>
      </c>
      <c r="G44" s="53"/>
      <c r="H44" s="54"/>
      <c r="I44" s="54">
        <v>74230</v>
      </c>
      <c r="J44" s="53">
        <v>74230</v>
      </c>
      <c r="K44" s="53">
        <v>61233</v>
      </c>
      <c r="L44" s="54">
        <v>24433</v>
      </c>
      <c r="M44" s="54">
        <v>183876</v>
      </c>
      <c r="N44" s="53">
        <v>269542</v>
      </c>
      <c r="O44" s="53">
        <v>69859</v>
      </c>
      <c r="P44" s="54">
        <v>28316</v>
      </c>
      <c r="Q44" s="54">
        <v>17725</v>
      </c>
      <c r="R44" s="53">
        <v>115900</v>
      </c>
      <c r="S44" s="53"/>
      <c r="T44" s="54"/>
      <c r="U44" s="54"/>
      <c r="V44" s="53"/>
      <c r="W44" s="53">
        <v>459672</v>
      </c>
      <c r="X44" s="54">
        <v>1286400</v>
      </c>
      <c r="Y44" s="53">
        <v>-826728</v>
      </c>
      <c r="Z44" s="94">
        <v>-64.27</v>
      </c>
      <c r="AA44" s="95">
        <v>1715200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750500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1865000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718000</v>
      </c>
      <c r="G49" s="53"/>
      <c r="H49" s="54"/>
      <c r="I49" s="54"/>
      <c r="J49" s="53"/>
      <c r="K49" s="53"/>
      <c r="L49" s="54"/>
      <c r="M49" s="54"/>
      <c r="N49" s="53"/>
      <c r="O49" s="53">
        <v>205836</v>
      </c>
      <c r="P49" s="54"/>
      <c r="Q49" s="54"/>
      <c r="R49" s="53">
        <v>205836</v>
      </c>
      <c r="S49" s="53"/>
      <c r="T49" s="54"/>
      <c r="U49" s="54"/>
      <c r="V49" s="53"/>
      <c r="W49" s="53">
        <v>205836</v>
      </c>
      <c r="X49" s="54">
        <v>538500</v>
      </c>
      <c r="Y49" s="53">
        <v>-332664</v>
      </c>
      <c r="Z49" s="94">
        <v>-61.78</v>
      </c>
      <c r="AA49" s="95">
        <v>718000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20022296</v>
      </c>
      <c r="D60" s="346">
        <f t="shared" si="14"/>
        <v>0</v>
      </c>
      <c r="E60" s="219">
        <f t="shared" si="14"/>
        <v>46558320</v>
      </c>
      <c r="F60" s="264">
        <f t="shared" si="14"/>
        <v>17873000</v>
      </c>
      <c r="G60" s="264">
        <f t="shared" si="14"/>
        <v>0</v>
      </c>
      <c r="H60" s="219">
        <f t="shared" si="14"/>
        <v>5492340</v>
      </c>
      <c r="I60" s="219">
        <f t="shared" si="14"/>
        <v>164592</v>
      </c>
      <c r="J60" s="264">
        <f t="shared" si="14"/>
        <v>5656932</v>
      </c>
      <c r="K60" s="264">
        <f t="shared" si="14"/>
        <v>3949452</v>
      </c>
      <c r="L60" s="219">
        <f t="shared" si="14"/>
        <v>1678289</v>
      </c>
      <c r="M60" s="219">
        <f t="shared" si="14"/>
        <v>4627518</v>
      </c>
      <c r="N60" s="264">
        <f t="shared" si="14"/>
        <v>10255259</v>
      </c>
      <c r="O60" s="264">
        <f t="shared" si="14"/>
        <v>5213950</v>
      </c>
      <c r="P60" s="219">
        <f t="shared" si="14"/>
        <v>545444</v>
      </c>
      <c r="Q60" s="219">
        <f t="shared" si="14"/>
        <v>460048</v>
      </c>
      <c r="R60" s="264">
        <f t="shared" si="14"/>
        <v>6219442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22131633</v>
      </c>
      <c r="X60" s="219">
        <f t="shared" si="14"/>
        <v>13404750</v>
      </c>
      <c r="Y60" s="264">
        <f t="shared" si="14"/>
        <v>8726883</v>
      </c>
      <c r="Z60" s="337">
        <f>+IF(X60&lt;&gt;0,+(Y60/X60)*100,0)</f>
        <v>65.10291501146982</v>
      </c>
      <c r="AA60" s="232">
        <f>+AA57+AA54+AA51+AA40+AA37+AA34+AA22+AA5</f>
        <v>17873000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817500</v>
      </c>
      <c r="D5" s="357">
        <f t="shared" si="0"/>
        <v>0</v>
      </c>
      <c r="E5" s="356">
        <f t="shared" si="0"/>
        <v>62519500</v>
      </c>
      <c r="F5" s="358">
        <f t="shared" si="0"/>
        <v>17184000</v>
      </c>
      <c r="G5" s="358">
        <f t="shared" si="0"/>
        <v>4222688</v>
      </c>
      <c r="H5" s="356">
        <f t="shared" si="0"/>
        <v>0</v>
      </c>
      <c r="I5" s="356">
        <f t="shared" si="0"/>
        <v>0</v>
      </c>
      <c r="J5" s="358">
        <f t="shared" si="0"/>
        <v>4222688</v>
      </c>
      <c r="K5" s="358">
        <f t="shared" si="0"/>
        <v>0</v>
      </c>
      <c r="L5" s="356">
        <f t="shared" si="0"/>
        <v>743223</v>
      </c>
      <c r="M5" s="356">
        <f t="shared" si="0"/>
        <v>0</v>
      </c>
      <c r="N5" s="358">
        <f t="shared" si="0"/>
        <v>743223</v>
      </c>
      <c r="O5" s="358">
        <f t="shared" si="0"/>
        <v>358555</v>
      </c>
      <c r="P5" s="356">
        <f t="shared" si="0"/>
        <v>1212408</v>
      </c>
      <c r="Q5" s="356">
        <f t="shared" si="0"/>
        <v>5696612</v>
      </c>
      <c r="R5" s="358">
        <f t="shared" si="0"/>
        <v>7267575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12233486</v>
      </c>
      <c r="X5" s="356">
        <f t="shared" si="0"/>
        <v>12888000</v>
      </c>
      <c r="Y5" s="358">
        <f t="shared" si="0"/>
        <v>-654514</v>
      </c>
      <c r="Z5" s="359">
        <f>+IF(X5&lt;&gt;0,+(Y5/X5)*100,0)</f>
        <v>-5.078476101800124</v>
      </c>
      <c r="AA5" s="360">
        <f>+AA6+AA8+AA11+AA13+AA15</f>
        <v>17184000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24500000</v>
      </c>
      <c r="F6" s="59">
        <f t="shared" si="1"/>
        <v>6684000</v>
      </c>
      <c r="G6" s="59">
        <f t="shared" si="1"/>
        <v>4032848</v>
      </c>
      <c r="H6" s="60">
        <f t="shared" si="1"/>
        <v>0</v>
      </c>
      <c r="I6" s="60">
        <f t="shared" si="1"/>
        <v>0</v>
      </c>
      <c r="J6" s="59">
        <f t="shared" si="1"/>
        <v>4032848</v>
      </c>
      <c r="K6" s="59">
        <f t="shared" si="1"/>
        <v>0</v>
      </c>
      <c r="L6" s="60">
        <f t="shared" si="1"/>
        <v>743223</v>
      </c>
      <c r="M6" s="60">
        <f t="shared" si="1"/>
        <v>0</v>
      </c>
      <c r="N6" s="59">
        <f t="shared" si="1"/>
        <v>743223</v>
      </c>
      <c r="O6" s="59">
        <f t="shared" si="1"/>
        <v>278220</v>
      </c>
      <c r="P6" s="60">
        <f t="shared" si="1"/>
        <v>0</v>
      </c>
      <c r="Q6" s="60">
        <f t="shared" si="1"/>
        <v>4043852</v>
      </c>
      <c r="R6" s="59">
        <f t="shared" si="1"/>
        <v>4322072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9098143</v>
      </c>
      <c r="X6" s="60">
        <f t="shared" si="1"/>
        <v>5013000</v>
      </c>
      <c r="Y6" s="59">
        <f t="shared" si="1"/>
        <v>4085143</v>
      </c>
      <c r="Z6" s="61">
        <f>+IF(X6&lt;&gt;0,+(Y6/X6)*100,0)</f>
        <v>81.49098344304807</v>
      </c>
      <c r="AA6" s="62">
        <f t="shared" si="1"/>
        <v>6684000</v>
      </c>
    </row>
    <row r="7" spans="1:27" ht="12.75">
      <c r="A7" s="291" t="s">
        <v>229</v>
      </c>
      <c r="B7" s="142"/>
      <c r="C7" s="60"/>
      <c r="D7" s="340"/>
      <c r="E7" s="60">
        <v>24500000</v>
      </c>
      <c r="F7" s="59">
        <v>6684000</v>
      </c>
      <c r="G7" s="59">
        <v>4032848</v>
      </c>
      <c r="H7" s="60"/>
      <c r="I7" s="60"/>
      <c r="J7" s="59">
        <v>4032848</v>
      </c>
      <c r="K7" s="59"/>
      <c r="L7" s="60">
        <v>743223</v>
      </c>
      <c r="M7" s="60"/>
      <c r="N7" s="59">
        <v>743223</v>
      </c>
      <c r="O7" s="59">
        <v>278220</v>
      </c>
      <c r="P7" s="60"/>
      <c r="Q7" s="60">
        <v>4043852</v>
      </c>
      <c r="R7" s="59">
        <v>4322072</v>
      </c>
      <c r="S7" s="59"/>
      <c r="T7" s="60"/>
      <c r="U7" s="60"/>
      <c r="V7" s="59"/>
      <c r="W7" s="59">
        <v>9098143</v>
      </c>
      <c r="X7" s="60">
        <v>5013000</v>
      </c>
      <c r="Y7" s="59">
        <v>4085143</v>
      </c>
      <c r="Z7" s="61">
        <v>81.49</v>
      </c>
      <c r="AA7" s="62">
        <v>6684000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36149500</v>
      </c>
      <c r="F8" s="59">
        <f t="shared" si="2"/>
        <v>10500000</v>
      </c>
      <c r="G8" s="59">
        <f t="shared" si="2"/>
        <v>189840</v>
      </c>
      <c r="H8" s="60">
        <f t="shared" si="2"/>
        <v>0</v>
      </c>
      <c r="I8" s="60">
        <f t="shared" si="2"/>
        <v>0</v>
      </c>
      <c r="J8" s="59">
        <f t="shared" si="2"/>
        <v>189840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80335</v>
      </c>
      <c r="P8" s="60">
        <f t="shared" si="2"/>
        <v>865858</v>
      </c>
      <c r="Q8" s="60">
        <f t="shared" si="2"/>
        <v>1652760</v>
      </c>
      <c r="R8" s="59">
        <f t="shared" si="2"/>
        <v>2598953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2788793</v>
      </c>
      <c r="X8" s="60">
        <f t="shared" si="2"/>
        <v>7875000</v>
      </c>
      <c r="Y8" s="59">
        <f t="shared" si="2"/>
        <v>-5086207</v>
      </c>
      <c r="Z8" s="61">
        <f>+IF(X8&lt;&gt;0,+(Y8/X8)*100,0)</f>
        <v>-64.58675555555556</v>
      </c>
      <c r="AA8" s="62">
        <f>SUM(AA9:AA10)</f>
        <v>10500000</v>
      </c>
    </row>
    <row r="9" spans="1:27" ht="12.75">
      <c r="A9" s="291" t="s">
        <v>230</v>
      </c>
      <c r="B9" s="142"/>
      <c r="C9" s="60"/>
      <c r="D9" s="340"/>
      <c r="E9" s="60">
        <v>36149500</v>
      </c>
      <c r="F9" s="59">
        <v>10500000</v>
      </c>
      <c r="G9" s="59">
        <v>189840</v>
      </c>
      <c r="H9" s="60"/>
      <c r="I9" s="60"/>
      <c r="J9" s="59">
        <v>189840</v>
      </c>
      <c r="K9" s="59"/>
      <c r="L9" s="60"/>
      <c r="M9" s="60"/>
      <c r="N9" s="59"/>
      <c r="O9" s="59">
        <v>80335</v>
      </c>
      <c r="P9" s="60">
        <v>865858</v>
      </c>
      <c r="Q9" s="60">
        <v>1652760</v>
      </c>
      <c r="R9" s="59">
        <v>2598953</v>
      </c>
      <c r="S9" s="59"/>
      <c r="T9" s="60"/>
      <c r="U9" s="60"/>
      <c r="V9" s="59"/>
      <c r="W9" s="59">
        <v>2788793</v>
      </c>
      <c r="X9" s="60">
        <v>7875000</v>
      </c>
      <c r="Y9" s="59">
        <v>-5086207</v>
      </c>
      <c r="Z9" s="61">
        <v>-64.59</v>
      </c>
      <c r="AA9" s="62">
        <v>10500000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817500</v>
      </c>
      <c r="D15" s="340">
        <f t="shared" si="5"/>
        <v>0</v>
      </c>
      <c r="E15" s="60">
        <f t="shared" si="5"/>
        <v>1870000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346550</v>
      </c>
      <c r="Q15" s="60">
        <f t="shared" si="5"/>
        <v>0</v>
      </c>
      <c r="R15" s="59">
        <f t="shared" si="5"/>
        <v>346550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346550</v>
      </c>
      <c r="X15" s="60">
        <f t="shared" si="5"/>
        <v>0</v>
      </c>
      <c r="Y15" s="59">
        <f t="shared" si="5"/>
        <v>346550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1470000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817500</v>
      </c>
      <c r="D20" s="340"/>
      <c r="E20" s="60">
        <v>400000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346550</v>
      </c>
      <c r="Q20" s="60"/>
      <c r="R20" s="59">
        <v>346550</v>
      </c>
      <c r="S20" s="59"/>
      <c r="T20" s="60"/>
      <c r="U20" s="60"/>
      <c r="V20" s="59"/>
      <c r="W20" s="59">
        <v>346550</v>
      </c>
      <c r="X20" s="60"/>
      <c r="Y20" s="59">
        <v>346550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13736000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700000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138000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180000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12718000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5663031</v>
      </c>
      <c r="D40" s="344">
        <f t="shared" si="9"/>
        <v>0</v>
      </c>
      <c r="E40" s="343">
        <f t="shared" si="9"/>
        <v>3911800</v>
      </c>
      <c r="F40" s="345">
        <f t="shared" si="9"/>
        <v>1012800</v>
      </c>
      <c r="G40" s="345">
        <f t="shared" si="9"/>
        <v>0</v>
      </c>
      <c r="H40" s="343">
        <f t="shared" si="9"/>
        <v>10874</v>
      </c>
      <c r="I40" s="343">
        <f t="shared" si="9"/>
        <v>59908</v>
      </c>
      <c r="J40" s="345">
        <f t="shared" si="9"/>
        <v>70782</v>
      </c>
      <c r="K40" s="345">
        <f t="shared" si="9"/>
        <v>73887</v>
      </c>
      <c r="L40" s="343">
        <f t="shared" si="9"/>
        <v>166748</v>
      </c>
      <c r="M40" s="343">
        <f t="shared" si="9"/>
        <v>21075</v>
      </c>
      <c r="N40" s="345">
        <f t="shared" si="9"/>
        <v>261710</v>
      </c>
      <c r="O40" s="345">
        <f t="shared" si="9"/>
        <v>24928</v>
      </c>
      <c r="P40" s="343">
        <f t="shared" si="9"/>
        <v>16711</v>
      </c>
      <c r="Q40" s="343">
        <f t="shared" si="9"/>
        <v>48278</v>
      </c>
      <c r="R40" s="345">
        <f t="shared" si="9"/>
        <v>89917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422409</v>
      </c>
      <c r="X40" s="343">
        <f t="shared" si="9"/>
        <v>759600</v>
      </c>
      <c r="Y40" s="345">
        <f t="shared" si="9"/>
        <v>-337191</v>
      </c>
      <c r="Z40" s="336">
        <f>+IF(X40&lt;&gt;0,+(Y40/X40)*100,0)</f>
        <v>-44.390600315955766</v>
      </c>
      <c r="AA40" s="350">
        <f>SUM(AA41:AA49)</f>
        <v>1012800</v>
      </c>
    </row>
    <row r="41" spans="1:27" ht="12.75">
      <c r="A41" s="361" t="s">
        <v>248</v>
      </c>
      <c r="B41" s="142"/>
      <c r="C41" s="362">
        <v>2503566</v>
      </c>
      <c r="D41" s="363"/>
      <c r="E41" s="362">
        <v>2330000</v>
      </c>
      <c r="F41" s="364">
        <v>90000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67500</v>
      </c>
      <c r="Y41" s="364">
        <v>-67500</v>
      </c>
      <c r="Z41" s="365">
        <v>-100</v>
      </c>
      <c r="AA41" s="366">
        <v>90000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1700248</v>
      </c>
      <c r="D43" s="369"/>
      <c r="E43" s="305">
        <v>1159500</v>
      </c>
      <c r="F43" s="370">
        <v>397500</v>
      </c>
      <c r="G43" s="370"/>
      <c r="H43" s="305">
        <v>10874</v>
      </c>
      <c r="I43" s="305">
        <v>59908</v>
      </c>
      <c r="J43" s="370">
        <v>70782</v>
      </c>
      <c r="K43" s="370">
        <v>60647</v>
      </c>
      <c r="L43" s="305">
        <v>116740</v>
      </c>
      <c r="M43" s="305"/>
      <c r="N43" s="370">
        <v>177387</v>
      </c>
      <c r="O43" s="370">
        <v>14668</v>
      </c>
      <c r="P43" s="305">
        <v>11111</v>
      </c>
      <c r="Q43" s="305">
        <v>42108</v>
      </c>
      <c r="R43" s="370">
        <v>67887</v>
      </c>
      <c r="S43" s="370"/>
      <c r="T43" s="305"/>
      <c r="U43" s="305"/>
      <c r="V43" s="370"/>
      <c r="W43" s="370">
        <v>316056</v>
      </c>
      <c r="X43" s="305">
        <v>298125</v>
      </c>
      <c r="Y43" s="370">
        <v>17931</v>
      </c>
      <c r="Z43" s="371">
        <v>6.01</v>
      </c>
      <c r="AA43" s="303">
        <v>397500</v>
      </c>
    </row>
    <row r="44" spans="1:27" ht="12.75">
      <c r="A44" s="361" t="s">
        <v>251</v>
      </c>
      <c r="B44" s="136"/>
      <c r="C44" s="60">
        <v>1263537</v>
      </c>
      <c r="D44" s="368"/>
      <c r="E44" s="54">
        <v>422300</v>
      </c>
      <c r="F44" s="53">
        <v>175300</v>
      </c>
      <c r="G44" s="53"/>
      <c r="H44" s="54"/>
      <c r="I44" s="54"/>
      <c r="J44" s="53"/>
      <c r="K44" s="53">
        <v>13240</v>
      </c>
      <c r="L44" s="54">
        <v>50008</v>
      </c>
      <c r="M44" s="54">
        <v>21075</v>
      </c>
      <c r="N44" s="53">
        <v>84323</v>
      </c>
      <c r="O44" s="53">
        <v>10260</v>
      </c>
      <c r="P44" s="54">
        <v>5600</v>
      </c>
      <c r="Q44" s="54">
        <v>6170</v>
      </c>
      <c r="R44" s="53">
        <v>22030</v>
      </c>
      <c r="S44" s="53"/>
      <c r="T44" s="54"/>
      <c r="U44" s="54"/>
      <c r="V44" s="53"/>
      <c r="W44" s="53">
        <v>106353</v>
      </c>
      <c r="X44" s="54">
        <v>131475</v>
      </c>
      <c r="Y44" s="53">
        <v>-25122</v>
      </c>
      <c r="Z44" s="94">
        <v>-19.11</v>
      </c>
      <c r="AA44" s="95">
        <v>175300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195680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350000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262500</v>
      </c>
      <c r="Y49" s="53">
        <v>-262500</v>
      </c>
      <c r="Z49" s="94">
        <v>-100</v>
      </c>
      <c r="AA49" s="95">
        <v>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6480531</v>
      </c>
      <c r="D60" s="346">
        <f t="shared" si="14"/>
        <v>0</v>
      </c>
      <c r="E60" s="219">
        <f t="shared" si="14"/>
        <v>80167300</v>
      </c>
      <c r="F60" s="264">
        <f t="shared" si="14"/>
        <v>18196800</v>
      </c>
      <c r="G60" s="264">
        <f t="shared" si="14"/>
        <v>4222688</v>
      </c>
      <c r="H60" s="219">
        <f t="shared" si="14"/>
        <v>10874</v>
      </c>
      <c r="I60" s="219">
        <f t="shared" si="14"/>
        <v>59908</v>
      </c>
      <c r="J60" s="264">
        <f t="shared" si="14"/>
        <v>4293470</v>
      </c>
      <c r="K60" s="264">
        <f t="shared" si="14"/>
        <v>73887</v>
      </c>
      <c r="L60" s="219">
        <f t="shared" si="14"/>
        <v>909971</v>
      </c>
      <c r="M60" s="219">
        <f t="shared" si="14"/>
        <v>21075</v>
      </c>
      <c r="N60" s="264">
        <f t="shared" si="14"/>
        <v>1004933</v>
      </c>
      <c r="O60" s="264">
        <f t="shared" si="14"/>
        <v>383483</v>
      </c>
      <c r="P60" s="219">
        <f t="shared" si="14"/>
        <v>1229119</v>
      </c>
      <c r="Q60" s="219">
        <f t="shared" si="14"/>
        <v>5744890</v>
      </c>
      <c r="R60" s="264">
        <f t="shared" si="14"/>
        <v>7357492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12655895</v>
      </c>
      <c r="X60" s="219">
        <f t="shared" si="14"/>
        <v>13647600</v>
      </c>
      <c r="Y60" s="264">
        <f t="shared" si="14"/>
        <v>-991705</v>
      </c>
      <c r="Z60" s="337">
        <f>+IF(X60&lt;&gt;0,+(Y60/X60)*100,0)</f>
        <v>-7.266515724376448</v>
      </c>
      <c r="AA60" s="232">
        <f>+AA57+AA54+AA51+AA40+AA37+AA34+AA22+AA5</f>
        <v>18196800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2018-05-08T09:13:02Z</dcterms:created>
  <dcterms:modified xsi:type="dcterms:W3CDTF">2018-05-08T09:13:06Z</dcterms:modified>
  <cp:category/>
  <cp:version/>
  <cp:contentType/>
  <cp:contentStatus/>
</cp:coreProperties>
</file>