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<sst xmlns="http://schemas.openxmlformats.org/spreadsheetml/2006/main" count="857" uniqueCount="303">
  <si>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Msinga(KZN244)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</si>
  <si>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</si>
  <si>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</si>
  <si>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</si>
  <si>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</si>
  <si>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</si>
  <si>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</si>
  <si>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</si>
  <si>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</si>
  <si>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</si>
  <si>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</si>
  <si>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</si>
  <si>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</si>
  <si>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</si>
  <si>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</si>
  <si>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</si>
  <si>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</si>
  <si>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</si>
  <si>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</si>
  <si>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</si>
  <si>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</si>
  <si>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</si>
  <si>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</si>
  <si>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</si>
  <si>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</si>
  <si>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</si>
  <si>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</si>
  <si>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</si>
  <si>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</si>
  <si>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</si>
  <si>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</si>
  <si>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</si>
  <si>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</si>
  <si>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</si>
  <si>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</si>
  <si>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</si>
  <si>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</si>
  <si>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</si>
  <si>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</si>
  <si>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</si>
  <si>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</si>
  <si>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</si>
  <si>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</si>
  <si>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</si>
  <si>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</si>
  <si>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</si>
  <si>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</si>
  <si>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</si>
  <si>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</si>
  <si>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</si>
  <si>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</si>
  <si>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</si>
  <si>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</si>
  <si>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</si>
  <si>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</si>
  <si>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</si>
  <si>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</si>
  <si>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</si>
  <si>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</si>
  <si>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</si>
  <si>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</si>
  <si>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</si>
  <si>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</si>
  <si>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</si>
  <si>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</si>
  <si>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</si>
  <si>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</si>
  <si>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</si>
  <si>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</si>
  <si>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</si>
  <si>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Msinga(KZN244)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</si>
  <si>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</si>
  <si>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</si>
  <si>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</si>
  <si>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</si>
  <si>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</si>
  <si>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</si>
  <si>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</si>
  <si>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</si>
  <si>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</si>
  <si>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</si>
  <si>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</si>
  <si>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</si>
  <si>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</si>
  <si>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</si>
  <si>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</si>
  <si>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</si>
  <si>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</si>
  <si>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</si>
  <si>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</si>
  <si>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</si>
  <si>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</si>
  <si>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</si>
  <si>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</si>
  <si>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</si>
  <si>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</si>
  <si>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</si>
  <si>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</si>
  <si>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</si>
  <si>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</si>
  <si>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Msinga(KZN244)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</si>
  <si>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</si>
  <si>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</si>
  <si>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</si>
  <si>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</si>
  <si>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</si>
  <si>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</si>
  <si>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</si>
  <si>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</si>
  <si>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</si>
  <si>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</si>
  <si>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</si>
  <si>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</si>
  <si>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</si>
  <si>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</si>
  <si>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</si>
  <si>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</si>
  <si>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</si>
  <si>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</si>
  <si>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</si>
  <si>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</si>
  <si>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</si>
  <si>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</si>
  <si>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</si>
  <si>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</si>
  <si>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</si>
  <si>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</si>
  <si>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</si>
  <si>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</si>
  <si>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Msinga(KZN244)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</si>
  <si>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</si>
  <si>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</si>
  <si>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</si>
  <si>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</si>
  <si>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</si>
  <si>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</si>
  <si>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</si>
  <si>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</si>
  <si>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</si>
  <si>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</si>
  <si>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Msinga(KZN244)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</si>
  <si>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</si>
  <si>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</si>
  <si>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</si>
  <si>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</si>
  <si>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</si>
  <si>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</si>
  <si>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</si>
  <si>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</si>
  <si>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</si>
  <si>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</si>
  <si>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</si>
  <si>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</si>
  <si>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</si>
  <si>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</si>
  <si>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</si>
  <si>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</si>
  <si>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</si>
  <si>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</si>
  <si>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</si>
  <si>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</si>
  <si>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</si>
  <si>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</si>
  <si>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</si>
  <si>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</si>
  <si>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</si>
  <si>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</si>
  <si>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</si>
  <si>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</si>
  <si>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</si>
  <si>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</si>
  <si>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</si>
  <si>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</si>
  <si>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</si>
  <si>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Msinga(KZN244)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</si>
  <si>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</si>
  <si>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</si>
  <si>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</si>
  <si>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</si>
  <si>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</si>
  <si>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</si>
  <si>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</si>
  <si>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</si>
  <si>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</si>
  <si>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</si>
  <si>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</si>
  <si>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</si>
  <si>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</si>
  <si>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</si>
  <si>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</si>
  <si>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</si>
  <si>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</si>
  <si>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</si>
  <si>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</si>
  <si>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</si>
  <si>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</si>
  <si>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</si>
  <si>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</si>
  <si>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</si>
  <si>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</si>
  <si>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</si>
  <si>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</si>
  <si>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Msinga(KZN244)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</si>
  <si>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</si>
  <si>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</si>
  <si>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</si>
  <si>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</si>
  <si>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</si>
  <si>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</si>
  <si>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</si>
  <si>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</si>
  <si>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</si>
  <si>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</si>
  <si>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</si>
  <si>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</si>
  <si>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</si>
  <si>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</si>
  <si>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</si>
  <si>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</si>
  <si>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</si>
  <si>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</si>
  <si>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</si>
  <si>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</si>
  <si>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</si>
  <si>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</si>
  <si>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</si>
  <si>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</si>
  <si>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Msinga(KZN244)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</si>
  <si>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</si>
  <si>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</si>
  <si>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</si>
  <si>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</si>
  <si>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</si>
  <si>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</si>
  <si>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</si>
  <si>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</si>
  <si>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</si>
  <si>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</si>
  <si>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</si>
  <si>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</si>
  <si>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</si>
  <si>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</si>
  <si>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</si>
  <si>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</si>
  <si>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</si>
  <si>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</si>
  <si>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</si>
  <si>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</si>
  <si>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</si>
  <si>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</si>
  <si>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</si>
  <si>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</si>
  <si>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</si>
  <si>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</si>
  <si>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</si>
  <si>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</si>
  <si>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</si>
  <si>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</si>
  <si>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</si>
  <si>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</si>
  <si>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</si>
  <si>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</si>
  <si>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</si>
  <si>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Msinga(KZN244)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</si>
  <si>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</si>
  <si>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</si>
  <si>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Msinga(KZN244)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</si>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</sst>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17868862</v>
      </c>
      <c r="C5" s="19">
        <v>0</v>
      </c>
      <c r="D5" s="59">
        <v>8305069</v>
      </c>
      <c r="E5" s="60">
        <v>10466334</v>
      </c>
      <c r="F5" s="60">
        <v>1011605</v>
      </c>
      <c r="G5" s="60">
        <v>1037335</v>
      </c>
      <c r="H5" s="60">
        <v>1351978</v>
      </c>
      <c r="I5" s="60">
        <v>3400918</v>
      </c>
      <c r="J5" s="60">
        <v>1351978</v>
      </c>
      <c r="K5" s="60">
        <v>1351978</v>
      </c>
      <c r="L5" s="60">
        <v>1351978</v>
      </c>
      <c r="M5" s="60">
        <v>4055934</v>
      </c>
      <c r="N5" s="60">
        <v>1351978</v>
      </c>
      <c r="O5" s="60">
        <v>1351978</v>
      </c>
      <c r="P5" s="60">
        <v>1351978</v>
      </c>
      <c r="Q5" s="60">
        <v>4055934</v>
      </c>
      <c r="R5" s="60">
        <v>0</v>
      </c>
      <c r="S5" s="60">
        <v>0</v>
      </c>
      <c r="T5" s="60">
        <v>0</v>
      </c>
      <c r="U5" s="60">
        <v>0</v>
      </c>
      <c r="V5" s="60">
        <v>11512786</v>
      </c>
      <c r="W5" s="60"/>
      <c r="X5" s="60">
        <v>11512786</v>
      </c>
      <c r="Y5" s="61">
        <v>0</v>
      </c>
      <c r="Z5" s="62">
        <v>10466334</v>
      </c>
    </row>
    <row r="6" spans="1:26" ht="12.75">
      <c r="A6" s="58" t="s">
        <v>32</v>
      </c>
      <c r="B6" s="19">
        <v>202201</v>
      </c>
      <c r="C6" s="19">
        <v>0</v>
      </c>
      <c r="D6" s="59">
        <v>335000</v>
      </c>
      <c r="E6" s="60">
        <v>177108</v>
      </c>
      <c r="F6" s="60">
        <v>1745</v>
      </c>
      <c r="G6" s="60">
        <v>42166</v>
      </c>
      <c r="H6" s="60">
        <v>3482</v>
      </c>
      <c r="I6" s="60">
        <v>47393</v>
      </c>
      <c r="J6" s="60">
        <v>3482</v>
      </c>
      <c r="K6" s="60">
        <v>3482</v>
      </c>
      <c r="L6" s="60">
        <v>3482</v>
      </c>
      <c r="M6" s="60">
        <v>10446</v>
      </c>
      <c r="N6" s="60">
        <v>3482</v>
      </c>
      <c r="O6" s="60">
        <v>3482</v>
      </c>
      <c r="P6" s="60">
        <v>3482</v>
      </c>
      <c r="Q6" s="60">
        <v>10446</v>
      </c>
      <c r="R6" s="60">
        <v>0</v>
      </c>
      <c r="S6" s="60">
        <v>0</v>
      </c>
      <c r="T6" s="60">
        <v>0</v>
      </c>
      <c r="U6" s="60">
        <v>0</v>
      </c>
      <c r="V6" s="60">
        <v>68285</v>
      </c>
      <c r="W6" s="60"/>
      <c r="X6" s="60">
        <v>68285</v>
      </c>
      <c r="Y6" s="61">
        <v>0</v>
      </c>
      <c r="Z6" s="62">
        <v>177108</v>
      </c>
    </row>
    <row r="7" spans="1:26" ht="12.75">
      <c r="A7" s="58" t="s">
        <v>33</v>
      </c>
      <c r="B7" s="19">
        <v>2976382</v>
      </c>
      <c r="C7" s="19">
        <v>0</v>
      </c>
      <c r="D7" s="59">
        <v>3000000</v>
      </c>
      <c r="E7" s="60">
        <v>1848320</v>
      </c>
      <c r="F7" s="60">
        <v>0</v>
      </c>
      <c r="G7" s="60">
        <v>248413</v>
      </c>
      <c r="H7" s="60">
        <v>330030</v>
      </c>
      <c r="I7" s="60">
        <v>578443</v>
      </c>
      <c r="J7" s="60">
        <v>330030</v>
      </c>
      <c r="K7" s="60">
        <v>330030</v>
      </c>
      <c r="L7" s="60">
        <v>330030</v>
      </c>
      <c r="M7" s="60">
        <v>990090</v>
      </c>
      <c r="N7" s="60">
        <v>330030</v>
      </c>
      <c r="O7" s="60">
        <v>330030</v>
      </c>
      <c r="P7" s="60">
        <v>330030</v>
      </c>
      <c r="Q7" s="60">
        <v>990090</v>
      </c>
      <c r="R7" s="60">
        <v>0</v>
      </c>
      <c r="S7" s="60">
        <v>0</v>
      </c>
      <c r="T7" s="60">
        <v>0</v>
      </c>
      <c r="U7" s="60">
        <v>0</v>
      </c>
      <c r="V7" s="60">
        <v>2558623</v>
      </c>
      <c r="W7" s="60"/>
      <c r="X7" s="60">
        <v>2558623</v>
      </c>
      <c r="Y7" s="61">
        <v>0</v>
      </c>
      <c r="Z7" s="62">
        <v>1848320</v>
      </c>
    </row>
    <row r="8" spans="1:26" ht="12.75">
      <c r="A8" s="58" t="s">
        <v>34</v>
      </c>
      <c r="B8" s="19">
        <v>134853123</v>
      </c>
      <c r="C8" s="19">
        <v>0</v>
      </c>
      <c r="D8" s="59">
        <v>143612000</v>
      </c>
      <c r="E8" s="60">
        <v>167715000</v>
      </c>
      <c r="F8" s="60">
        <v>77670020</v>
      </c>
      <c r="G8" s="60">
        <v>1061568</v>
      </c>
      <c r="H8" s="60">
        <v>695913</v>
      </c>
      <c r="I8" s="60">
        <v>79427501</v>
      </c>
      <c r="J8" s="60">
        <v>695913</v>
      </c>
      <c r="K8" s="60">
        <v>695913</v>
      </c>
      <c r="L8" s="60">
        <v>695913</v>
      </c>
      <c r="M8" s="60">
        <v>2087739</v>
      </c>
      <c r="N8" s="60">
        <v>695913</v>
      </c>
      <c r="O8" s="60">
        <v>695913</v>
      </c>
      <c r="P8" s="60">
        <v>695913</v>
      </c>
      <c r="Q8" s="60">
        <v>2087739</v>
      </c>
      <c r="R8" s="60">
        <v>0</v>
      </c>
      <c r="S8" s="60">
        <v>0</v>
      </c>
      <c r="T8" s="60">
        <v>0</v>
      </c>
      <c r="U8" s="60">
        <v>0</v>
      </c>
      <c r="V8" s="60">
        <v>83602979</v>
      </c>
      <c r="W8" s="60"/>
      <c r="X8" s="60">
        <v>83602979</v>
      </c>
      <c r="Y8" s="61">
        <v>0</v>
      </c>
      <c r="Z8" s="62">
        <v>167715000</v>
      </c>
    </row>
    <row r="9" spans="1:26" ht="12.75">
      <c r="A9" s="58" t="s">
        <v>35</v>
      </c>
      <c r="B9" s="19">
        <v>962938</v>
      </c>
      <c r="C9" s="19">
        <v>0</v>
      </c>
      <c r="D9" s="59">
        <v>750000</v>
      </c>
      <c r="E9" s="60">
        <v>332165</v>
      </c>
      <c r="F9" s="60">
        <v>50351</v>
      </c>
      <c r="G9" s="60">
        <v>69464</v>
      </c>
      <c r="H9" s="60">
        <v>103979</v>
      </c>
      <c r="I9" s="60">
        <v>223794</v>
      </c>
      <c r="J9" s="60">
        <v>103979</v>
      </c>
      <c r="K9" s="60">
        <v>103979</v>
      </c>
      <c r="L9" s="60">
        <v>103979</v>
      </c>
      <c r="M9" s="60">
        <v>311937</v>
      </c>
      <c r="N9" s="60">
        <v>103979</v>
      </c>
      <c r="O9" s="60">
        <v>103979</v>
      </c>
      <c r="P9" s="60">
        <v>103979</v>
      </c>
      <c r="Q9" s="60">
        <v>311937</v>
      </c>
      <c r="R9" s="60">
        <v>0</v>
      </c>
      <c r="S9" s="60">
        <v>0</v>
      </c>
      <c r="T9" s="60">
        <v>0</v>
      </c>
      <c r="U9" s="60">
        <v>0</v>
      </c>
      <c r="V9" s="60">
        <v>847668</v>
      </c>
      <c r="W9" s="60"/>
      <c r="X9" s="60">
        <v>847668</v>
      </c>
      <c r="Y9" s="61">
        <v>0</v>
      </c>
      <c r="Z9" s="62">
        <v>332165</v>
      </c>
    </row>
    <row r="10" spans="1:26" ht="22.5">
      <c r="A10" s="63" t="s">
        <v>278</v>
      </c>
      <c r="B10" s="64">
        <f>SUM(B5:B9)</f>
        <v>156863506</v>
      </c>
      <c r="C10" s="64">
        <f>SUM(C5:C9)</f>
        <v>0</v>
      </c>
      <c r="D10" s="65">
        <f aca="true" t="shared" si="0" ref="D10:Z10">SUM(D5:D9)</f>
        <v>156002069</v>
      </c>
      <c r="E10" s="66">
        <f t="shared" si="0"/>
        <v>180538927</v>
      </c>
      <c r="F10" s="66">
        <f t="shared" si="0"/>
        <v>78733721</v>
      </c>
      <c r="G10" s="66">
        <f t="shared" si="0"/>
        <v>2458946</v>
      </c>
      <c r="H10" s="66">
        <f t="shared" si="0"/>
        <v>2485382</v>
      </c>
      <c r="I10" s="66">
        <f t="shared" si="0"/>
        <v>83678049</v>
      </c>
      <c r="J10" s="66">
        <f t="shared" si="0"/>
        <v>2485382</v>
      </c>
      <c r="K10" s="66">
        <f t="shared" si="0"/>
        <v>2485382</v>
      </c>
      <c r="L10" s="66">
        <f t="shared" si="0"/>
        <v>2485382</v>
      </c>
      <c r="M10" s="66">
        <f t="shared" si="0"/>
        <v>7456146</v>
      </c>
      <c r="N10" s="66">
        <f t="shared" si="0"/>
        <v>2485382</v>
      </c>
      <c r="O10" s="66">
        <f t="shared" si="0"/>
        <v>2485382</v>
      </c>
      <c r="P10" s="66">
        <f t="shared" si="0"/>
        <v>2485382</v>
      </c>
      <c r="Q10" s="66">
        <f t="shared" si="0"/>
        <v>7456146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98590341</v>
      </c>
      <c r="W10" s="66">
        <f t="shared" si="0"/>
        <v>0</v>
      </c>
      <c r="X10" s="66">
        <f t="shared" si="0"/>
        <v>98590341</v>
      </c>
      <c r="Y10" s="67">
        <f>+IF(W10&lt;&gt;0,(X10/W10)*100,0)</f>
        <v>0</v>
      </c>
      <c r="Z10" s="68">
        <f t="shared" si="0"/>
        <v>180538927</v>
      </c>
    </row>
    <row r="11" spans="1:26" ht="12.75">
      <c r="A11" s="58" t="s">
        <v>37</v>
      </c>
      <c r="B11" s="19">
        <v>33800202</v>
      </c>
      <c r="C11" s="19">
        <v>0</v>
      </c>
      <c r="D11" s="59">
        <v>74652622</v>
      </c>
      <c r="E11" s="60">
        <v>35268075</v>
      </c>
      <c r="F11" s="60">
        <v>2610174</v>
      </c>
      <c r="G11" s="60">
        <v>2924037</v>
      </c>
      <c r="H11" s="60">
        <v>3307089</v>
      </c>
      <c r="I11" s="60">
        <v>8841300</v>
      </c>
      <c r="J11" s="60">
        <v>3307089</v>
      </c>
      <c r="K11" s="60">
        <v>3307089</v>
      </c>
      <c r="L11" s="60">
        <v>3307089</v>
      </c>
      <c r="M11" s="60">
        <v>9921267</v>
      </c>
      <c r="N11" s="60">
        <v>3307089</v>
      </c>
      <c r="O11" s="60">
        <v>3307089</v>
      </c>
      <c r="P11" s="60">
        <v>3307089</v>
      </c>
      <c r="Q11" s="60">
        <v>9921267</v>
      </c>
      <c r="R11" s="60">
        <v>0</v>
      </c>
      <c r="S11" s="60">
        <v>0</v>
      </c>
      <c r="T11" s="60">
        <v>0</v>
      </c>
      <c r="U11" s="60">
        <v>0</v>
      </c>
      <c r="V11" s="60">
        <v>28683834</v>
      </c>
      <c r="W11" s="60"/>
      <c r="X11" s="60">
        <v>28683834</v>
      </c>
      <c r="Y11" s="61">
        <v>0</v>
      </c>
      <c r="Z11" s="62">
        <v>35268075</v>
      </c>
    </row>
    <row r="12" spans="1:26" ht="12.75">
      <c r="A12" s="58" t="s">
        <v>38</v>
      </c>
      <c r="B12" s="19">
        <v>9972517</v>
      </c>
      <c r="C12" s="19">
        <v>0</v>
      </c>
      <c r="D12" s="59">
        <v>11038787</v>
      </c>
      <c r="E12" s="60">
        <v>7709185</v>
      </c>
      <c r="F12" s="60">
        <v>837516</v>
      </c>
      <c r="G12" s="60">
        <v>837516</v>
      </c>
      <c r="H12" s="60">
        <v>837516</v>
      </c>
      <c r="I12" s="60">
        <v>2512548</v>
      </c>
      <c r="J12" s="60">
        <v>837516</v>
      </c>
      <c r="K12" s="60">
        <v>837516</v>
      </c>
      <c r="L12" s="60">
        <v>837516</v>
      </c>
      <c r="M12" s="60">
        <v>2512548</v>
      </c>
      <c r="N12" s="60">
        <v>-837516</v>
      </c>
      <c r="O12" s="60">
        <v>-837516</v>
      </c>
      <c r="P12" s="60">
        <v>-837516</v>
      </c>
      <c r="Q12" s="60">
        <v>-2512548</v>
      </c>
      <c r="R12" s="60">
        <v>0</v>
      </c>
      <c r="S12" s="60">
        <v>0</v>
      </c>
      <c r="T12" s="60">
        <v>0</v>
      </c>
      <c r="U12" s="60">
        <v>0</v>
      </c>
      <c r="V12" s="60">
        <v>2512548</v>
      </c>
      <c r="W12" s="60"/>
      <c r="X12" s="60">
        <v>2512548</v>
      </c>
      <c r="Y12" s="61">
        <v>0</v>
      </c>
      <c r="Z12" s="62">
        <v>7709185</v>
      </c>
    </row>
    <row r="13" spans="1:26" ht="12.75">
      <c r="A13" s="58" t="s">
        <v>279</v>
      </c>
      <c r="B13" s="19">
        <v>15238036</v>
      </c>
      <c r="C13" s="19">
        <v>0</v>
      </c>
      <c r="D13" s="59">
        <v>10155060</v>
      </c>
      <c r="E13" s="60">
        <v>25100249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25100249</v>
      </c>
    </row>
    <row r="14" spans="1:26" ht="12.75">
      <c r="A14" s="58" t="s">
        <v>40</v>
      </c>
      <c r="B14" s="19">
        <v>547581</v>
      </c>
      <c r="C14" s="19">
        <v>0</v>
      </c>
      <c r="D14" s="59">
        <v>9200000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20964298</v>
      </c>
      <c r="C15" s="19">
        <v>0</v>
      </c>
      <c r="D15" s="59">
        <v>103000</v>
      </c>
      <c r="E15" s="60">
        <v>0</v>
      </c>
      <c r="F15" s="60">
        <v>0</v>
      </c>
      <c r="G15" s="60">
        <v>1837268</v>
      </c>
      <c r="H15" s="60">
        <v>1478275</v>
      </c>
      <c r="I15" s="60">
        <v>3315543</v>
      </c>
      <c r="J15" s="60">
        <v>1478275</v>
      </c>
      <c r="K15" s="60">
        <v>1478275</v>
      </c>
      <c r="L15" s="60">
        <v>1478275</v>
      </c>
      <c r="M15" s="60">
        <v>4434825</v>
      </c>
      <c r="N15" s="60">
        <v>1478275</v>
      </c>
      <c r="O15" s="60">
        <v>1478275</v>
      </c>
      <c r="P15" s="60">
        <v>1478275</v>
      </c>
      <c r="Q15" s="60">
        <v>4434825</v>
      </c>
      <c r="R15" s="60">
        <v>0</v>
      </c>
      <c r="S15" s="60">
        <v>0</v>
      </c>
      <c r="T15" s="60">
        <v>0</v>
      </c>
      <c r="U15" s="60">
        <v>0</v>
      </c>
      <c r="V15" s="60">
        <v>12185193</v>
      </c>
      <c r="W15" s="60"/>
      <c r="X15" s="60">
        <v>12185193</v>
      </c>
      <c r="Y15" s="61">
        <v>0</v>
      </c>
      <c r="Z15" s="62">
        <v>0</v>
      </c>
    </row>
    <row r="16" spans="1:26" ht="12.75">
      <c r="A16" s="69" t="s">
        <v>42</v>
      </c>
      <c r="B16" s="19">
        <v>24581625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93421081</v>
      </c>
      <c r="C17" s="19">
        <v>0</v>
      </c>
      <c r="D17" s="59">
        <v>106378542</v>
      </c>
      <c r="E17" s="60">
        <v>149049685</v>
      </c>
      <c r="F17" s="60">
        <v>998933</v>
      </c>
      <c r="G17" s="60">
        <v>4671975</v>
      </c>
      <c r="H17" s="60">
        <v>9382185</v>
      </c>
      <c r="I17" s="60">
        <v>15053093</v>
      </c>
      <c r="J17" s="60">
        <v>9382185</v>
      </c>
      <c r="K17" s="60">
        <v>9382185</v>
      </c>
      <c r="L17" s="60">
        <v>9382185</v>
      </c>
      <c r="M17" s="60">
        <v>28146555</v>
      </c>
      <c r="N17" s="60">
        <v>9382185</v>
      </c>
      <c r="O17" s="60">
        <v>9382185</v>
      </c>
      <c r="P17" s="60">
        <v>9382185</v>
      </c>
      <c r="Q17" s="60">
        <v>28146555</v>
      </c>
      <c r="R17" s="60">
        <v>0</v>
      </c>
      <c r="S17" s="60">
        <v>0</v>
      </c>
      <c r="T17" s="60">
        <v>0</v>
      </c>
      <c r="U17" s="60">
        <v>0</v>
      </c>
      <c r="V17" s="60">
        <v>71346203</v>
      </c>
      <c r="W17" s="60"/>
      <c r="X17" s="60">
        <v>71346203</v>
      </c>
      <c r="Y17" s="61">
        <v>0</v>
      </c>
      <c r="Z17" s="62">
        <v>149049685</v>
      </c>
    </row>
    <row r="18" spans="1:26" ht="12.75">
      <c r="A18" s="70" t="s">
        <v>44</v>
      </c>
      <c r="B18" s="71">
        <f>SUM(B11:B17)</f>
        <v>198525340</v>
      </c>
      <c r="C18" s="71">
        <f>SUM(C11:C17)</f>
        <v>0</v>
      </c>
      <c r="D18" s="72">
        <f aca="true" t="shared" si="1" ref="D18:Z18">SUM(D11:D17)</f>
        <v>211528011</v>
      </c>
      <c r="E18" s="73">
        <f t="shared" si="1"/>
        <v>217127194</v>
      </c>
      <c r="F18" s="73">
        <f t="shared" si="1"/>
        <v>4446623</v>
      </c>
      <c r="G18" s="73">
        <f t="shared" si="1"/>
        <v>10270796</v>
      </c>
      <c r="H18" s="73">
        <f t="shared" si="1"/>
        <v>15005065</v>
      </c>
      <c r="I18" s="73">
        <f t="shared" si="1"/>
        <v>29722484</v>
      </c>
      <c r="J18" s="73">
        <f t="shared" si="1"/>
        <v>15005065</v>
      </c>
      <c r="K18" s="73">
        <f t="shared" si="1"/>
        <v>15005065</v>
      </c>
      <c r="L18" s="73">
        <f t="shared" si="1"/>
        <v>15005065</v>
      </c>
      <c r="M18" s="73">
        <f t="shared" si="1"/>
        <v>45015195</v>
      </c>
      <c r="N18" s="73">
        <f t="shared" si="1"/>
        <v>13330033</v>
      </c>
      <c r="O18" s="73">
        <f t="shared" si="1"/>
        <v>13330033</v>
      </c>
      <c r="P18" s="73">
        <f t="shared" si="1"/>
        <v>13330033</v>
      </c>
      <c r="Q18" s="73">
        <f t="shared" si="1"/>
        <v>39990099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114727778</v>
      </c>
      <c r="W18" s="73">
        <f t="shared" si="1"/>
        <v>0</v>
      </c>
      <c r="X18" s="73">
        <f t="shared" si="1"/>
        <v>114727778</v>
      </c>
      <c r="Y18" s="67">
        <f>+IF(W18&lt;&gt;0,(X18/W18)*100,0)</f>
        <v>0</v>
      </c>
      <c r="Z18" s="74">
        <f t="shared" si="1"/>
        <v>217127194</v>
      </c>
    </row>
    <row r="19" spans="1:26" ht="12.75">
      <c r="A19" s="70" t="s">
        <v>45</v>
      </c>
      <c r="B19" s="75">
        <f>+B10-B18</f>
        <v>-41661834</v>
      </c>
      <c r="C19" s="75">
        <f>+C10-C18</f>
        <v>0</v>
      </c>
      <c r="D19" s="76">
        <f aca="true" t="shared" si="2" ref="D19:Z19">+D10-D18</f>
        <v>-55525942</v>
      </c>
      <c r="E19" s="77">
        <f t="shared" si="2"/>
        <v>-36588267</v>
      </c>
      <c r="F19" s="77">
        <f t="shared" si="2"/>
        <v>74287098</v>
      </c>
      <c r="G19" s="77">
        <f t="shared" si="2"/>
        <v>-7811850</v>
      </c>
      <c r="H19" s="77">
        <f t="shared" si="2"/>
        <v>-12519683</v>
      </c>
      <c r="I19" s="77">
        <f t="shared" si="2"/>
        <v>53955565</v>
      </c>
      <c r="J19" s="77">
        <f t="shared" si="2"/>
        <v>-12519683</v>
      </c>
      <c r="K19" s="77">
        <f t="shared" si="2"/>
        <v>-12519683</v>
      </c>
      <c r="L19" s="77">
        <f t="shared" si="2"/>
        <v>-12519683</v>
      </c>
      <c r="M19" s="77">
        <f t="shared" si="2"/>
        <v>-37559049</v>
      </c>
      <c r="N19" s="77">
        <f t="shared" si="2"/>
        <v>-10844651</v>
      </c>
      <c r="O19" s="77">
        <f t="shared" si="2"/>
        <v>-10844651</v>
      </c>
      <c r="P19" s="77">
        <f t="shared" si="2"/>
        <v>-10844651</v>
      </c>
      <c r="Q19" s="77">
        <f t="shared" si="2"/>
        <v>-32533953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-16137437</v>
      </c>
      <c r="W19" s="77">
        <f>IF(E10=E18,0,W10-W18)</f>
        <v>0</v>
      </c>
      <c r="X19" s="77">
        <f t="shared" si="2"/>
        <v>-16137437</v>
      </c>
      <c r="Y19" s="78">
        <f>+IF(W19&lt;&gt;0,(X19/W19)*100,0)</f>
        <v>0</v>
      </c>
      <c r="Z19" s="79">
        <f t="shared" si="2"/>
        <v>-36588267</v>
      </c>
    </row>
    <row r="20" spans="1:26" ht="12.75">
      <c r="A20" s="58" t="s">
        <v>46</v>
      </c>
      <c r="B20" s="19">
        <v>60800000</v>
      </c>
      <c r="C20" s="19">
        <v>0</v>
      </c>
      <c r="D20" s="59">
        <v>62032000</v>
      </c>
      <c r="E20" s="60">
        <v>41800000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41800000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19138166</v>
      </c>
      <c r="C22" s="86">
        <f>SUM(C19:C21)</f>
        <v>0</v>
      </c>
      <c r="D22" s="87">
        <f aca="true" t="shared" si="3" ref="D22:Z22">SUM(D19:D21)</f>
        <v>6506058</v>
      </c>
      <c r="E22" s="88">
        <f t="shared" si="3"/>
        <v>5211733</v>
      </c>
      <c r="F22" s="88">
        <f t="shared" si="3"/>
        <v>74287098</v>
      </c>
      <c r="G22" s="88">
        <f t="shared" si="3"/>
        <v>-7811850</v>
      </c>
      <c r="H22" s="88">
        <f t="shared" si="3"/>
        <v>-12519683</v>
      </c>
      <c r="I22" s="88">
        <f t="shared" si="3"/>
        <v>53955565</v>
      </c>
      <c r="J22" s="88">
        <f t="shared" si="3"/>
        <v>-12519683</v>
      </c>
      <c r="K22" s="88">
        <f t="shared" si="3"/>
        <v>-12519683</v>
      </c>
      <c r="L22" s="88">
        <f t="shared" si="3"/>
        <v>-12519683</v>
      </c>
      <c r="M22" s="88">
        <f t="shared" si="3"/>
        <v>-37559049</v>
      </c>
      <c r="N22" s="88">
        <f t="shared" si="3"/>
        <v>-10844651</v>
      </c>
      <c r="O22" s="88">
        <f t="shared" si="3"/>
        <v>-10844651</v>
      </c>
      <c r="P22" s="88">
        <f t="shared" si="3"/>
        <v>-10844651</v>
      </c>
      <c r="Q22" s="88">
        <f t="shared" si="3"/>
        <v>-32533953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-16137437</v>
      </c>
      <c r="W22" s="88">
        <f t="shared" si="3"/>
        <v>0</v>
      </c>
      <c r="X22" s="88">
        <f t="shared" si="3"/>
        <v>-16137437</v>
      </c>
      <c r="Y22" s="89">
        <f>+IF(W22&lt;&gt;0,(X22/W22)*100,0)</f>
        <v>0</v>
      </c>
      <c r="Z22" s="90">
        <f t="shared" si="3"/>
        <v>5211733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19138166</v>
      </c>
      <c r="C24" s="75">
        <f>SUM(C22:C23)</f>
        <v>0</v>
      </c>
      <c r="D24" s="76">
        <f aca="true" t="shared" si="4" ref="D24:Z24">SUM(D22:D23)</f>
        <v>6506058</v>
      </c>
      <c r="E24" s="77">
        <f t="shared" si="4"/>
        <v>5211733</v>
      </c>
      <c r="F24" s="77">
        <f t="shared" si="4"/>
        <v>74287098</v>
      </c>
      <c r="G24" s="77">
        <f t="shared" si="4"/>
        <v>-7811850</v>
      </c>
      <c r="H24" s="77">
        <f t="shared" si="4"/>
        <v>-12519683</v>
      </c>
      <c r="I24" s="77">
        <f t="shared" si="4"/>
        <v>53955565</v>
      </c>
      <c r="J24" s="77">
        <f t="shared" si="4"/>
        <v>-12519683</v>
      </c>
      <c r="K24" s="77">
        <f t="shared" si="4"/>
        <v>-12519683</v>
      </c>
      <c r="L24" s="77">
        <f t="shared" si="4"/>
        <v>-12519683</v>
      </c>
      <c r="M24" s="77">
        <f t="shared" si="4"/>
        <v>-37559049</v>
      </c>
      <c r="N24" s="77">
        <f t="shared" si="4"/>
        <v>-10844651</v>
      </c>
      <c r="O24" s="77">
        <f t="shared" si="4"/>
        <v>-10844651</v>
      </c>
      <c r="P24" s="77">
        <f t="shared" si="4"/>
        <v>-10844651</v>
      </c>
      <c r="Q24" s="77">
        <f t="shared" si="4"/>
        <v>-32533953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-16137437</v>
      </c>
      <c r="W24" s="77">
        <f t="shared" si="4"/>
        <v>0</v>
      </c>
      <c r="X24" s="77">
        <f t="shared" si="4"/>
        <v>-16137437</v>
      </c>
      <c r="Y24" s="78">
        <f>+IF(W24&lt;&gt;0,(X24/W24)*100,0)</f>
        <v>0</v>
      </c>
      <c r="Z24" s="79">
        <f t="shared" si="4"/>
        <v>5211733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39954560</v>
      </c>
      <c r="C27" s="22">
        <v>0</v>
      </c>
      <c r="D27" s="99">
        <v>72022000</v>
      </c>
      <c r="E27" s="100">
        <v>37800000</v>
      </c>
      <c r="F27" s="100">
        <v>1261989</v>
      </c>
      <c r="G27" s="100">
        <v>7204715</v>
      </c>
      <c r="H27" s="100">
        <v>4574648</v>
      </c>
      <c r="I27" s="100">
        <v>13041352</v>
      </c>
      <c r="J27" s="100">
        <v>14999</v>
      </c>
      <c r="K27" s="100">
        <v>14999</v>
      </c>
      <c r="L27" s="100">
        <v>14999</v>
      </c>
      <c r="M27" s="100">
        <v>44997</v>
      </c>
      <c r="N27" s="100">
        <v>2536879</v>
      </c>
      <c r="O27" s="100">
        <v>1547896</v>
      </c>
      <c r="P27" s="100">
        <v>3568795</v>
      </c>
      <c r="Q27" s="100">
        <v>7653570</v>
      </c>
      <c r="R27" s="100">
        <v>0</v>
      </c>
      <c r="S27" s="100">
        <v>0</v>
      </c>
      <c r="T27" s="100">
        <v>0</v>
      </c>
      <c r="U27" s="100">
        <v>0</v>
      </c>
      <c r="V27" s="100">
        <v>20739919</v>
      </c>
      <c r="W27" s="100">
        <v>28350000</v>
      </c>
      <c r="X27" s="100">
        <v>-7610081</v>
      </c>
      <c r="Y27" s="101">
        <v>-26.84</v>
      </c>
      <c r="Z27" s="102">
        <v>37800000</v>
      </c>
    </row>
    <row r="28" spans="1:26" ht="12.75">
      <c r="A28" s="103" t="s">
        <v>46</v>
      </c>
      <c r="B28" s="19">
        <v>39954560</v>
      </c>
      <c r="C28" s="19">
        <v>0</v>
      </c>
      <c r="D28" s="59">
        <v>70532000</v>
      </c>
      <c r="E28" s="60">
        <v>37800000</v>
      </c>
      <c r="F28" s="60">
        <v>1261989</v>
      </c>
      <c r="G28" s="60">
        <v>7204715</v>
      </c>
      <c r="H28" s="60">
        <v>4574648</v>
      </c>
      <c r="I28" s="60">
        <v>13041352</v>
      </c>
      <c r="J28" s="60">
        <v>14999</v>
      </c>
      <c r="K28" s="60">
        <v>14999</v>
      </c>
      <c r="L28" s="60">
        <v>14999</v>
      </c>
      <c r="M28" s="60">
        <v>44997</v>
      </c>
      <c r="N28" s="60">
        <v>2536879</v>
      </c>
      <c r="O28" s="60">
        <v>1547896</v>
      </c>
      <c r="P28" s="60">
        <v>3568795</v>
      </c>
      <c r="Q28" s="60">
        <v>7653570</v>
      </c>
      <c r="R28" s="60">
        <v>0</v>
      </c>
      <c r="S28" s="60">
        <v>0</v>
      </c>
      <c r="T28" s="60">
        <v>0</v>
      </c>
      <c r="U28" s="60">
        <v>0</v>
      </c>
      <c r="V28" s="60">
        <v>20739919</v>
      </c>
      <c r="W28" s="60">
        <v>28350000</v>
      </c>
      <c r="X28" s="60">
        <v>-7610081</v>
      </c>
      <c r="Y28" s="61">
        <v>-26.84</v>
      </c>
      <c r="Z28" s="62">
        <v>37800000</v>
      </c>
    </row>
    <row r="29" spans="1:26" ht="12.75">
      <c r="A29" s="58" t="s">
        <v>283</v>
      </c>
      <c r="B29" s="19">
        <v>0</v>
      </c>
      <c r="C29" s="19">
        <v>0</v>
      </c>
      <c r="D29" s="59">
        <v>1040000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450000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39954560</v>
      </c>
      <c r="C32" s="22">
        <f>SUM(C28:C31)</f>
        <v>0</v>
      </c>
      <c r="D32" s="99">
        <f aca="true" t="shared" si="5" ref="D32:Z32">SUM(D28:D31)</f>
        <v>72022000</v>
      </c>
      <c r="E32" s="100">
        <f t="shared" si="5"/>
        <v>37800000</v>
      </c>
      <c r="F32" s="100">
        <f t="shared" si="5"/>
        <v>1261989</v>
      </c>
      <c r="G32" s="100">
        <f t="shared" si="5"/>
        <v>7204715</v>
      </c>
      <c r="H32" s="100">
        <f t="shared" si="5"/>
        <v>4574648</v>
      </c>
      <c r="I32" s="100">
        <f t="shared" si="5"/>
        <v>13041352</v>
      </c>
      <c r="J32" s="100">
        <f t="shared" si="5"/>
        <v>14999</v>
      </c>
      <c r="K32" s="100">
        <f t="shared" si="5"/>
        <v>14999</v>
      </c>
      <c r="L32" s="100">
        <f t="shared" si="5"/>
        <v>14999</v>
      </c>
      <c r="M32" s="100">
        <f t="shared" si="5"/>
        <v>44997</v>
      </c>
      <c r="N32" s="100">
        <f t="shared" si="5"/>
        <v>2536879</v>
      </c>
      <c r="O32" s="100">
        <f t="shared" si="5"/>
        <v>1547896</v>
      </c>
      <c r="P32" s="100">
        <f t="shared" si="5"/>
        <v>3568795</v>
      </c>
      <c r="Q32" s="100">
        <f t="shared" si="5"/>
        <v>7653570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20739919</v>
      </c>
      <c r="W32" s="100">
        <f t="shared" si="5"/>
        <v>28350000</v>
      </c>
      <c r="X32" s="100">
        <f t="shared" si="5"/>
        <v>-7610081</v>
      </c>
      <c r="Y32" s="101">
        <f>+IF(W32&lt;&gt;0,(X32/W32)*100,0)</f>
        <v>-26.84331922398589</v>
      </c>
      <c r="Z32" s="102">
        <f t="shared" si="5"/>
        <v>37800000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68037291</v>
      </c>
      <c r="C35" s="19">
        <v>0</v>
      </c>
      <c r="D35" s="59">
        <v>60385411</v>
      </c>
      <c r="E35" s="60">
        <v>58544860</v>
      </c>
      <c r="F35" s="60">
        <v>107082131</v>
      </c>
      <c r="G35" s="60">
        <v>99801672</v>
      </c>
      <c r="H35" s="60">
        <v>87059730</v>
      </c>
      <c r="I35" s="60">
        <v>87059730</v>
      </c>
      <c r="J35" s="60">
        <v>87059730</v>
      </c>
      <c r="K35" s="60">
        <v>87059730</v>
      </c>
      <c r="L35" s="60">
        <v>87059730</v>
      </c>
      <c r="M35" s="60">
        <v>87059730</v>
      </c>
      <c r="N35" s="60">
        <v>87059730</v>
      </c>
      <c r="O35" s="60">
        <v>88959730</v>
      </c>
      <c r="P35" s="60">
        <v>93959730</v>
      </c>
      <c r="Q35" s="60">
        <v>93959730</v>
      </c>
      <c r="R35" s="60">
        <v>0</v>
      </c>
      <c r="S35" s="60">
        <v>0</v>
      </c>
      <c r="T35" s="60">
        <v>0</v>
      </c>
      <c r="U35" s="60">
        <v>0</v>
      </c>
      <c r="V35" s="60">
        <v>93959730</v>
      </c>
      <c r="W35" s="60">
        <v>43908645</v>
      </c>
      <c r="X35" s="60">
        <v>50051085</v>
      </c>
      <c r="Y35" s="61">
        <v>113.99</v>
      </c>
      <c r="Z35" s="62">
        <v>58544860</v>
      </c>
    </row>
    <row r="36" spans="1:26" ht="12.75">
      <c r="A36" s="58" t="s">
        <v>57</v>
      </c>
      <c r="B36" s="19">
        <v>265532024</v>
      </c>
      <c r="C36" s="19">
        <v>0</v>
      </c>
      <c r="D36" s="59">
        <v>61866940</v>
      </c>
      <c r="E36" s="60">
        <v>181826040</v>
      </c>
      <c r="F36" s="60">
        <v>0</v>
      </c>
      <c r="G36" s="60">
        <v>0</v>
      </c>
      <c r="H36" s="60">
        <v>14999</v>
      </c>
      <c r="I36" s="60">
        <v>14999</v>
      </c>
      <c r="J36" s="60">
        <v>14999</v>
      </c>
      <c r="K36" s="60">
        <v>14999</v>
      </c>
      <c r="L36" s="60">
        <v>14999</v>
      </c>
      <c r="M36" s="60">
        <v>14999</v>
      </c>
      <c r="N36" s="60">
        <v>2260697</v>
      </c>
      <c r="O36" s="60">
        <v>2260697</v>
      </c>
      <c r="P36" s="60">
        <v>2260697</v>
      </c>
      <c r="Q36" s="60">
        <v>2260697</v>
      </c>
      <c r="R36" s="60">
        <v>0</v>
      </c>
      <c r="S36" s="60">
        <v>0</v>
      </c>
      <c r="T36" s="60">
        <v>0</v>
      </c>
      <c r="U36" s="60">
        <v>0</v>
      </c>
      <c r="V36" s="60">
        <v>2260697</v>
      </c>
      <c r="W36" s="60">
        <v>136369530</v>
      </c>
      <c r="X36" s="60">
        <v>-134108833</v>
      </c>
      <c r="Y36" s="61">
        <v>-98.34</v>
      </c>
      <c r="Z36" s="62">
        <v>181826040</v>
      </c>
    </row>
    <row r="37" spans="1:26" ht="12.75">
      <c r="A37" s="58" t="s">
        <v>58</v>
      </c>
      <c r="B37" s="19">
        <v>0</v>
      </c>
      <c r="C37" s="19">
        <v>0</v>
      </c>
      <c r="D37" s="59">
        <v>25082883</v>
      </c>
      <c r="E37" s="60">
        <v>0</v>
      </c>
      <c r="F37" s="60">
        <v>52795029</v>
      </c>
      <c r="G37" s="60">
        <v>45514570</v>
      </c>
      <c r="H37" s="60">
        <v>32787627</v>
      </c>
      <c r="I37" s="60">
        <v>32787627</v>
      </c>
      <c r="J37" s="60">
        <v>21764193</v>
      </c>
      <c r="K37" s="60">
        <v>24208189</v>
      </c>
      <c r="L37" s="60">
        <v>21827980</v>
      </c>
      <c r="M37" s="60">
        <v>21827980</v>
      </c>
      <c r="N37" s="60">
        <v>24073678</v>
      </c>
      <c r="O37" s="60">
        <v>25973678</v>
      </c>
      <c r="P37" s="60">
        <v>30973678</v>
      </c>
      <c r="Q37" s="60">
        <v>30973678</v>
      </c>
      <c r="R37" s="60">
        <v>0</v>
      </c>
      <c r="S37" s="60">
        <v>0</v>
      </c>
      <c r="T37" s="60">
        <v>0</v>
      </c>
      <c r="U37" s="60">
        <v>0</v>
      </c>
      <c r="V37" s="60">
        <v>30973678</v>
      </c>
      <c r="W37" s="60"/>
      <c r="X37" s="60">
        <v>30973678</v>
      </c>
      <c r="Y37" s="61">
        <v>0</v>
      </c>
      <c r="Z37" s="62">
        <v>0</v>
      </c>
    </row>
    <row r="38" spans="1:26" ht="12.75">
      <c r="A38" s="58" t="s">
        <v>59</v>
      </c>
      <c r="B38" s="19">
        <v>5080233</v>
      </c>
      <c r="C38" s="19">
        <v>0</v>
      </c>
      <c r="D38" s="59">
        <v>400000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328489082</v>
      </c>
      <c r="C39" s="19">
        <v>0</v>
      </c>
      <c r="D39" s="59">
        <v>96769468</v>
      </c>
      <c r="E39" s="60">
        <v>240370900</v>
      </c>
      <c r="F39" s="60">
        <v>54287102</v>
      </c>
      <c r="G39" s="60">
        <v>54287102</v>
      </c>
      <c r="H39" s="60">
        <v>54287102</v>
      </c>
      <c r="I39" s="60">
        <v>54287102</v>
      </c>
      <c r="J39" s="60">
        <v>65310536</v>
      </c>
      <c r="K39" s="60">
        <v>62866540</v>
      </c>
      <c r="L39" s="60">
        <v>65246749</v>
      </c>
      <c r="M39" s="60">
        <v>65246749</v>
      </c>
      <c r="N39" s="60">
        <v>65246749</v>
      </c>
      <c r="O39" s="60">
        <v>65246749</v>
      </c>
      <c r="P39" s="60">
        <v>65246749</v>
      </c>
      <c r="Q39" s="60">
        <v>65246749</v>
      </c>
      <c r="R39" s="60">
        <v>0</v>
      </c>
      <c r="S39" s="60">
        <v>0</v>
      </c>
      <c r="T39" s="60">
        <v>0</v>
      </c>
      <c r="U39" s="60">
        <v>0</v>
      </c>
      <c r="V39" s="60">
        <v>65246749</v>
      </c>
      <c r="W39" s="60">
        <v>180278175</v>
      </c>
      <c r="X39" s="60">
        <v>-115031426</v>
      </c>
      <c r="Y39" s="61">
        <v>-63.81</v>
      </c>
      <c r="Z39" s="62">
        <v>240370900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35725895</v>
      </c>
      <c r="C42" s="19">
        <v>0</v>
      </c>
      <c r="D42" s="59">
        <v>52596034</v>
      </c>
      <c r="E42" s="60">
        <v>52596034</v>
      </c>
      <c r="F42" s="60">
        <v>74285353</v>
      </c>
      <c r="G42" s="60">
        <v>-7854016</v>
      </c>
      <c r="H42" s="60">
        <v>-12523165</v>
      </c>
      <c r="I42" s="60">
        <v>53908172</v>
      </c>
      <c r="J42" s="60">
        <v>0</v>
      </c>
      <c r="K42" s="60">
        <v>-5144926</v>
      </c>
      <c r="L42" s="60">
        <v>-4825370</v>
      </c>
      <c r="M42" s="60">
        <v>-9970296</v>
      </c>
      <c r="N42" s="60">
        <v>-5640085</v>
      </c>
      <c r="O42" s="60">
        <v>-6595688</v>
      </c>
      <c r="P42" s="60">
        <v>-6106150</v>
      </c>
      <c r="Q42" s="60">
        <v>-18341923</v>
      </c>
      <c r="R42" s="60">
        <v>0</v>
      </c>
      <c r="S42" s="60">
        <v>0</v>
      </c>
      <c r="T42" s="60">
        <v>0</v>
      </c>
      <c r="U42" s="60">
        <v>0</v>
      </c>
      <c r="V42" s="60">
        <v>25595953</v>
      </c>
      <c r="W42" s="60">
        <v>165750885</v>
      </c>
      <c r="X42" s="60">
        <v>-140154932</v>
      </c>
      <c r="Y42" s="61">
        <v>-84.56</v>
      </c>
      <c r="Z42" s="62">
        <v>52596034</v>
      </c>
    </row>
    <row r="43" spans="1:26" ht="12.75">
      <c r="A43" s="58" t="s">
        <v>63</v>
      </c>
      <c r="B43" s="19">
        <v>-39954560</v>
      </c>
      <c r="C43" s="19">
        <v>0</v>
      </c>
      <c r="D43" s="59">
        <v>-72022000</v>
      </c>
      <c r="E43" s="60">
        <v>-72022000</v>
      </c>
      <c r="F43" s="60">
        <v>-32507355</v>
      </c>
      <c r="G43" s="60">
        <v>0</v>
      </c>
      <c r="H43" s="60">
        <v>-14999</v>
      </c>
      <c r="I43" s="60">
        <v>-32522354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-32522354</v>
      </c>
      <c r="W43" s="60">
        <v>-54016497</v>
      </c>
      <c r="X43" s="60">
        <v>21494143</v>
      </c>
      <c r="Y43" s="61">
        <v>-39.79</v>
      </c>
      <c r="Z43" s="62">
        <v>-72022000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36760518</v>
      </c>
      <c r="C45" s="22">
        <v>0</v>
      </c>
      <c r="D45" s="99">
        <v>21563217</v>
      </c>
      <c r="E45" s="100">
        <v>21563217</v>
      </c>
      <c r="F45" s="100">
        <v>41777998</v>
      </c>
      <c r="G45" s="100">
        <v>33923982</v>
      </c>
      <c r="H45" s="100">
        <v>21385818</v>
      </c>
      <c r="I45" s="100">
        <v>21385818</v>
      </c>
      <c r="J45" s="100">
        <v>21385818</v>
      </c>
      <c r="K45" s="100">
        <v>16240892</v>
      </c>
      <c r="L45" s="100">
        <v>11415522</v>
      </c>
      <c r="M45" s="100">
        <v>11415522</v>
      </c>
      <c r="N45" s="100">
        <v>5775437</v>
      </c>
      <c r="O45" s="100">
        <v>-820251</v>
      </c>
      <c r="P45" s="100">
        <v>-6926401</v>
      </c>
      <c r="Q45" s="100">
        <v>-6926401</v>
      </c>
      <c r="R45" s="100">
        <v>0</v>
      </c>
      <c r="S45" s="100">
        <v>0</v>
      </c>
      <c r="T45" s="100">
        <v>0</v>
      </c>
      <c r="U45" s="100">
        <v>0</v>
      </c>
      <c r="V45" s="100">
        <v>-6926401</v>
      </c>
      <c r="W45" s="100">
        <v>152723571</v>
      </c>
      <c r="X45" s="100">
        <v>-159649972</v>
      </c>
      <c r="Y45" s="101">
        <v>-104.54</v>
      </c>
      <c r="Z45" s="102">
        <v>21563217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1004856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1004856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799743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799743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1224.6753276218449</v>
      </c>
      <c r="C58" s="5">
        <f>IF(C67=0,0,+(C76/C67)*100)</f>
        <v>0</v>
      </c>
      <c r="D58" s="6">
        <f aca="true" t="shared" si="6" ref="D58:Z58">IF(D67=0,0,+(D76/D67)*100)</f>
        <v>175.42908511494525</v>
      </c>
      <c r="E58" s="7">
        <f t="shared" si="6"/>
        <v>142.40876212789058</v>
      </c>
      <c r="F58" s="7">
        <f t="shared" si="6"/>
        <v>99.82779888488676</v>
      </c>
      <c r="G58" s="7">
        <f t="shared" si="6"/>
        <v>96.09393599450117</v>
      </c>
      <c r="H58" s="7">
        <f t="shared" si="6"/>
        <v>99.74311303911587</v>
      </c>
      <c r="I58" s="7">
        <f t="shared" si="6"/>
        <v>98.62561700496272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29.366178654806625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142.40876212789058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178.47165387789073</v>
      </c>
      <c r="E59" s="10">
        <f t="shared" si="7"/>
        <v>141.61781957273675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29.540356261290707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141.61781957273675</v>
      </c>
    </row>
    <row r="60" spans="1:26" ht="12.75">
      <c r="A60" s="38" t="s">
        <v>32</v>
      </c>
      <c r="B60" s="12">
        <f t="shared" si="7"/>
        <v>109451.41220864386</v>
      </c>
      <c r="C60" s="12">
        <f t="shared" si="7"/>
        <v>0</v>
      </c>
      <c r="D60" s="3">
        <f t="shared" si="7"/>
        <v>100</v>
      </c>
      <c r="E60" s="13">
        <f t="shared" si="7"/>
        <v>189.15012308873682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189.15012308873682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18071063</v>
      </c>
      <c r="C67" s="24"/>
      <c r="D67" s="25">
        <v>8640069</v>
      </c>
      <c r="E67" s="26">
        <v>10643442</v>
      </c>
      <c r="F67" s="26">
        <v>1013350</v>
      </c>
      <c r="G67" s="26">
        <v>1079501</v>
      </c>
      <c r="H67" s="26">
        <v>1355460</v>
      </c>
      <c r="I67" s="26">
        <v>3448311</v>
      </c>
      <c r="J67" s="26">
        <v>1355460</v>
      </c>
      <c r="K67" s="26">
        <v>1355460</v>
      </c>
      <c r="L67" s="26">
        <v>1355460</v>
      </c>
      <c r="M67" s="26">
        <v>4066380</v>
      </c>
      <c r="N67" s="26">
        <v>1355460</v>
      </c>
      <c r="O67" s="26">
        <v>1355460</v>
      </c>
      <c r="P67" s="26">
        <v>1355460</v>
      </c>
      <c r="Q67" s="26">
        <v>4066380</v>
      </c>
      <c r="R67" s="26"/>
      <c r="S67" s="26"/>
      <c r="T67" s="26"/>
      <c r="U67" s="26"/>
      <c r="V67" s="26">
        <v>11581071</v>
      </c>
      <c r="W67" s="26"/>
      <c r="X67" s="26"/>
      <c r="Y67" s="25"/>
      <c r="Z67" s="27">
        <v>10643442</v>
      </c>
    </row>
    <row r="68" spans="1:26" ht="12.75" hidden="1">
      <c r="A68" s="37" t="s">
        <v>31</v>
      </c>
      <c r="B68" s="19">
        <v>17868862</v>
      </c>
      <c r="C68" s="19"/>
      <c r="D68" s="20">
        <v>8305069</v>
      </c>
      <c r="E68" s="21">
        <v>10466334</v>
      </c>
      <c r="F68" s="21">
        <v>1011605</v>
      </c>
      <c r="G68" s="21">
        <v>1037335</v>
      </c>
      <c r="H68" s="21">
        <v>1351978</v>
      </c>
      <c r="I68" s="21">
        <v>3400918</v>
      </c>
      <c r="J68" s="21">
        <v>1351978</v>
      </c>
      <c r="K68" s="21">
        <v>1351978</v>
      </c>
      <c r="L68" s="21">
        <v>1351978</v>
      </c>
      <c r="M68" s="21">
        <v>4055934</v>
      </c>
      <c r="N68" s="21">
        <v>1351978</v>
      </c>
      <c r="O68" s="21">
        <v>1351978</v>
      </c>
      <c r="P68" s="21">
        <v>1351978</v>
      </c>
      <c r="Q68" s="21">
        <v>4055934</v>
      </c>
      <c r="R68" s="21"/>
      <c r="S68" s="21"/>
      <c r="T68" s="21"/>
      <c r="U68" s="21"/>
      <c r="V68" s="21">
        <v>11512786</v>
      </c>
      <c r="W68" s="21"/>
      <c r="X68" s="21"/>
      <c r="Y68" s="20"/>
      <c r="Z68" s="23">
        <v>10466334</v>
      </c>
    </row>
    <row r="69" spans="1:26" ht="12.75" hidden="1">
      <c r="A69" s="38" t="s">
        <v>32</v>
      </c>
      <c r="B69" s="19">
        <v>202201</v>
      </c>
      <c r="C69" s="19"/>
      <c r="D69" s="20">
        <v>335000</v>
      </c>
      <c r="E69" s="21">
        <v>177108</v>
      </c>
      <c r="F69" s="21">
        <v>1745</v>
      </c>
      <c r="G69" s="21">
        <v>42166</v>
      </c>
      <c r="H69" s="21">
        <v>3482</v>
      </c>
      <c r="I69" s="21">
        <v>47393</v>
      </c>
      <c r="J69" s="21">
        <v>3482</v>
      </c>
      <c r="K69" s="21">
        <v>3482</v>
      </c>
      <c r="L69" s="21">
        <v>3482</v>
      </c>
      <c r="M69" s="21">
        <v>10446</v>
      </c>
      <c r="N69" s="21">
        <v>3482</v>
      </c>
      <c r="O69" s="21">
        <v>3482</v>
      </c>
      <c r="P69" s="21">
        <v>3482</v>
      </c>
      <c r="Q69" s="21">
        <v>10446</v>
      </c>
      <c r="R69" s="21"/>
      <c r="S69" s="21"/>
      <c r="T69" s="21"/>
      <c r="U69" s="21"/>
      <c r="V69" s="21">
        <v>68285</v>
      </c>
      <c r="W69" s="21"/>
      <c r="X69" s="21"/>
      <c r="Y69" s="20"/>
      <c r="Z69" s="23">
        <v>177108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>
        <v>1745</v>
      </c>
      <c r="G73" s="21">
        <v>42166</v>
      </c>
      <c r="H73" s="21">
        <v>3482</v>
      </c>
      <c r="I73" s="21">
        <v>47393</v>
      </c>
      <c r="J73" s="21">
        <v>3482</v>
      </c>
      <c r="K73" s="21">
        <v>3482</v>
      </c>
      <c r="L73" s="21">
        <v>3482</v>
      </c>
      <c r="M73" s="21">
        <v>10446</v>
      </c>
      <c r="N73" s="21">
        <v>3482</v>
      </c>
      <c r="O73" s="21">
        <v>3482</v>
      </c>
      <c r="P73" s="21">
        <v>3482</v>
      </c>
      <c r="Q73" s="21">
        <v>10446</v>
      </c>
      <c r="R73" s="21"/>
      <c r="S73" s="21"/>
      <c r="T73" s="21"/>
      <c r="U73" s="21"/>
      <c r="V73" s="21">
        <v>68285</v>
      </c>
      <c r="W73" s="21"/>
      <c r="X73" s="21"/>
      <c r="Y73" s="20"/>
      <c r="Z73" s="23"/>
    </row>
    <row r="74" spans="1:26" ht="12.75" hidden="1">
      <c r="A74" s="39" t="s">
        <v>107</v>
      </c>
      <c r="B74" s="19">
        <v>202201</v>
      </c>
      <c r="C74" s="19"/>
      <c r="D74" s="20">
        <v>335000</v>
      </c>
      <c r="E74" s="21">
        <v>177108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177108</v>
      </c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221311850</v>
      </c>
      <c r="C76" s="32"/>
      <c r="D76" s="33">
        <v>15157194</v>
      </c>
      <c r="E76" s="34">
        <v>15157194</v>
      </c>
      <c r="F76" s="34">
        <v>1011605</v>
      </c>
      <c r="G76" s="34">
        <v>1037335</v>
      </c>
      <c r="H76" s="34">
        <v>1351978</v>
      </c>
      <c r="I76" s="34">
        <v>3400918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3400918</v>
      </c>
      <c r="W76" s="34">
        <v>11367900</v>
      </c>
      <c r="X76" s="34"/>
      <c r="Y76" s="33"/>
      <c r="Z76" s="35">
        <v>15157194</v>
      </c>
    </row>
    <row r="77" spans="1:26" ht="12.75" hidden="1">
      <c r="A77" s="37" t="s">
        <v>31</v>
      </c>
      <c r="B77" s="19"/>
      <c r="C77" s="19"/>
      <c r="D77" s="20">
        <v>14822194</v>
      </c>
      <c r="E77" s="21">
        <v>14822194</v>
      </c>
      <c r="F77" s="21">
        <v>1011605</v>
      </c>
      <c r="G77" s="21">
        <v>1037335</v>
      </c>
      <c r="H77" s="21">
        <v>1351978</v>
      </c>
      <c r="I77" s="21">
        <v>3400918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3400918</v>
      </c>
      <c r="W77" s="21">
        <v>11116647</v>
      </c>
      <c r="X77" s="21"/>
      <c r="Y77" s="20"/>
      <c r="Z77" s="23">
        <v>14822194</v>
      </c>
    </row>
    <row r="78" spans="1:26" ht="12.75" hidden="1">
      <c r="A78" s="38" t="s">
        <v>32</v>
      </c>
      <c r="B78" s="19">
        <v>221311850</v>
      </c>
      <c r="C78" s="19"/>
      <c r="D78" s="20">
        <v>335000</v>
      </c>
      <c r="E78" s="21">
        <v>335000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251253</v>
      </c>
      <c r="X78" s="21"/>
      <c r="Y78" s="20"/>
      <c r="Z78" s="23">
        <v>335000</v>
      </c>
    </row>
    <row r="79" spans="1:26" ht="12.75" hidden="1">
      <c r="A79" s="39" t="s">
        <v>103</v>
      </c>
      <c r="B79" s="19">
        <v>221311850</v>
      </c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335000</v>
      </c>
      <c r="E82" s="21">
        <v>335000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251253</v>
      </c>
      <c r="X82" s="21"/>
      <c r="Y82" s="20"/>
      <c r="Z82" s="23">
        <v>335000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12860000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12000000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12000000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860000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860000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2010000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>
        <v>2010000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14870000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156863506</v>
      </c>
      <c r="D5" s="153">
        <f>SUM(D6:D8)</f>
        <v>0</v>
      </c>
      <c r="E5" s="154">
        <f t="shared" si="0"/>
        <v>156002069</v>
      </c>
      <c r="F5" s="100">
        <f t="shared" si="0"/>
        <v>180361819</v>
      </c>
      <c r="G5" s="100">
        <f t="shared" si="0"/>
        <v>78706549</v>
      </c>
      <c r="H5" s="100">
        <f t="shared" si="0"/>
        <v>2369051</v>
      </c>
      <c r="I5" s="100">
        <f t="shared" si="0"/>
        <v>1765281</v>
      </c>
      <c r="J5" s="100">
        <f t="shared" si="0"/>
        <v>82840881</v>
      </c>
      <c r="K5" s="100">
        <f t="shared" si="0"/>
        <v>1765281</v>
      </c>
      <c r="L5" s="100">
        <f t="shared" si="0"/>
        <v>1765281</v>
      </c>
      <c r="M5" s="100">
        <f t="shared" si="0"/>
        <v>1765281</v>
      </c>
      <c r="N5" s="100">
        <f t="shared" si="0"/>
        <v>5295843</v>
      </c>
      <c r="O5" s="100">
        <f t="shared" si="0"/>
        <v>1765281</v>
      </c>
      <c r="P5" s="100">
        <f t="shared" si="0"/>
        <v>1765281</v>
      </c>
      <c r="Q5" s="100">
        <f t="shared" si="0"/>
        <v>1765281</v>
      </c>
      <c r="R5" s="100">
        <f t="shared" si="0"/>
        <v>5295843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93432567</v>
      </c>
      <c r="X5" s="100">
        <f t="shared" si="0"/>
        <v>0</v>
      </c>
      <c r="Y5" s="100">
        <f t="shared" si="0"/>
        <v>93432567</v>
      </c>
      <c r="Z5" s="137">
        <f>+IF(X5&lt;&gt;0,+(Y5/X5)*100,0)</f>
        <v>0</v>
      </c>
      <c r="AA5" s="153">
        <f>SUM(AA6:AA8)</f>
        <v>180361819</v>
      </c>
    </row>
    <row r="6" spans="1:27" ht="12.75">
      <c r="A6" s="138" t="s">
        <v>75</v>
      </c>
      <c r="B6" s="136"/>
      <c r="C6" s="155">
        <v>138792443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18071063</v>
      </c>
      <c r="D7" s="157"/>
      <c r="E7" s="158">
        <v>155852069</v>
      </c>
      <c r="F7" s="159">
        <v>180080919</v>
      </c>
      <c r="G7" s="159">
        <v>78706549</v>
      </c>
      <c r="H7" s="159">
        <v>2369051</v>
      </c>
      <c r="I7" s="159">
        <v>1765281</v>
      </c>
      <c r="J7" s="159">
        <v>82840881</v>
      </c>
      <c r="K7" s="159">
        <v>1765281</v>
      </c>
      <c r="L7" s="159">
        <v>1765281</v>
      </c>
      <c r="M7" s="159">
        <v>1765281</v>
      </c>
      <c r="N7" s="159">
        <v>5295843</v>
      </c>
      <c r="O7" s="159">
        <v>1765281</v>
      </c>
      <c r="P7" s="159">
        <v>1765281</v>
      </c>
      <c r="Q7" s="159">
        <v>1765281</v>
      </c>
      <c r="R7" s="159">
        <v>5295843</v>
      </c>
      <c r="S7" s="159"/>
      <c r="T7" s="159"/>
      <c r="U7" s="159"/>
      <c r="V7" s="159"/>
      <c r="W7" s="159">
        <v>93432567</v>
      </c>
      <c r="X7" s="159"/>
      <c r="Y7" s="159">
        <v>93432567</v>
      </c>
      <c r="Z7" s="141">
        <v>0</v>
      </c>
      <c r="AA7" s="157">
        <v>180080919</v>
      </c>
    </row>
    <row r="8" spans="1:27" ht="12.75">
      <c r="A8" s="138" t="s">
        <v>77</v>
      </c>
      <c r="B8" s="136"/>
      <c r="C8" s="155"/>
      <c r="D8" s="155"/>
      <c r="E8" s="156">
        <v>150000</v>
      </c>
      <c r="F8" s="60">
        <v>280900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280900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25374</v>
      </c>
      <c r="H9" s="100">
        <f t="shared" si="1"/>
        <v>45343</v>
      </c>
      <c r="I9" s="100">
        <f t="shared" si="1"/>
        <v>716619</v>
      </c>
      <c r="J9" s="100">
        <f t="shared" si="1"/>
        <v>787336</v>
      </c>
      <c r="K9" s="100">
        <f t="shared" si="1"/>
        <v>716619</v>
      </c>
      <c r="L9" s="100">
        <f t="shared" si="1"/>
        <v>716619</v>
      </c>
      <c r="M9" s="100">
        <f t="shared" si="1"/>
        <v>716619</v>
      </c>
      <c r="N9" s="100">
        <f t="shared" si="1"/>
        <v>2149857</v>
      </c>
      <c r="O9" s="100">
        <f t="shared" si="1"/>
        <v>716619</v>
      </c>
      <c r="P9" s="100">
        <f t="shared" si="1"/>
        <v>716619</v>
      </c>
      <c r="Q9" s="100">
        <f t="shared" si="1"/>
        <v>716619</v>
      </c>
      <c r="R9" s="100">
        <f t="shared" si="1"/>
        <v>2149857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5087050</v>
      </c>
      <c r="X9" s="100">
        <f t="shared" si="1"/>
        <v>0</v>
      </c>
      <c r="Y9" s="100">
        <f t="shared" si="1"/>
        <v>5087050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>
        <v>23614</v>
      </c>
      <c r="H10" s="60">
        <v>43583</v>
      </c>
      <c r="I10" s="60">
        <v>716314</v>
      </c>
      <c r="J10" s="60">
        <v>783511</v>
      </c>
      <c r="K10" s="60">
        <v>716314</v>
      </c>
      <c r="L10" s="60">
        <v>716314</v>
      </c>
      <c r="M10" s="60">
        <v>716314</v>
      </c>
      <c r="N10" s="60">
        <v>2148942</v>
      </c>
      <c r="O10" s="60">
        <v>716314</v>
      </c>
      <c r="P10" s="60">
        <v>716314</v>
      </c>
      <c r="Q10" s="60">
        <v>716314</v>
      </c>
      <c r="R10" s="60">
        <v>2148942</v>
      </c>
      <c r="S10" s="60"/>
      <c r="T10" s="60"/>
      <c r="U10" s="60"/>
      <c r="V10" s="60"/>
      <c r="W10" s="60">
        <v>5081395</v>
      </c>
      <c r="X10" s="60"/>
      <c r="Y10" s="60">
        <v>5081395</v>
      </c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>
        <v>1760</v>
      </c>
      <c r="H11" s="60">
        <v>1760</v>
      </c>
      <c r="I11" s="60">
        <v>305</v>
      </c>
      <c r="J11" s="60">
        <v>3825</v>
      </c>
      <c r="K11" s="60">
        <v>305</v>
      </c>
      <c r="L11" s="60">
        <v>305</v>
      </c>
      <c r="M11" s="60">
        <v>305</v>
      </c>
      <c r="N11" s="60">
        <v>915</v>
      </c>
      <c r="O11" s="60">
        <v>305</v>
      </c>
      <c r="P11" s="60">
        <v>305</v>
      </c>
      <c r="Q11" s="60">
        <v>305</v>
      </c>
      <c r="R11" s="60">
        <v>915</v>
      </c>
      <c r="S11" s="60"/>
      <c r="T11" s="60"/>
      <c r="U11" s="60"/>
      <c r="V11" s="60"/>
      <c r="W11" s="60">
        <v>5655</v>
      </c>
      <c r="X11" s="60"/>
      <c r="Y11" s="60">
        <v>5655</v>
      </c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35800000</v>
      </c>
      <c r="D15" s="153">
        <f>SUM(D16:D18)</f>
        <v>0</v>
      </c>
      <c r="E15" s="154">
        <f t="shared" si="2"/>
        <v>62032000</v>
      </c>
      <c r="F15" s="100">
        <f t="shared" si="2"/>
        <v>41800000</v>
      </c>
      <c r="G15" s="100">
        <f t="shared" si="2"/>
        <v>53</v>
      </c>
      <c r="H15" s="100">
        <f t="shared" si="2"/>
        <v>2386</v>
      </c>
      <c r="I15" s="100">
        <f t="shared" si="2"/>
        <v>0</v>
      </c>
      <c r="J15" s="100">
        <f t="shared" si="2"/>
        <v>2439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2439</v>
      </c>
      <c r="X15" s="100">
        <f t="shared" si="2"/>
        <v>0</v>
      </c>
      <c r="Y15" s="100">
        <f t="shared" si="2"/>
        <v>2439</v>
      </c>
      <c r="Z15" s="137">
        <f>+IF(X15&lt;&gt;0,+(Y15/X15)*100,0)</f>
        <v>0</v>
      </c>
      <c r="AA15" s="153">
        <f>SUM(AA16:AA18)</f>
        <v>41800000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>
        <v>53</v>
      </c>
      <c r="H16" s="60">
        <v>2386</v>
      </c>
      <c r="I16" s="60"/>
      <c r="J16" s="60">
        <v>2439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2439</v>
      </c>
      <c r="X16" s="60"/>
      <c r="Y16" s="60">
        <v>2439</v>
      </c>
      <c r="Z16" s="140">
        <v>0</v>
      </c>
      <c r="AA16" s="155"/>
    </row>
    <row r="17" spans="1:27" ht="12.75">
      <c r="A17" s="138" t="s">
        <v>86</v>
      </c>
      <c r="B17" s="136"/>
      <c r="C17" s="155">
        <v>35800000</v>
      </c>
      <c r="D17" s="155"/>
      <c r="E17" s="156">
        <v>62032000</v>
      </c>
      <c r="F17" s="60">
        <v>41800000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>
        <v>41800000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25000000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1745</v>
      </c>
      <c r="H19" s="100">
        <f t="shared" si="3"/>
        <v>42166</v>
      </c>
      <c r="I19" s="100">
        <f t="shared" si="3"/>
        <v>3482</v>
      </c>
      <c r="J19" s="100">
        <f t="shared" si="3"/>
        <v>47393</v>
      </c>
      <c r="K19" s="100">
        <f t="shared" si="3"/>
        <v>3482</v>
      </c>
      <c r="L19" s="100">
        <f t="shared" si="3"/>
        <v>3482</v>
      </c>
      <c r="M19" s="100">
        <f t="shared" si="3"/>
        <v>3482</v>
      </c>
      <c r="N19" s="100">
        <f t="shared" si="3"/>
        <v>10446</v>
      </c>
      <c r="O19" s="100">
        <f t="shared" si="3"/>
        <v>3482</v>
      </c>
      <c r="P19" s="100">
        <f t="shared" si="3"/>
        <v>3482</v>
      </c>
      <c r="Q19" s="100">
        <f t="shared" si="3"/>
        <v>3482</v>
      </c>
      <c r="R19" s="100">
        <f t="shared" si="3"/>
        <v>10446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68285</v>
      </c>
      <c r="X19" s="100">
        <f t="shared" si="3"/>
        <v>0</v>
      </c>
      <c r="Y19" s="100">
        <f t="shared" si="3"/>
        <v>68285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>
        <v>25000000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>
        <v>1745</v>
      </c>
      <c r="H23" s="60">
        <v>42166</v>
      </c>
      <c r="I23" s="60">
        <v>3482</v>
      </c>
      <c r="J23" s="60">
        <v>47393</v>
      </c>
      <c r="K23" s="60">
        <v>3482</v>
      </c>
      <c r="L23" s="60">
        <v>3482</v>
      </c>
      <c r="M23" s="60">
        <v>3482</v>
      </c>
      <c r="N23" s="60">
        <v>10446</v>
      </c>
      <c r="O23" s="60">
        <v>3482</v>
      </c>
      <c r="P23" s="60">
        <v>3482</v>
      </c>
      <c r="Q23" s="60">
        <v>3482</v>
      </c>
      <c r="R23" s="60">
        <v>10446</v>
      </c>
      <c r="S23" s="60"/>
      <c r="T23" s="60"/>
      <c r="U23" s="60"/>
      <c r="V23" s="60"/>
      <c r="W23" s="60">
        <v>68285</v>
      </c>
      <c r="X23" s="60"/>
      <c r="Y23" s="60">
        <v>68285</v>
      </c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>
        <v>177108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>
        <v>177108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217663506</v>
      </c>
      <c r="D25" s="168">
        <f>+D5+D9+D15+D19+D24</f>
        <v>0</v>
      </c>
      <c r="E25" s="169">
        <f t="shared" si="4"/>
        <v>218034069</v>
      </c>
      <c r="F25" s="73">
        <f t="shared" si="4"/>
        <v>222338927</v>
      </c>
      <c r="G25" s="73">
        <f t="shared" si="4"/>
        <v>78733721</v>
      </c>
      <c r="H25" s="73">
        <f t="shared" si="4"/>
        <v>2458946</v>
      </c>
      <c r="I25" s="73">
        <f t="shared" si="4"/>
        <v>2485382</v>
      </c>
      <c r="J25" s="73">
        <f t="shared" si="4"/>
        <v>83678049</v>
      </c>
      <c r="K25" s="73">
        <f t="shared" si="4"/>
        <v>2485382</v>
      </c>
      <c r="L25" s="73">
        <f t="shared" si="4"/>
        <v>2485382</v>
      </c>
      <c r="M25" s="73">
        <f t="shared" si="4"/>
        <v>2485382</v>
      </c>
      <c r="N25" s="73">
        <f t="shared" si="4"/>
        <v>7456146</v>
      </c>
      <c r="O25" s="73">
        <f t="shared" si="4"/>
        <v>2485382</v>
      </c>
      <c r="P25" s="73">
        <f t="shared" si="4"/>
        <v>2485382</v>
      </c>
      <c r="Q25" s="73">
        <f t="shared" si="4"/>
        <v>2485382</v>
      </c>
      <c r="R25" s="73">
        <f t="shared" si="4"/>
        <v>7456146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98590341</v>
      </c>
      <c r="X25" s="73">
        <f t="shared" si="4"/>
        <v>0</v>
      </c>
      <c r="Y25" s="73">
        <f t="shared" si="4"/>
        <v>98590341</v>
      </c>
      <c r="Z25" s="170">
        <f>+IF(X25&lt;&gt;0,+(Y25/X25)*100,0)</f>
        <v>0</v>
      </c>
      <c r="AA25" s="168">
        <f>+AA5+AA9+AA15+AA19+AA24</f>
        <v>222338927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198525340</v>
      </c>
      <c r="D28" s="153">
        <f>SUM(D29:D31)</f>
        <v>0</v>
      </c>
      <c r="E28" s="154">
        <f t="shared" si="5"/>
        <v>211528011</v>
      </c>
      <c r="F28" s="100">
        <f t="shared" si="5"/>
        <v>192026945</v>
      </c>
      <c r="G28" s="100">
        <f t="shared" si="5"/>
        <v>3686634</v>
      </c>
      <c r="H28" s="100">
        <f t="shared" si="5"/>
        <v>6675223</v>
      </c>
      <c r="I28" s="100">
        <f t="shared" si="5"/>
        <v>6074242</v>
      </c>
      <c r="J28" s="100">
        <f t="shared" si="5"/>
        <v>16436099</v>
      </c>
      <c r="K28" s="100">
        <f t="shared" si="5"/>
        <v>6074242</v>
      </c>
      <c r="L28" s="100">
        <f t="shared" si="5"/>
        <v>6074242</v>
      </c>
      <c r="M28" s="100">
        <f t="shared" si="5"/>
        <v>6074242</v>
      </c>
      <c r="N28" s="100">
        <f t="shared" si="5"/>
        <v>18222726</v>
      </c>
      <c r="O28" s="100">
        <f t="shared" si="5"/>
        <v>4399210</v>
      </c>
      <c r="P28" s="100">
        <f t="shared" si="5"/>
        <v>4399210</v>
      </c>
      <c r="Q28" s="100">
        <f t="shared" si="5"/>
        <v>4399210</v>
      </c>
      <c r="R28" s="100">
        <f t="shared" si="5"/>
        <v>13197630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47856455</v>
      </c>
      <c r="X28" s="100">
        <f t="shared" si="5"/>
        <v>0</v>
      </c>
      <c r="Y28" s="100">
        <f t="shared" si="5"/>
        <v>47856455</v>
      </c>
      <c r="Z28" s="137">
        <f>+IF(X28&lt;&gt;0,+(Y28/X28)*100,0)</f>
        <v>0</v>
      </c>
      <c r="AA28" s="153">
        <f>SUM(AA29:AA31)</f>
        <v>192026945</v>
      </c>
    </row>
    <row r="29" spans="1:27" ht="12.75">
      <c r="A29" s="138" t="s">
        <v>75</v>
      </c>
      <c r="B29" s="136"/>
      <c r="C29" s="155">
        <v>184435340</v>
      </c>
      <c r="D29" s="155"/>
      <c r="E29" s="156">
        <v>85691409</v>
      </c>
      <c r="F29" s="60">
        <v>7709185</v>
      </c>
      <c r="G29" s="60">
        <v>1146143</v>
      </c>
      <c r="H29" s="60">
        <v>2425065</v>
      </c>
      <c r="I29" s="60">
        <v>2164483</v>
      </c>
      <c r="J29" s="60">
        <v>5735691</v>
      </c>
      <c r="K29" s="60">
        <v>2164483</v>
      </c>
      <c r="L29" s="60">
        <v>2164483</v>
      </c>
      <c r="M29" s="60">
        <v>2164483</v>
      </c>
      <c r="N29" s="60">
        <v>6493449</v>
      </c>
      <c r="O29" s="60">
        <v>489451</v>
      </c>
      <c r="P29" s="60">
        <v>489451</v>
      </c>
      <c r="Q29" s="60">
        <v>489451</v>
      </c>
      <c r="R29" s="60">
        <v>1468353</v>
      </c>
      <c r="S29" s="60"/>
      <c r="T29" s="60"/>
      <c r="U29" s="60"/>
      <c r="V29" s="60"/>
      <c r="W29" s="60">
        <v>13697493</v>
      </c>
      <c r="X29" s="60"/>
      <c r="Y29" s="60">
        <v>13697493</v>
      </c>
      <c r="Z29" s="140">
        <v>0</v>
      </c>
      <c r="AA29" s="155">
        <v>7709185</v>
      </c>
    </row>
    <row r="30" spans="1:27" ht="12.75">
      <c r="A30" s="138" t="s">
        <v>76</v>
      </c>
      <c r="B30" s="136"/>
      <c r="C30" s="157">
        <v>14090000</v>
      </c>
      <c r="D30" s="157"/>
      <c r="E30" s="158">
        <v>24564953</v>
      </c>
      <c r="F30" s="159">
        <v>143975388</v>
      </c>
      <c r="G30" s="159">
        <v>1762468</v>
      </c>
      <c r="H30" s="159">
        <v>3396657</v>
      </c>
      <c r="I30" s="159">
        <v>3002921</v>
      </c>
      <c r="J30" s="159">
        <v>8162046</v>
      </c>
      <c r="K30" s="159">
        <v>3002921</v>
      </c>
      <c r="L30" s="159">
        <v>3002921</v>
      </c>
      <c r="M30" s="159">
        <v>3002921</v>
      </c>
      <c r="N30" s="159">
        <v>9008763</v>
      </c>
      <c r="O30" s="159">
        <v>3002921</v>
      </c>
      <c r="P30" s="159">
        <v>3002921</v>
      </c>
      <c r="Q30" s="159">
        <v>3002921</v>
      </c>
      <c r="R30" s="159">
        <v>9008763</v>
      </c>
      <c r="S30" s="159"/>
      <c r="T30" s="159"/>
      <c r="U30" s="159"/>
      <c r="V30" s="159"/>
      <c r="W30" s="159">
        <v>26179572</v>
      </c>
      <c r="X30" s="159"/>
      <c r="Y30" s="159">
        <v>26179572</v>
      </c>
      <c r="Z30" s="141">
        <v>0</v>
      </c>
      <c r="AA30" s="157">
        <v>143975388</v>
      </c>
    </row>
    <row r="31" spans="1:27" ht="12.75">
      <c r="A31" s="138" t="s">
        <v>77</v>
      </c>
      <c r="B31" s="136"/>
      <c r="C31" s="155"/>
      <c r="D31" s="155"/>
      <c r="E31" s="156">
        <v>101271649</v>
      </c>
      <c r="F31" s="60">
        <v>40342372</v>
      </c>
      <c r="G31" s="60">
        <v>778023</v>
      </c>
      <c r="H31" s="60">
        <v>853501</v>
      </c>
      <c r="I31" s="60">
        <v>906838</v>
      </c>
      <c r="J31" s="60">
        <v>2538362</v>
      </c>
      <c r="K31" s="60">
        <v>906838</v>
      </c>
      <c r="L31" s="60">
        <v>906838</v>
      </c>
      <c r="M31" s="60">
        <v>906838</v>
      </c>
      <c r="N31" s="60">
        <v>2720514</v>
      </c>
      <c r="O31" s="60">
        <v>906838</v>
      </c>
      <c r="P31" s="60">
        <v>906838</v>
      </c>
      <c r="Q31" s="60">
        <v>906838</v>
      </c>
      <c r="R31" s="60">
        <v>2720514</v>
      </c>
      <c r="S31" s="60"/>
      <c r="T31" s="60"/>
      <c r="U31" s="60"/>
      <c r="V31" s="60"/>
      <c r="W31" s="60">
        <v>7979390</v>
      </c>
      <c r="X31" s="60"/>
      <c r="Y31" s="60">
        <v>7979390</v>
      </c>
      <c r="Z31" s="140">
        <v>0</v>
      </c>
      <c r="AA31" s="155">
        <v>40342372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486660</v>
      </c>
      <c r="H32" s="100">
        <f t="shared" si="6"/>
        <v>981086</v>
      </c>
      <c r="I32" s="100">
        <f t="shared" si="6"/>
        <v>602992</v>
      </c>
      <c r="J32" s="100">
        <f t="shared" si="6"/>
        <v>2070738</v>
      </c>
      <c r="K32" s="100">
        <f t="shared" si="6"/>
        <v>602992</v>
      </c>
      <c r="L32" s="100">
        <f t="shared" si="6"/>
        <v>602992</v>
      </c>
      <c r="M32" s="100">
        <f t="shared" si="6"/>
        <v>602992</v>
      </c>
      <c r="N32" s="100">
        <f t="shared" si="6"/>
        <v>1808976</v>
      </c>
      <c r="O32" s="100">
        <f t="shared" si="6"/>
        <v>602992</v>
      </c>
      <c r="P32" s="100">
        <f t="shared" si="6"/>
        <v>602992</v>
      </c>
      <c r="Q32" s="100">
        <f t="shared" si="6"/>
        <v>602992</v>
      </c>
      <c r="R32" s="100">
        <f t="shared" si="6"/>
        <v>1808976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5688690</v>
      </c>
      <c r="X32" s="100">
        <f t="shared" si="6"/>
        <v>0</v>
      </c>
      <c r="Y32" s="100">
        <f t="shared" si="6"/>
        <v>5688690</v>
      </c>
      <c r="Z32" s="137">
        <f>+IF(X32&lt;&gt;0,+(Y32/X32)*100,0)</f>
        <v>0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>
        <v>17888</v>
      </c>
      <c r="H33" s="60">
        <v>89305</v>
      </c>
      <c r="I33" s="60">
        <v>17612</v>
      </c>
      <c r="J33" s="60">
        <v>124805</v>
      </c>
      <c r="K33" s="60">
        <v>17612</v>
      </c>
      <c r="L33" s="60">
        <v>17612</v>
      </c>
      <c r="M33" s="60">
        <v>17612</v>
      </c>
      <c r="N33" s="60">
        <v>52836</v>
      </c>
      <c r="O33" s="60">
        <v>17612</v>
      </c>
      <c r="P33" s="60">
        <v>17612</v>
      </c>
      <c r="Q33" s="60">
        <v>17612</v>
      </c>
      <c r="R33" s="60">
        <v>52836</v>
      </c>
      <c r="S33" s="60"/>
      <c r="T33" s="60"/>
      <c r="U33" s="60"/>
      <c r="V33" s="60"/>
      <c r="W33" s="60">
        <v>230477</v>
      </c>
      <c r="X33" s="60"/>
      <c r="Y33" s="60">
        <v>230477</v>
      </c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>
        <v>412737</v>
      </c>
      <c r="H34" s="60">
        <v>430261</v>
      </c>
      <c r="I34" s="60">
        <v>443207</v>
      </c>
      <c r="J34" s="60">
        <v>1286205</v>
      </c>
      <c r="K34" s="60">
        <v>443207</v>
      </c>
      <c r="L34" s="60">
        <v>443207</v>
      </c>
      <c r="M34" s="60">
        <v>443207</v>
      </c>
      <c r="N34" s="60">
        <v>1329621</v>
      </c>
      <c r="O34" s="60">
        <v>443207</v>
      </c>
      <c r="P34" s="60">
        <v>443207</v>
      </c>
      <c r="Q34" s="60">
        <v>443207</v>
      </c>
      <c r="R34" s="60">
        <v>1329621</v>
      </c>
      <c r="S34" s="60"/>
      <c r="T34" s="60"/>
      <c r="U34" s="60"/>
      <c r="V34" s="60"/>
      <c r="W34" s="60">
        <v>3945447</v>
      </c>
      <c r="X34" s="60"/>
      <c r="Y34" s="60">
        <v>3945447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56035</v>
      </c>
      <c r="H35" s="60">
        <v>461520</v>
      </c>
      <c r="I35" s="60">
        <v>142173</v>
      </c>
      <c r="J35" s="60">
        <v>659728</v>
      </c>
      <c r="K35" s="60">
        <v>142173</v>
      </c>
      <c r="L35" s="60">
        <v>142173</v>
      </c>
      <c r="M35" s="60">
        <v>142173</v>
      </c>
      <c r="N35" s="60">
        <v>426519</v>
      </c>
      <c r="O35" s="60">
        <v>142173</v>
      </c>
      <c r="P35" s="60">
        <v>142173</v>
      </c>
      <c r="Q35" s="60">
        <v>142173</v>
      </c>
      <c r="R35" s="60">
        <v>426519</v>
      </c>
      <c r="S35" s="60"/>
      <c r="T35" s="60"/>
      <c r="U35" s="60"/>
      <c r="V35" s="60"/>
      <c r="W35" s="60">
        <v>1512766</v>
      </c>
      <c r="X35" s="60"/>
      <c r="Y35" s="60">
        <v>1512766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25100249</v>
      </c>
      <c r="G38" s="100">
        <f t="shared" si="7"/>
        <v>85932</v>
      </c>
      <c r="H38" s="100">
        <f t="shared" si="7"/>
        <v>1166007</v>
      </c>
      <c r="I38" s="100">
        <f t="shared" si="7"/>
        <v>814198</v>
      </c>
      <c r="J38" s="100">
        <f t="shared" si="7"/>
        <v>2066137</v>
      </c>
      <c r="K38" s="100">
        <f t="shared" si="7"/>
        <v>814198</v>
      </c>
      <c r="L38" s="100">
        <f t="shared" si="7"/>
        <v>814198</v>
      </c>
      <c r="M38" s="100">
        <f t="shared" si="7"/>
        <v>814198</v>
      </c>
      <c r="N38" s="100">
        <f t="shared" si="7"/>
        <v>2442594</v>
      </c>
      <c r="O38" s="100">
        <f t="shared" si="7"/>
        <v>814198</v>
      </c>
      <c r="P38" s="100">
        <f t="shared" si="7"/>
        <v>814198</v>
      </c>
      <c r="Q38" s="100">
        <f t="shared" si="7"/>
        <v>814198</v>
      </c>
      <c r="R38" s="100">
        <f t="shared" si="7"/>
        <v>2442594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6951325</v>
      </c>
      <c r="X38" s="100">
        <f t="shared" si="7"/>
        <v>0</v>
      </c>
      <c r="Y38" s="100">
        <f t="shared" si="7"/>
        <v>6951325</v>
      </c>
      <c r="Z38" s="137">
        <f>+IF(X38&lt;&gt;0,+(Y38/X38)*100,0)</f>
        <v>0</v>
      </c>
      <c r="AA38" s="153">
        <f>SUM(AA39:AA41)</f>
        <v>25100249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85932</v>
      </c>
      <c r="H39" s="60">
        <v>95487</v>
      </c>
      <c r="I39" s="60">
        <v>138426</v>
      </c>
      <c r="J39" s="60">
        <v>319845</v>
      </c>
      <c r="K39" s="60">
        <v>138426</v>
      </c>
      <c r="L39" s="60">
        <v>138426</v>
      </c>
      <c r="M39" s="60">
        <v>138426</v>
      </c>
      <c r="N39" s="60">
        <v>415278</v>
      </c>
      <c r="O39" s="60">
        <v>138426</v>
      </c>
      <c r="P39" s="60">
        <v>138426</v>
      </c>
      <c r="Q39" s="60">
        <v>138426</v>
      </c>
      <c r="R39" s="60">
        <v>415278</v>
      </c>
      <c r="S39" s="60"/>
      <c r="T39" s="60"/>
      <c r="U39" s="60"/>
      <c r="V39" s="60"/>
      <c r="W39" s="60">
        <v>1150401</v>
      </c>
      <c r="X39" s="60"/>
      <c r="Y39" s="60">
        <v>1150401</v>
      </c>
      <c r="Z39" s="140">
        <v>0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>
        <v>25100249</v>
      </c>
      <c r="G40" s="60"/>
      <c r="H40" s="60">
        <v>1070520</v>
      </c>
      <c r="I40" s="60">
        <v>675772</v>
      </c>
      <c r="J40" s="60">
        <v>1746292</v>
      </c>
      <c r="K40" s="60">
        <v>675772</v>
      </c>
      <c r="L40" s="60">
        <v>675772</v>
      </c>
      <c r="M40" s="60">
        <v>675772</v>
      </c>
      <c r="N40" s="60">
        <v>2027316</v>
      </c>
      <c r="O40" s="60">
        <v>675772</v>
      </c>
      <c r="P40" s="60">
        <v>675772</v>
      </c>
      <c r="Q40" s="60">
        <v>675772</v>
      </c>
      <c r="R40" s="60">
        <v>2027316</v>
      </c>
      <c r="S40" s="60"/>
      <c r="T40" s="60"/>
      <c r="U40" s="60"/>
      <c r="V40" s="60"/>
      <c r="W40" s="60">
        <v>5800924</v>
      </c>
      <c r="X40" s="60"/>
      <c r="Y40" s="60">
        <v>5800924</v>
      </c>
      <c r="Z40" s="140">
        <v>0</v>
      </c>
      <c r="AA40" s="155">
        <v>25100249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138328</v>
      </c>
      <c r="H42" s="100">
        <f t="shared" si="8"/>
        <v>1397486</v>
      </c>
      <c r="I42" s="100">
        <f t="shared" si="8"/>
        <v>7439396</v>
      </c>
      <c r="J42" s="100">
        <f t="shared" si="8"/>
        <v>8975210</v>
      </c>
      <c r="K42" s="100">
        <f t="shared" si="8"/>
        <v>7439396</v>
      </c>
      <c r="L42" s="100">
        <f t="shared" si="8"/>
        <v>7439396</v>
      </c>
      <c r="M42" s="100">
        <f t="shared" si="8"/>
        <v>7439396</v>
      </c>
      <c r="N42" s="100">
        <f t="shared" si="8"/>
        <v>22318188</v>
      </c>
      <c r="O42" s="100">
        <f t="shared" si="8"/>
        <v>7439396</v>
      </c>
      <c r="P42" s="100">
        <f t="shared" si="8"/>
        <v>7439396</v>
      </c>
      <c r="Q42" s="100">
        <f t="shared" si="8"/>
        <v>7439396</v>
      </c>
      <c r="R42" s="100">
        <f t="shared" si="8"/>
        <v>22318188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53611586</v>
      </c>
      <c r="X42" s="100">
        <f t="shared" si="8"/>
        <v>0</v>
      </c>
      <c r="Y42" s="100">
        <f t="shared" si="8"/>
        <v>53611586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>
        <v>1032228</v>
      </c>
      <c r="I43" s="60">
        <v>6615666</v>
      </c>
      <c r="J43" s="60">
        <v>7647894</v>
      </c>
      <c r="K43" s="60">
        <v>6615666</v>
      </c>
      <c r="L43" s="60">
        <v>6615666</v>
      </c>
      <c r="M43" s="60">
        <v>6615666</v>
      </c>
      <c r="N43" s="60">
        <v>19846998</v>
      </c>
      <c r="O43" s="60">
        <v>6615666</v>
      </c>
      <c r="P43" s="60">
        <v>6615666</v>
      </c>
      <c r="Q43" s="60">
        <v>6615666</v>
      </c>
      <c r="R43" s="60">
        <v>19846998</v>
      </c>
      <c r="S43" s="60"/>
      <c r="T43" s="60"/>
      <c r="U43" s="60"/>
      <c r="V43" s="60"/>
      <c r="W43" s="60">
        <v>47341890</v>
      </c>
      <c r="X43" s="60"/>
      <c r="Y43" s="60">
        <v>47341890</v>
      </c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138328</v>
      </c>
      <c r="H46" s="60">
        <v>365258</v>
      </c>
      <c r="I46" s="60">
        <v>823730</v>
      </c>
      <c r="J46" s="60">
        <v>1327316</v>
      </c>
      <c r="K46" s="60">
        <v>823730</v>
      </c>
      <c r="L46" s="60">
        <v>823730</v>
      </c>
      <c r="M46" s="60">
        <v>823730</v>
      </c>
      <c r="N46" s="60">
        <v>2471190</v>
      </c>
      <c r="O46" s="60">
        <v>823730</v>
      </c>
      <c r="P46" s="60">
        <v>823730</v>
      </c>
      <c r="Q46" s="60">
        <v>823730</v>
      </c>
      <c r="R46" s="60">
        <v>2471190</v>
      </c>
      <c r="S46" s="60"/>
      <c r="T46" s="60"/>
      <c r="U46" s="60"/>
      <c r="V46" s="60"/>
      <c r="W46" s="60">
        <v>6269696</v>
      </c>
      <c r="X46" s="60"/>
      <c r="Y46" s="60">
        <v>6269696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>
        <v>49069</v>
      </c>
      <c r="H47" s="100">
        <v>50994</v>
      </c>
      <c r="I47" s="100">
        <v>74237</v>
      </c>
      <c r="J47" s="100">
        <v>174300</v>
      </c>
      <c r="K47" s="100">
        <v>74237</v>
      </c>
      <c r="L47" s="100">
        <v>74237</v>
      </c>
      <c r="M47" s="100">
        <v>74237</v>
      </c>
      <c r="N47" s="100">
        <v>222711</v>
      </c>
      <c r="O47" s="100">
        <v>74237</v>
      </c>
      <c r="P47" s="100">
        <v>74237</v>
      </c>
      <c r="Q47" s="100">
        <v>74237</v>
      </c>
      <c r="R47" s="100">
        <v>222711</v>
      </c>
      <c r="S47" s="100"/>
      <c r="T47" s="100"/>
      <c r="U47" s="100"/>
      <c r="V47" s="100"/>
      <c r="W47" s="100">
        <v>619722</v>
      </c>
      <c r="X47" s="100"/>
      <c r="Y47" s="100">
        <v>619722</v>
      </c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198525340</v>
      </c>
      <c r="D48" s="168">
        <f>+D28+D32+D38+D42+D47</f>
        <v>0</v>
      </c>
      <c r="E48" s="169">
        <f t="shared" si="9"/>
        <v>211528011</v>
      </c>
      <c r="F48" s="73">
        <f t="shared" si="9"/>
        <v>217127194</v>
      </c>
      <c r="G48" s="73">
        <f t="shared" si="9"/>
        <v>4446623</v>
      </c>
      <c r="H48" s="73">
        <f t="shared" si="9"/>
        <v>10270796</v>
      </c>
      <c r="I48" s="73">
        <f t="shared" si="9"/>
        <v>15005065</v>
      </c>
      <c r="J48" s="73">
        <f t="shared" si="9"/>
        <v>29722484</v>
      </c>
      <c r="K48" s="73">
        <f t="shared" si="9"/>
        <v>15005065</v>
      </c>
      <c r="L48" s="73">
        <f t="shared" si="9"/>
        <v>15005065</v>
      </c>
      <c r="M48" s="73">
        <f t="shared" si="9"/>
        <v>15005065</v>
      </c>
      <c r="N48" s="73">
        <f t="shared" si="9"/>
        <v>45015195</v>
      </c>
      <c r="O48" s="73">
        <f t="shared" si="9"/>
        <v>13330033</v>
      </c>
      <c r="P48" s="73">
        <f t="shared" si="9"/>
        <v>13330033</v>
      </c>
      <c r="Q48" s="73">
        <f t="shared" si="9"/>
        <v>13330033</v>
      </c>
      <c r="R48" s="73">
        <f t="shared" si="9"/>
        <v>39990099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114727778</v>
      </c>
      <c r="X48" s="73">
        <f t="shared" si="9"/>
        <v>0</v>
      </c>
      <c r="Y48" s="73">
        <f t="shared" si="9"/>
        <v>114727778</v>
      </c>
      <c r="Z48" s="170">
        <f>+IF(X48&lt;&gt;0,+(Y48/X48)*100,0)</f>
        <v>0</v>
      </c>
      <c r="AA48" s="168">
        <f>+AA28+AA32+AA38+AA42+AA47</f>
        <v>217127194</v>
      </c>
    </row>
    <row r="49" spans="1:27" ht="12.75">
      <c r="A49" s="148" t="s">
        <v>49</v>
      </c>
      <c r="B49" s="149"/>
      <c r="C49" s="171">
        <f aca="true" t="shared" si="10" ref="C49:Y49">+C25-C48</f>
        <v>19138166</v>
      </c>
      <c r="D49" s="171">
        <f>+D25-D48</f>
        <v>0</v>
      </c>
      <c r="E49" s="172">
        <f t="shared" si="10"/>
        <v>6506058</v>
      </c>
      <c r="F49" s="173">
        <f t="shared" si="10"/>
        <v>5211733</v>
      </c>
      <c r="G49" s="173">
        <f t="shared" si="10"/>
        <v>74287098</v>
      </c>
      <c r="H49" s="173">
        <f t="shared" si="10"/>
        <v>-7811850</v>
      </c>
      <c r="I49" s="173">
        <f t="shared" si="10"/>
        <v>-12519683</v>
      </c>
      <c r="J49" s="173">
        <f t="shared" si="10"/>
        <v>53955565</v>
      </c>
      <c r="K49" s="173">
        <f t="shared" si="10"/>
        <v>-12519683</v>
      </c>
      <c r="L49" s="173">
        <f t="shared" si="10"/>
        <v>-12519683</v>
      </c>
      <c r="M49" s="173">
        <f t="shared" si="10"/>
        <v>-12519683</v>
      </c>
      <c r="N49" s="173">
        <f t="shared" si="10"/>
        <v>-37559049</v>
      </c>
      <c r="O49" s="173">
        <f t="shared" si="10"/>
        <v>-10844651</v>
      </c>
      <c r="P49" s="173">
        <f t="shared" si="10"/>
        <v>-10844651</v>
      </c>
      <c r="Q49" s="173">
        <f t="shared" si="10"/>
        <v>-10844651</v>
      </c>
      <c r="R49" s="173">
        <f t="shared" si="10"/>
        <v>-32533953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-16137437</v>
      </c>
      <c r="X49" s="173">
        <f>IF(F25=F48,0,X25-X48)</f>
        <v>0</v>
      </c>
      <c r="Y49" s="173">
        <f t="shared" si="10"/>
        <v>-16137437</v>
      </c>
      <c r="Z49" s="174">
        <f>+IF(X49&lt;&gt;0,+(Y49/X49)*100,0)</f>
        <v>0</v>
      </c>
      <c r="AA49" s="171">
        <f>+AA25-AA48</f>
        <v>5211733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17868862</v>
      </c>
      <c r="D5" s="155">
        <v>0</v>
      </c>
      <c r="E5" s="156">
        <v>8305069</v>
      </c>
      <c r="F5" s="60">
        <v>10466334</v>
      </c>
      <c r="G5" s="60">
        <v>1011605</v>
      </c>
      <c r="H5" s="60">
        <v>1037335</v>
      </c>
      <c r="I5" s="60">
        <v>1351978</v>
      </c>
      <c r="J5" s="60">
        <v>3400918</v>
      </c>
      <c r="K5" s="60">
        <v>1351978</v>
      </c>
      <c r="L5" s="60">
        <v>1351978</v>
      </c>
      <c r="M5" s="60">
        <v>1351978</v>
      </c>
      <c r="N5" s="60">
        <v>4055934</v>
      </c>
      <c r="O5" s="60">
        <v>1351978</v>
      </c>
      <c r="P5" s="60">
        <v>1351978</v>
      </c>
      <c r="Q5" s="60">
        <v>1351978</v>
      </c>
      <c r="R5" s="60">
        <v>4055934</v>
      </c>
      <c r="S5" s="60">
        <v>0</v>
      </c>
      <c r="T5" s="60">
        <v>0</v>
      </c>
      <c r="U5" s="60">
        <v>0</v>
      </c>
      <c r="V5" s="60">
        <v>0</v>
      </c>
      <c r="W5" s="60">
        <v>11512786</v>
      </c>
      <c r="X5" s="60"/>
      <c r="Y5" s="60">
        <v>11512786</v>
      </c>
      <c r="Z5" s="140">
        <v>0</v>
      </c>
      <c r="AA5" s="155">
        <v>10466334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1745</v>
      </c>
      <c r="H10" s="54">
        <v>42166</v>
      </c>
      <c r="I10" s="54">
        <v>3482</v>
      </c>
      <c r="J10" s="54">
        <v>47393</v>
      </c>
      <c r="K10" s="54">
        <v>3482</v>
      </c>
      <c r="L10" s="54">
        <v>3482</v>
      </c>
      <c r="M10" s="54">
        <v>3482</v>
      </c>
      <c r="N10" s="54">
        <v>10446</v>
      </c>
      <c r="O10" s="54">
        <v>3482</v>
      </c>
      <c r="P10" s="54">
        <v>3482</v>
      </c>
      <c r="Q10" s="54">
        <v>3482</v>
      </c>
      <c r="R10" s="54">
        <v>10446</v>
      </c>
      <c r="S10" s="54">
        <v>0</v>
      </c>
      <c r="T10" s="54">
        <v>0</v>
      </c>
      <c r="U10" s="54">
        <v>0</v>
      </c>
      <c r="V10" s="54">
        <v>0</v>
      </c>
      <c r="W10" s="54">
        <v>68285</v>
      </c>
      <c r="X10" s="54"/>
      <c r="Y10" s="54">
        <v>68285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202201</v>
      </c>
      <c r="D11" s="155">
        <v>0</v>
      </c>
      <c r="E11" s="156">
        <v>335000</v>
      </c>
      <c r="F11" s="60">
        <v>177108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177108</v>
      </c>
    </row>
    <row r="12" spans="1:27" ht="12.75">
      <c r="A12" s="183" t="s">
        <v>108</v>
      </c>
      <c r="B12" s="185"/>
      <c r="C12" s="155">
        <v>840255</v>
      </c>
      <c r="D12" s="155">
        <v>0</v>
      </c>
      <c r="E12" s="156">
        <v>150000</v>
      </c>
      <c r="F12" s="60">
        <v>280900</v>
      </c>
      <c r="G12" s="60">
        <v>34588</v>
      </c>
      <c r="H12" s="60">
        <v>58369</v>
      </c>
      <c r="I12" s="60">
        <v>33197</v>
      </c>
      <c r="J12" s="60">
        <v>126154</v>
      </c>
      <c r="K12" s="60">
        <v>33197</v>
      </c>
      <c r="L12" s="60">
        <v>33197</v>
      </c>
      <c r="M12" s="60">
        <v>33197</v>
      </c>
      <c r="N12" s="60">
        <v>99591</v>
      </c>
      <c r="O12" s="60">
        <v>33197</v>
      </c>
      <c r="P12" s="60">
        <v>33197</v>
      </c>
      <c r="Q12" s="60">
        <v>33197</v>
      </c>
      <c r="R12" s="60">
        <v>99591</v>
      </c>
      <c r="S12" s="60">
        <v>0</v>
      </c>
      <c r="T12" s="60">
        <v>0</v>
      </c>
      <c r="U12" s="60">
        <v>0</v>
      </c>
      <c r="V12" s="60">
        <v>0</v>
      </c>
      <c r="W12" s="60">
        <v>325336</v>
      </c>
      <c r="X12" s="60"/>
      <c r="Y12" s="60">
        <v>325336</v>
      </c>
      <c r="Z12" s="140">
        <v>0</v>
      </c>
      <c r="AA12" s="155">
        <v>280900</v>
      </c>
    </row>
    <row r="13" spans="1:27" ht="12.75">
      <c r="A13" s="181" t="s">
        <v>109</v>
      </c>
      <c r="B13" s="185"/>
      <c r="C13" s="155">
        <v>2976382</v>
      </c>
      <c r="D13" s="155">
        <v>0</v>
      </c>
      <c r="E13" s="156">
        <v>3000000</v>
      </c>
      <c r="F13" s="60">
        <v>1848320</v>
      </c>
      <c r="G13" s="60">
        <v>0</v>
      </c>
      <c r="H13" s="60">
        <v>248413</v>
      </c>
      <c r="I13" s="60">
        <v>330030</v>
      </c>
      <c r="J13" s="60">
        <v>578443</v>
      </c>
      <c r="K13" s="60">
        <v>330030</v>
      </c>
      <c r="L13" s="60">
        <v>330030</v>
      </c>
      <c r="M13" s="60">
        <v>330030</v>
      </c>
      <c r="N13" s="60">
        <v>990090</v>
      </c>
      <c r="O13" s="60">
        <v>330030</v>
      </c>
      <c r="P13" s="60">
        <v>330030</v>
      </c>
      <c r="Q13" s="60">
        <v>330030</v>
      </c>
      <c r="R13" s="60">
        <v>990090</v>
      </c>
      <c r="S13" s="60">
        <v>0</v>
      </c>
      <c r="T13" s="60">
        <v>0</v>
      </c>
      <c r="U13" s="60">
        <v>0</v>
      </c>
      <c r="V13" s="60">
        <v>0</v>
      </c>
      <c r="W13" s="60">
        <v>2558623</v>
      </c>
      <c r="X13" s="60"/>
      <c r="Y13" s="60">
        <v>2558623</v>
      </c>
      <c r="Z13" s="140">
        <v>0</v>
      </c>
      <c r="AA13" s="155">
        <v>1848320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134853123</v>
      </c>
      <c r="D19" s="155">
        <v>0</v>
      </c>
      <c r="E19" s="156">
        <v>143612000</v>
      </c>
      <c r="F19" s="60">
        <v>167715000</v>
      </c>
      <c r="G19" s="60">
        <v>77670020</v>
      </c>
      <c r="H19" s="60">
        <v>1061568</v>
      </c>
      <c r="I19" s="60">
        <v>695913</v>
      </c>
      <c r="J19" s="60">
        <v>79427501</v>
      </c>
      <c r="K19" s="60">
        <v>695913</v>
      </c>
      <c r="L19" s="60">
        <v>695913</v>
      </c>
      <c r="M19" s="60">
        <v>695913</v>
      </c>
      <c r="N19" s="60">
        <v>2087739</v>
      </c>
      <c r="O19" s="60">
        <v>695913</v>
      </c>
      <c r="P19" s="60">
        <v>695913</v>
      </c>
      <c r="Q19" s="60">
        <v>695913</v>
      </c>
      <c r="R19" s="60">
        <v>2087739</v>
      </c>
      <c r="S19" s="60">
        <v>0</v>
      </c>
      <c r="T19" s="60">
        <v>0</v>
      </c>
      <c r="U19" s="60">
        <v>0</v>
      </c>
      <c r="V19" s="60">
        <v>0</v>
      </c>
      <c r="W19" s="60">
        <v>83602979</v>
      </c>
      <c r="X19" s="60"/>
      <c r="Y19" s="60">
        <v>83602979</v>
      </c>
      <c r="Z19" s="140">
        <v>0</v>
      </c>
      <c r="AA19" s="155">
        <v>167715000</v>
      </c>
    </row>
    <row r="20" spans="1:27" ht="12.75">
      <c r="A20" s="181" t="s">
        <v>35</v>
      </c>
      <c r="B20" s="185"/>
      <c r="C20" s="155">
        <v>122683</v>
      </c>
      <c r="D20" s="155">
        <v>0</v>
      </c>
      <c r="E20" s="156">
        <v>600000</v>
      </c>
      <c r="F20" s="54">
        <v>51265</v>
      </c>
      <c r="G20" s="54">
        <v>15763</v>
      </c>
      <c r="H20" s="54">
        <v>11095</v>
      </c>
      <c r="I20" s="54">
        <v>70782</v>
      </c>
      <c r="J20" s="54">
        <v>97640</v>
      </c>
      <c r="K20" s="54">
        <v>70782</v>
      </c>
      <c r="L20" s="54">
        <v>70782</v>
      </c>
      <c r="M20" s="54">
        <v>70782</v>
      </c>
      <c r="N20" s="54">
        <v>212346</v>
      </c>
      <c r="O20" s="54">
        <v>70782</v>
      </c>
      <c r="P20" s="54">
        <v>70782</v>
      </c>
      <c r="Q20" s="54">
        <v>70782</v>
      </c>
      <c r="R20" s="54">
        <v>212346</v>
      </c>
      <c r="S20" s="54">
        <v>0</v>
      </c>
      <c r="T20" s="54">
        <v>0</v>
      </c>
      <c r="U20" s="54">
        <v>0</v>
      </c>
      <c r="V20" s="54">
        <v>0</v>
      </c>
      <c r="W20" s="54">
        <v>522332</v>
      </c>
      <c r="X20" s="54"/>
      <c r="Y20" s="54">
        <v>522332</v>
      </c>
      <c r="Z20" s="184">
        <v>0</v>
      </c>
      <c r="AA20" s="130">
        <v>51265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156863506</v>
      </c>
      <c r="D22" s="188">
        <f>SUM(D5:D21)</f>
        <v>0</v>
      </c>
      <c r="E22" s="189">
        <f t="shared" si="0"/>
        <v>156002069</v>
      </c>
      <c r="F22" s="190">
        <f t="shared" si="0"/>
        <v>180538927</v>
      </c>
      <c r="G22" s="190">
        <f t="shared" si="0"/>
        <v>78733721</v>
      </c>
      <c r="H22" s="190">
        <f t="shared" si="0"/>
        <v>2458946</v>
      </c>
      <c r="I22" s="190">
        <f t="shared" si="0"/>
        <v>2485382</v>
      </c>
      <c r="J22" s="190">
        <f t="shared" si="0"/>
        <v>83678049</v>
      </c>
      <c r="K22" s="190">
        <f t="shared" si="0"/>
        <v>2485382</v>
      </c>
      <c r="L22" s="190">
        <f t="shared" si="0"/>
        <v>2485382</v>
      </c>
      <c r="M22" s="190">
        <f t="shared" si="0"/>
        <v>2485382</v>
      </c>
      <c r="N22" s="190">
        <f t="shared" si="0"/>
        <v>7456146</v>
      </c>
      <c r="O22" s="190">
        <f t="shared" si="0"/>
        <v>2485382</v>
      </c>
      <c r="P22" s="190">
        <f t="shared" si="0"/>
        <v>2485382</v>
      </c>
      <c r="Q22" s="190">
        <f t="shared" si="0"/>
        <v>2485382</v>
      </c>
      <c r="R22" s="190">
        <f t="shared" si="0"/>
        <v>7456146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98590341</v>
      </c>
      <c r="X22" s="190">
        <f t="shared" si="0"/>
        <v>0</v>
      </c>
      <c r="Y22" s="190">
        <f t="shared" si="0"/>
        <v>98590341</v>
      </c>
      <c r="Z22" s="191">
        <f>+IF(X22&lt;&gt;0,+(Y22/X22)*100,0)</f>
        <v>0</v>
      </c>
      <c r="AA22" s="188">
        <f>SUM(AA5:AA21)</f>
        <v>180538927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33800202</v>
      </c>
      <c r="D25" s="155">
        <v>0</v>
      </c>
      <c r="E25" s="156">
        <v>74652622</v>
      </c>
      <c r="F25" s="60">
        <v>35268075</v>
      </c>
      <c r="G25" s="60">
        <v>2610174</v>
      </c>
      <c r="H25" s="60">
        <v>2924037</v>
      </c>
      <c r="I25" s="60">
        <v>3307089</v>
      </c>
      <c r="J25" s="60">
        <v>8841300</v>
      </c>
      <c r="K25" s="60">
        <v>3307089</v>
      </c>
      <c r="L25" s="60">
        <v>3307089</v>
      </c>
      <c r="M25" s="60">
        <v>3307089</v>
      </c>
      <c r="N25" s="60">
        <v>9921267</v>
      </c>
      <c r="O25" s="60">
        <v>3307089</v>
      </c>
      <c r="P25" s="60">
        <v>3307089</v>
      </c>
      <c r="Q25" s="60">
        <v>3307089</v>
      </c>
      <c r="R25" s="60">
        <v>9921267</v>
      </c>
      <c r="S25" s="60">
        <v>0</v>
      </c>
      <c r="T25" s="60">
        <v>0</v>
      </c>
      <c r="U25" s="60">
        <v>0</v>
      </c>
      <c r="V25" s="60">
        <v>0</v>
      </c>
      <c r="W25" s="60">
        <v>28683834</v>
      </c>
      <c r="X25" s="60"/>
      <c r="Y25" s="60">
        <v>28683834</v>
      </c>
      <c r="Z25" s="140">
        <v>0</v>
      </c>
      <c r="AA25" s="155">
        <v>35268075</v>
      </c>
    </row>
    <row r="26" spans="1:27" ht="12.75">
      <c r="A26" s="183" t="s">
        <v>38</v>
      </c>
      <c r="B26" s="182"/>
      <c r="C26" s="155">
        <v>9972517</v>
      </c>
      <c r="D26" s="155">
        <v>0</v>
      </c>
      <c r="E26" s="156">
        <v>11038787</v>
      </c>
      <c r="F26" s="60">
        <v>7709185</v>
      </c>
      <c r="G26" s="60">
        <v>837516</v>
      </c>
      <c r="H26" s="60">
        <v>837516</v>
      </c>
      <c r="I26" s="60">
        <v>837516</v>
      </c>
      <c r="J26" s="60">
        <v>2512548</v>
      </c>
      <c r="K26" s="60">
        <v>837516</v>
      </c>
      <c r="L26" s="60">
        <v>837516</v>
      </c>
      <c r="M26" s="60">
        <v>837516</v>
      </c>
      <c r="N26" s="60">
        <v>2512548</v>
      </c>
      <c r="O26" s="60">
        <v>-837516</v>
      </c>
      <c r="P26" s="60">
        <v>-837516</v>
      </c>
      <c r="Q26" s="60">
        <v>-837516</v>
      </c>
      <c r="R26" s="60">
        <v>-2512548</v>
      </c>
      <c r="S26" s="60">
        <v>0</v>
      </c>
      <c r="T26" s="60">
        <v>0</v>
      </c>
      <c r="U26" s="60">
        <v>0</v>
      </c>
      <c r="V26" s="60">
        <v>0</v>
      </c>
      <c r="W26" s="60">
        <v>2512548</v>
      </c>
      <c r="X26" s="60"/>
      <c r="Y26" s="60">
        <v>2512548</v>
      </c>
      <c r="Z26" s="140">
        <v>0</v>
      </c>
      <c r="AA26" s="155">
        <v>7709185</v>
      </c>
    </row>
    <row r="27" spans="1:27" ht="12.75">
      <c r="A27" s="183" t="s">
        <v>118</v>
      </c>
      <c r="B27" s="182"/>
      <c r="C27" s="155">
        <v>14090000</v>
      </c>
      <c r="D27" s="155">
        <v>0</v>
      </c>
      <c r="E27" s="156">
        <v>14409893</v>
      </c>
      <c r="F27" s="60">
        <v>1500000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1500000</v>
      </c>
    </row>
    <row r="28" spans="1:27" ht="12.75">
      <c r="A28" s="183" t="s">
        <v>39</v>
      </c>
      <c r="B28" s="182"/>
      <c r="C28" s="155">
        <v>15238036</v>
      </c>
      <c r="D28" s="155">
        <v>0</v>
      </c>
      <c r="E28" s="156">
        <v>10155060</v>
      </c>
      <c r="F28" s="60">
        <v>25100249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25100249</v>
      </c>
    </row>
    <row r="29" spans="1:27" ht="12.75">
      <c r="A29" s="183" t="s">
        <v>40</v>
      </c>
      <c r="B29" s="182"/>
      <c r="C29" s="155">
        <v>547581</v>
      </c>
      <c r="D29" s="155">
        <v>0</v>
      </c>
      <c r="E29" s="156">
        <v>9200000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20964298</v>
      </c>
      <c r="D30" s="155">
        <v>0</v>
      </c>
      <c r="E30" s="156">
        <v>103000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1837268</v>
      </c>
      <c r="I31" s="60">
        <v>1478275</v>
      </c>
      <c r="J31" s="60">
        <v>3315543</v>
      </c>
      <c r="K31" s="60">
        <v>1478275</v>
      </c>
      <c r="L31" s="60">
        <v>1478275</v>
      </c>
      <c r="M31" s="60">
        <v>1478275</v>
      </c>
      <c r="N31" s="60">
        <v>4434825</v>
      </c>
      <c r="O31" s="60">
        <v>1478275</v>
      </c>
      <c r="P31" s="60">
        <v>1478275</v>
      </c>
      <c r="Q31" s="60">
        <v>1478275</v>
      </c>
      <c r="R31" s="60">
        <v>4434825</v>
      </c>
      <c r="S31" s="60">
        <v>0</v>
      </c>
      <c r="T31" s="60">
        <v>0</v>
      </c>
      <c r="U31" s="60">
        <v>0</v>
      </c>
      <c r="V31" s="60">
        <v>0</v>
      </c>
      <c r="W31" s="60">
        <v>12185193</v>
      </c>
      <c r="X31" s="60"/>
      <c r="Y31" s="60">
        <v>12185193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5961106</v>
      </c>
      <c r="D32" s="155">
        <v>0</v>
      </c>
      <c r="E32" s="156">
        <v>950000</v>
      </c>
      <c r="F32" s="60">
        <v>5074297</v>
      </c>
      <c r="G32" s="60">
        <v>701988</v>
      </c>
      <c r="H32" s="60">
        <v>3860687</v>
      </c>
      <c r="I32" s="60">
        <v>8760482</v>
      </c>
      <c r="J32" s="60">
        <v>13323157</v>
      </c>
      <c r="K32" s="60">
        <v>8760482</v>
      </c>
      <c r="L32" s="60">
        <v>8760482</v>
      </c>
      <c r="M32" s="60">
        <v>8760482</v>
      </c>
      <c r="N32" s="60">
        <v>26281446</v>
      </c>
      <c r="O32" s="60">
        <v>8760482</v>
      </c>
      <c r="P32" s="60">
        <v>8760482</v>
      </c>
      <c r="Q32" s="60">
        <v>8760482</v>
      </c>
      <c r="R32" s="60">
        <v>26281446</v>
      </c>
      <c r="S32" s="60">
        <v>0</v>
      </c>
      <c r="T32" s="60">
        <v>0</v>
      </c>
      <c r="U32" s="60">
        <v>0</v>
      </c>
      <c r="V32" s="60">
        <v>0</v>
      </c>
      <c r="W32" s="60">
        <v>65886049</v>
      </c>
      <c r="X32" s="60"/>
      <c r="Y32" s="60">
        <v>65886049</v>
      </c>
      <c r="Z32" s="140">
        <v>0</v>
      </c>
      <c r="AA32" s="155">
        <v>5074297</v>
      </c>
    </row>
    <row r="33" spans="1:27" ht="12.75">
      <c r="A33" s="183" t="s">
        <v>42</v>
      </c>
      <c r="B33" s="182"/>
      <c r="C33" s="155">
        <v>24581625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73369975</v>
      </c>
      <c r="D34" s="155">
        <v>0</v>
      </c>
      <c r="E34" s="156">
        <v>91018649</v>
      </c>
      <c r="F34" s="60">
        <v>142475388</v>
      </c>
      <c r="G34" s="60">
        <v>296945</v>
      </c>
      <c r="H34" s="60">
        <v>811288</v>
      </c>
      <c r="I34" s="60">
        <v>621703</v>
      </c>
      <c r="J34" s="60">
        <v>1729936</v>
      </c>
      <c r="K34" s="60">
        <v>621703</v>
      </c>
      <c r="L34" s="60">
        <v>621703</v>
      </c>
      <c r="M34" s="60">
        <v>621703</v>
      </c>
      <c r="N34" s="60">
        <v>1865109</v>
      </c>
      <c r="O34" s="60">
        <v>621703</v>
      </c>
      <c r="P34" s="60">
        <v>621703</v>
      </c>
      <c r="Q34" s="60">
        <v>621703</v>
      </c>
      <c r="R34" s="60">
        <v>1865109</v>
      </c>
      <c r="S34" s="60">
        <v>0</v>
      </c>
      <c r="T34" s="60">
        <v>0</v>
      </c>
      <c r="U34" s="60">
        <v>0</v>
      </c>
      <c r="V34" s="60">
        <v>0</v>
      </c>
      <c r="W34" s="60">
        <v>5460154</v>
      </c>
      <c r="X34" s="60"/>
      <c r="Y34" s="60">
        <v>5460154</v>
      </c>
      <c r="Z34" s="140">
        <v>0</v>
      </c>
      <c r="AA34" s="155">
        <v>142475388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198525340</v>
      </c>
      <c r="D36" s="188">
        <f>SUM(D25:D35)</f>
        <v>0</v>
      </c>
      <c r="E36" s="189">
        <f t="shared" si="1"/>
        <v>211528011</v>
      </c>
      <c r="F36" s="190">
        <f t="shared" si="1"/>
        <v>217127194</v>
      </c>
      <c r="G36" s="190">
        <f t="shared" si="1"/>
        <v>4446623</v>
      </c>
      <c r="H36" s="190">
        <f t="shared" si="1"/>
        <v>10270796</v>
      </c>
      <c r="I36" s="190">
        <f t="shared" si="1"/>
        <v>15005065</v>
      </c>
      <c r="J36" s="190">
        <f t="shared" si="1"/>
        <v>29722484</v>
      </c>
      <c r="K36" s="190">
        <f t="shared" si="1"/>
        <v>15005065</v>
      </c>
      <c r="L36" s="190">
        <f t="shared" si="1"/>
        <v>15005065</v>
      </c>
      <c r="M36" s="190">
        <f t="shared" si="1"/>
        <v>15005065</v>
      </c>
      <c r="N36" s="190">
        <f t="shared" si="1"/>
        <v>45015195</v>
      </c>
      <c r="O36" s="190">
        <f t="shared" si="1"/>
        <v>13330033</v>
      </c>
      <c r="P36" s="190">
        <f t="shared" si="1"/>
        <v>13330033</v>
      </c>
      <c r="Q36" s="190">
        <f t="shared" si="1"/>
        <v>13330033</v>
      </c>
      <c r="R36" s="190">
        <f t="shared" si="1"/>
        <v>39990099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114727778</v>
      </c>
      <c r="X36" s="190">
        <f t="shared" si="1"/>
        <v>0</v>
      </c>
      <c r="Y36" s="190">
        <f t="shared" si="1"/>
        <v>114727778</v>
      </c>
      <c r="Z36" s="191">
        <f>+IF(X36&lt;&gt;0,+(Y36/X36)*100,0)</f>
        <v>0</v>
      </c>
      <c r="AA36" s="188">
        <f>SUM(AA25:AA35)</f>
        <v>217127194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-41661834</v>
      </c>
      <c r="D38" s="199">
        <f>+D22-D36</f>
        <v>0</v>
      </c>
      <c r="E38" s="200">
        <f t="shared" si="2"/>
        <v>-55525942</v>
      </c>
      <c r="F38" s="106">
        <f t="shared" si="2"/>
        <v>-36588267</v>
      </c>
      <c r="G38" s="106">
        <f t="shared" si="2"/>
        <v>74287098</v>
      </c>
      <c r="H38" s="106">
        <f t="shared" si="2"/>
        <v>-7811850</v>
      </c>
      <c r="I38" s="106">
        <f t="shared" si="2"/>
        <v>-12519683</v>
      </c>
      <c r="J38" s="106">
        <f t="shared" si="2"/>
        <v>53955565</v>
      </c>
      <c r="K38" s="106">
        <f t="shared" si="2"/>
        <v>-12519683</v>
      </c>
      <c r="L38" s="106">
        <f t="shared" si="2"/>
        <v>-12519683</v>
      </c>
      <c r="M38" s="106">
        <f t="shared" si="2"/>
        <v>-12519683</v>
      </c>
      <c r="N38" s="106">
        <f t="shared" si="2"/>
        <v>-37559049</v>
      </c>
      <c r="O38" s="106">
        <f t="shared" si="2"/>
        <v>-10844651</v>
      </c>
      <c r="P38" s="106">
        <f t="shared" si="2"/>
        <v>-10844651</v>
      </c>
      <c r="Q38" s="106">
        <f t="shared" si="2"/>
        <v>-10844651</v>
      </c>
      <c r="R38" s="106">
        <f t="shared" si="2"/>
        <v>-32533953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-16137437</v>
      </c>
      <c r="X38" s="106">
        <f>IF(F22=F36,0,X22-X36)</f>
        <v>0</v>
      </c>
      <c r="Y38" s="106">
        <f t="shared" si="2"/>
        <v>-16137437</v>
      </c>
      <c r="Z38" s="201">
        <f>+IF(X38&lt;&gt;0,+(Y38/X38)*100,0)</f>
        <v>0</v>
      </c>
      <c r="AA38" s="199">
        <f>+AA22-AA36</f>
        <v>-36588267</v>
      </c>
    </row>
    <row r="39" spans="1:27" ht="12.75">
      <c r="A39" s="181" t="s">
        <v>46</v>
      </c>
      <c r="B39" s="185"/>
      <c r="C39" s="155">
        <v>60800000</v>
      </c>
      <c r="D39" s="155">
        <v>0</v>
      </c>
      <c r="E39" s="156">
        <v>62032000</v>
      </c>
      <c r="F39" s="60">
        <v>41800000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41800000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19138166</v>
      </c>
      <c r="D42" s="206">
        <f>SUM(D38:D41)</f>
        <v>0</v>
      </c>
      <c r="E42" s="207">
        <f t="shared" si="3"/>
        <v>6506058</v>
      </c>
      <c r="F42" s="88">
        <f t="shared" si="3"/>
        <v>5211733</v>
      </c>
      <c r="G42" s="88">
        <f t="shared" si="3"/>
        <v>74287098</v>
      </c>
      <c r="H42" s="88">
        <f t="shared" si="3"/>
        <v>-7811850</v>
      </c>
      <c r="I42" s="88">
        <f t="shared" si="3"/>
        <v>-12519683</v>
      </c>
      <c r="J42" s="88">
        <f t="shared" si="3"/>
        <v>53955565</v>
      </c>
      <c r="K42" s="88">
        <f t="shared" si="3"/>
        <v>-12519683</v>
      </c>
      <c r="L42" s="88">
        <f t="shared" si="3"/>
        <v>-12519683</v>
      </c>
      <c r="M42" s="88">
        <f t="shared" si="3"/>
        <v>-12519683</v>
      </c>
      <c r="N42" s="88">
        <f t="shared" si="3"/>
        <v>-37559049</v>
      </c>
      <c r="O42" s="88">
        <f t="shared" si="3"/>
        <v>-10844651</v>
      </c>
      <c r="P42" s="88">
        <f t="shared" si="3"/>
        <v>-10844651</v>
      </c>
      <c r="Q42" s="88">
        <f t="shared" si="3"/>
        <v>-10844651</v>
      </c>
      <c r="R42" s="88">
        <f t="shared" si="3"/>
        <v>-32533953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-16137437</v>
      </c>
      <c r="X42" s="88">
        <f t="shared" si="3"/>
        <v>0</v>
      </c>
      <c r="Y42" s="88">
        <f t="shared" si="3"/>
        <v>-16137437</v>
      </c>
      <c r="Z42" s="208">
        <f>+IF(X42&lt;&gt;0,+(Y42/X42)*100,0)</f>
        <v>0</v>
      </c>
      <c r="AA42" s="206">
        <f>SUM(AA38:AA41)</f>
        <v>5211733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19138166</v>
      </c>
      <c r="D44" s="210">
        <f>+D42-D43</f>
        <v>0</v>
      </c>
      <c r="E44" s="211">
        <f t="shared" si="4"/>
        <v>6506058</v>
      </c>
      <c r="F44" s="77">
        <f t="shared" si="4"/>
        <v>5211733</v>
      </c>
      <c r="G44" s="77">
        <f t="shared" si="4"/>
        <v>74287098</v>
      </c>
      <c r="H44" s="77">
        <f t="shared" si="4"/>
        <v>-7811850</v>
      </c>
      <c r="I44" s="77">
        <f t="shared" si="4"/>
        <v>-12519683</v>
      </c>
      <c r="J44" s="77">
        <f t="shared" si="4"/>
        <v>53955565</v>
      </c>
      <c r="K44" s="77">
        <f t="shared" si="4"/>
        <v>-12519683</v>
      </c>
      <c r="L44" s="77">
        <f t="shared" si="4"/>
        <v>-12519683</v>
      </c>
      <c r="M44" s="77">
        <f t="shared" si="4"/>
        <v>-12519683</v>
      </c>
      <c r="N44" s="77">
        <f t="shared" si="4"/>
        <v>-37559049</v>
      </c>
      <c r="O44" s="77">
        <f t="shared" si="4"/>
        <v>-10844651</v>
      </c>
      <c r="P44" s="77">
        <f t="shared" si="4"/>
        <v>-10844651</v>
      </c>
      <c r="Q44" s="77">
        <f t="shared" si="4"/>
        <v>-10844651</v>
      </c>
      <c r="R44" s="77">
        <f t="shared" si="4"/>
        <v>-32533953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-16137437</v>
      </c>
      <c r="X44" s="77">
        <f t="shared" si="4"/>
        <v>0</v>
      </c>
      <c r="Y44" s="77">
        <f t="shared" si="4"/>
        <v>-16137437</v>
      </c>
      <c r="Z44" s="212">
        <f>+IF(X44&lt;&gt;0,+(Y44/X44)*100,0)</f>
        <v>0</v>
      </c>
      <c r="AA44" s="210">
        <f>+AA42-AA43</f>
        <v>5211733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19138166</v>
      </c>
      <c r="D46" s="206">
        <f>SUM(D44:D45)</f>
        <v>0</v>
      </c>
      <c r="E46" s="207">
        <f t="shared" si="5"/>
        <v>6506058</v>
      </c>
      <c r="F46" s="88">
        <f t="shared" si="5"/>
        <v>5211733</v>
      </c>
      <c r="G46" s="88">
        <f t="shared" si="5"/>
        <v>74287098</v>
      </c>
      <c r="H46" s="88">
        <f t="shared" si="5"/>
        <v>-7811850</v>
      </c>
      <c r="I46" s="88">
        <f t="shared" si="5"/>
        <v>-12519683</v>
      </c>
      <c r="J46" s="88">
        <f t="shared" si="5"/>
        <v>53955565</v>
      </c>
      <c r="K46" s="88">
        <f t="shared" si="5"/>
        <v>-12519683</v>
      </c>
      <c r="L46" s="88">
        <f t="shared" si="5"/>
        <v>-12519683</v>
      </c>
      <c r="M46" s="88">
        <f t="shared" si="5"/>
        <v>-12519683</v>
      </c>
      <c r="N46" s="88">
        <f t="shared" si="5"/>
        <v>-37559049</v>
      </c>
      <c r="O46" s="88">
        <f t="shared" si="5"/>
        <v>-10844651</v>
      </c>
      <c r="P46" s="88">
        <f t="shared" si="5"/>
        <v>-10844651</v>
      </c>
      <c r="Q46" s="88">
        <f t="shared" si="5"/>
        <v>-10844651</v>
      </c>
      <c r="R46" s="88">
        <f t="shared" si="5"/>
        <v>-32533953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-16137437</v>
      </c>
      <c r="X46" s="88">
        <f t="shared" si="5"/>
        <v>0</v>
      </c>
      <c r="Y46" s="88">
        <f t="shared" si="5"/>
        <v>-16137437</v>
      </c>
      <c r="Z46" s="208">
        <f>+IF(X46&lt;&gt;0,+(Y46/X46)*100,0)</f>
        <v>0</v>
      </c>
      <c r="AA46" s="206">
        <f>SUM(AA44:AA45)</f>
        <v>5211733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19138166</v>
      </c>
      <c r="D48" s="217">
        <f>SUM(D46:D47)</f>
        <v>0</v>
      </c>
      <c r="E48" s="218">
        <f t="shared" si="6"/>
        <v>6506058</v>
      </c>
      <c r="F48" s="219">
        <f t="shared" si="6"/>
        <v>5211733</v>
      </c>
      <c r="G48" s="219">
        <f t="shared" si="6"/>
        <v>74287098</v>
      </c>
      <c r="H48" s="220">
        <f t="shared" si="6"/>
        <v>-7811850</v>
      </c>
      <c r="I48" s="220">
        <f t="shared" si="6"/>
        <v>-12519683</v>
      </c>
      <c r="J48" s="220">
        <f t="shared" si="6"/>
        <v>53955565</v>
      </c>
      <c r="K48" s="220">
        <f t="shared" si="6"/>
        <v>-12519683</v>
      </c>
      <c r="L48" s="220">
        <f t="shared" si="6"/>
        <v>-12519683</v>
      </c>
      <c r="M48" s="219">
        <f t="shared" si="6"/>
        <v>-12519683</v>
      </c>
      <c r="N48" s="219">
        <f t="shared" si="6"/>
        <v>-37559049</v>
      </c>
      <c r="O48" s="220">
        <f t="shared" si="6"/>
        <v>-10844651</v>
      </c>
      <c r="P48" s="220">
        <f t="shared" si="6"/>
        <v>-10844651</v>
      </c>
      <c r="Q48" s="220">
        <f t="shared" si="6"/>
        <v>-10844651</v>
      </c>
      <c r="R48" s="220">
        <f t="shared" si="6"/>
        <v>-32533953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-16137437</v>
      </c>
      <c r="X48" s="220">
        <f t="shared" si="6"/>
        <v>0</v>
      </c>
      <c r="Y48" s="220">
        <f t="shared" si="6"/>
        <v>-16137437</v>
      </c>
      <c r="Z48" s="221">
        <f>+IF(X48&lt;&gt;0,+(Y48/X48)*100,0)</f>
        <v>0</v>
      </c>
      <c r="AA48" s="222">
        <f>SUM(AA46:AA47)</f>
        <v>5211733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2513539</v>
      </c>
      <c r="J5" s="100">
        <f t="shared" si="0"/>
        <v>2513539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2513539</v>
      </c>
      <c r="X5" s="100">
        <f t="shared" si="0"/>
        <v>0</v>
      </c>
      <c r="Y5" s="100">
        <f t="shared" si="0"/>
        <v>2513539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>
        <v>2513539</v>
      </c>
      <c r="J7" s="159">
        <v>2513539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2513539</v>
      </c>
      <c r="X7" s="159"/>
      <c r="Y7" s="159">
        <v>2513539</v>
      </c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9540000</v>
      </c>
      <c r="F9" s="100">
        <f t="shared" si="1"/>
        <v>0</v>
      </c>
      <c r="G9" s="100">
        <f t="shared" si="1"/>
        <v>1261989</v>
      </c>
      <c r="H9" s="100">
        <f t="shared" si="1"/>
        <v>7204715</v>
      </c>
      <c r="I9" s="100">
        <f t="shared" si="1"/>
        <v>2061109</v>
      </c>
      <c r="J9" s="100">
        <f t="shared" si="1"/>
        <v>10527813</v>
      </c>
      <c r="K9" s="100">
        <f t="shared" si="1"/>
        <v>14999</v>
      </c>
      <c r="L9" s="100">
        <f t="shared" si="1"/>
        <v>14999</v>
      </c>
      <c r="M9" s="100">
        <f t="shared" si="1"/>
        <v>14999</v>
      </c>
      <c r="N9" s="100">
        <f t="shared" si="1"/>
        <v>44997</v>
      </c>
      <c r="O9" s="100">
        <f t="shared" si="1"/>
        <v>2536879</v>
      </c>
      <c r="P9" s="100">
        <f t="shared" si="1"/>
        <v>1547896</v>
      </c>
      <c r="Q9" s="100">
        <f t="shared" si="1"/>
        <v>3568795</v>
      </c>
      <c r="R9" s="100">
        <f t="shared" si="1"/>
        <v>7653570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18226380</v>
      </c>
      <c r="X9" s="100">
        <f t="shared" si="1"/>
        <v>0</v>
      </c>
      <c r="Y9" s="100">
        <f t="shared" si="1"/>
        <v>18226380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>
        <v>9540000</v>
      </c>
      <c r="F10" s="60"/>
      <c r="G10" s="60">
        <v>1261989</v>
      </c>
      <c r="H10" s="60">
        <v>7204715</v>
      </c>
      <c r="I10" s="60">
        <v>2061109</v>
      </c>
      <c r="J10" s="60">
        <v>10527813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10527813</v>
      </c>
      <c r="X10" s="60"/>
      <c r="Y10" s="60">
        <v>10527813</v>
      </c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>
        <v>14999</v>
      </c>
      <c r="L12" s="60">
        <v>14999</v>
      </c>
      <c r="M12" s="60">
        <v>14999</v>
      </c>
      <c r="N12" s="60">
        <v>44997</v>
      </c>
      <c r="O12" s="60">
        <v>2536879</v>
      </c>
      <c r="P12" s="60">
        <v>1547896</v>
      </c>
      <c r="Q12" s="60">
        <v>3568795</v>
      </c>
      <c r="R12" s="60">
        <v>7653570</v>
      </c>
      <c r="S12" s="60"/>
      <c r="T12" s="60"/>
      <c r="U12" s="60"/>
      <c r="V12" s="60"/>
      <c r="W12" s="60">
        <v>7698567</v>
      </c>
      <c r="X12" s="60"/>
      <c r="Y12" s="60">
        <v>7698567</v>
      </c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39954560</v>
      </c>
      <c r="D15" s="153">
        <f>SUM(D16:D18)</f>
        <v>0</v>
      </c>
      <c r="E15" s="154">
        <f t="shared" si="2"/>
        <v>38032000</v>
      </c>
      <c r="F15" s="100">
        <f t="shared" si="2"/>
        <v>35800000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35800000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39954560</v>
      </c>
      <c r="D17" s="155"/>
      <c r="E17" s="156">
        <v>38032000</v>
      </c>
      <c r="F17" s="60">
        <v>35800000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>
        <v>35800000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24000000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>
        <v>24000000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450000</v>
      </c>
      <c r="F24" s="100">
        <v>2000000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2000000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39954560</v>
      </c>
      <c r="D25" s="217">
        <f>+D5+D9+D15+D19+D24</f>
        <v>0</v>
      </c>
      <c r="E25" s="230">
        <f t="shared" si="4"/>
        <v>72022000</v>
      </c>
      <c r="F25" s="219">
        <f t="shared" si="4"/>
        <v>37800000</v>
      </c>
      <c r="G25" s="219">
        <f t="shared" si="4"/>
        <v>1261989</v>
      </c>
      <c r="H25" s="219">
        <f t="shared" si="4"/>
        <v>7204715</v>
      </c>
      <c r="I25" s="219">
        <f t="shared" si="4"/>
        <v>4574648</v>
      </c>
      <c r="J25" s="219">
        <f t="shared" si="4"/>
        <v>13041352</v>
      </c>
      <c r="K25" s="219">
        <f t="shared" si="4"/>
        <v>14999</v>
      </c>
      <c r="L25" s="219">
        <f t="shared" si="4"/>
        <v>14999</v>
      </c>
      <c r="M25" s="219">
        <f t="shared" si="4"/>
        <v>14999</v>
      </c>
      <c r="N25" s="219">
        <f t="shared" si="4"/>
        <v>44997</v>
      </c>
      <c r="O25" s="219">
        <f t="shared" si="4"/>
        <v>2536879</v>
      </c>
      <c r="P25" s="219">
        <f t="shared" si="4"/>
        <v>1547896</v>
      </c>
      <c r="Q25" s="219">
        <f t="shared" si="4"/>
        <v>3568795</v>
      </c>
      <c r="R25" s="219">
        <f t="shared" si="4"/>
        <v>7653570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20739919</v>
      </c>
      <c r="X25" s="219">
        <f t="shared" si="4"/>
        <v>0</v>
      </c>
      <c r="Y25" s="219">
        <f t="shared" si="4"/>
        <v>20739919</v>
      </c>
      <c r="Z25" s="231">
        <f>+IF(X25&lt;&gt;0,+(Y25/X25)*100,0)</f>
        <v>0</v>
      </c>
      <c r="AA25" s="232">
        <f>+AA5+AA9+AA15+AA19+AA24</f>
        <v>37800000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39954560</v>
      </c>
      <c r="D28" s="155"/>
      <c r="E28" s="156">
        <v>70532000</v>
      </c>
      <c r="F28" s="60">
        <v>37800000</v>
      </c>
      <c r="G28" s="60">
        <v>1261989</v>
      </c>
      <c r="H28" s="60">
        <v>7204715</v>
      </c>
      <c r="I28" s="60">
        <v>4574648</v>
      </c>
      <c r="J28" s="60">
        <v>13041352</v>
      </c>
      <c r="K28" s="60">
        <v>14999</v>
      </c>
      <c r="L28" s="60">
        <v>14999</v>
      </c>
      <c r="M28" s="60">
        <v>14999</v>
      </c>
      <c r="N28" s="60">
        <v>44997</v>
      </c>
      <c r="O28" s="60">
        <v>2536879</v>
      </c>
      <c r="P28" s="60">
        <v>1547896</v>
      </c>
      <c r="Q28" s="60">
        <v>3568795</v>
      </c>
      <c r="R28" s="60">
        <v>7653570</v>
      </c>
      <c r="S28" s="60"/>
      <c r="T28" s="60"/>
      <c r="U28" s="60"/>
      <c r="V28" s="60"/>
      <c r="W28" s="60">
        <v>20739919</v>
      </c>
      <c r="X28" s="60"/>
      <c r="Y28" s="60">
        <v>20739919</v>
      </c>
      <c r="Z28" s="140"/>
      <c r="AA28" s="155">
        <v>37800000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39954560</v>
      </c>
      <c r="D32" s="210">
        <f>SUM(D28:D31)</f>
        <v>0</v>
      </c>
      <c r="E32" s="211">
        <f t="shared" si="5"/>
        <v>70532000</v>
      </c>
      <c r="F32" s="77">
        <f t="shared" si="5"/>
        <v>37800000</v>
      </c>
      <c r="G32" s="77">
        <f t="shared" si="5"/>
        <v>1261989</v>
      </c>
      <c r="H32" s="77">
        <f t="shared" si="5"/>
        <v>7204715</v>
      </c>
      <c r="I32" s="77">
        <f t="shared" si="5"/>
        <v>4574648</v>
      </c>
      <c r="J32" s="77">
        <f t="shared" si="5"/>
        <v>13041352</v>
      </c>
      <c r="K32" s="77">
        <f t="shared" si="5"/>
        <v>14999</v>
      </c>
      <c r="L32" s="77">
        <f t="shared" si="5"/>
        <v>14999</v>
      </c>
      <c r="M32" s="77">
        <f t="shared" si="5"/>
        <v>14999</v>
      </c>
      <c r="N32" s="77">
        <f t="shared" si="5"/>
        <v>44997</v>
      </c>
      <c r="O32" s="77">
        <f t="shared" si="5"/>
        <v>2536879</v>
      </c>
      <c r="P32" s="77">
        <f t="shared" si="5"/>
        <v>1547896</v>
      </c>
      <c r="Q32" s="77">
        <f t="shared" si="5"/>
        <v>3568795</v>
      </c>
      <c r="R32" s="77">
        <f t="shared" si="5"/>
        <v>7653570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20739919</v>
      </c>
      <c r="X32" s="77">
        <f t="shared" si="5"/>
        <v>0</v>
      </c>
      <c r="Y32" s="77">
        <f t="shared" si="5"/>
        <v>20739919</v>
      </c>
      <c r="Z32" s="212">
        <f>+IF(X32&lt;&gt;0,+(Y32/X32)*100,0)</f>
        <v>0</v>
      </c>
      <c r="AA32" s="79">
        <f>SUM(AA28:AA31)</f>
        <v>37800000</v>
      </c>
    </row>
    <row r="33" spans="1:27" ht="12.75">
      <c r="A33" s="237" t="s">
        <v>51</v>
      </c>
      <c r="B33" s="136" t="s">
        <v>137</v>
      </c>
      <c r="C33" s="155"/>
      <c r="D33" s="155"/>
      <c r="E33" s="156">
        <v>1040000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450000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39954560</v>
      </c>
      <c r="D36" s="222">
        <f>SUM(D32:D35)</f>
        <v>0</v>
      </c>
      <c r="E36" s="218">
        <f t="shared" si="6"/>
        <v>72022000</v>
      </c>
      <c r="F36" s="220">
        <f t="shared" si="6"/>
        <v>37800000</v>
      </c>
      <c r="G36" s="220">
        <f t="shared" si="6"/>
        <v>1261989</v>
      </c>
      <c r="H36" s="220">
        <f t="shared" si="6"/>
        <v>7204715</v>
      </c>
      <c r="I36" s="220">
        <f t="shared" si="6"/>
        <v>4574648</v>
      </c>
      <c r="J36" s="220">
        <f t="shared" si="6"/>
        <v>13041352</v>
      </c>
      <c r="K36" s="220">
        <f t="shared" si="6"/>
        <v>14999</v>
      </c>
      <c r="L36" s="220">
        <f t="shared" si="6"/>
        <v>14999</v>
      </c>
      <c r="M36" s="220">
        <f t="shared" si="6"/>
        <v>14999</v>
      </c>
      <c r="N36" s="220">
        <f t="shared" si="6"/>
        <v>44997</v>
      </c>
      <c r="O36" s="220">
        <f t="shared" si="6"/>
        <v>2536879</v>
      </c>
      <c r="P36" s="220">
        <f t="shared" si="6"/>
        <v>1547896</v>
      </c>
      <c r="Q36" s="220">
        <f t="shared" si="6"/>
        <v>3568795</v>
      </c>
      <c r="R36" s="220">
        <f t="shared" si="6"/>
        <v>7653570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20739919</v>
      </c>
      <c r="X36" s="220">
        <f t="shared" si="6"/>
        <v>0</v>
      </c>
      <c r="Y36" s="220">
        <f t="shared" si="6"/>
        <v>20739919</v>
      </c>
      <c r="Z36" s="221">
        <f>+IF(X36&lt;&gt;0,+(Y36/X36)*100,0)</f>
        <v>0</v>
      </c>
      <c r="AA36" s="239">
        <f>SUM(AA32:AA35)</f>
        <v>37800000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36760518</v>
      </c>
      <c r="D6" s="155"/>
      <c r="E6" s="59">
        <v>21563217</v>
      </c>
      <c r="F6" s="60"/>
      <c r="G6" s="60">
        <v>77691750</v>
      </c>
      <c r="H6" s="60">
        <v>69815790</v>
      </c>
      <c r="I6" s="60">
        <v>56665948</v>
      </c>
      <c r="J6" s="60">
        <v>56665948</v>
      </c>
      <c r="K6" s="60">
        <v>56665948</v>
      </c>
      <c r="L6" s="60">
        <v>56665948</v>
      </c>
      <c r="M6" s="60">
        <v>56665948</v>
      </c>
      <c r="N6" s="60">
        <v>56665948</v>
      </c>
      <c r="O6" s="60">
        <v>56665948</v>
      </c>
      <c r="P6" s="60">
        <v>58565948</v>
      </c>
      <c r="Q6" s="60">
        <v>63565948</v>
      </c>
      <c r="R6" s="60">
        <v>63565948</v>
      </c>
      <c r="S6" s="60"/>
      <c r="T6" s="60"/>
      <c r="U6" s="60"/>
      <c r="V6" s="60"/>
      <c r="W6" s="60">
        <v>63565948</v>
      </c>
      <c r="X6" s="60"/>
      <c r="Y6" s="60">
        <v>63565948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>
        <v>24000000</v>
      </c>
      <c r="F7" s="60">
        <v>41724780</v>
      </c>
      <c r="G7" s="60">
        <v>32507355</v>
      </c>
      <c r="H7" s="60">
        <v>32507355</v>
      </c>
      <c r="I7" s="60">
        <v>32507355</v>
      </c>
      <c r="J7" s="60">
        <v>32507355</v>
      </c>
      <c r="K7" s="60">
        <v>32507355</v>
      </c>
      <c r="L7" s="60">
        <v>32507355</v>
      </c>
      <c r="M7" s="60">
        <v>32507355</v>
      </c>
      <c r="N7" s="60">
        <v>32507355</v>
      </c>
      <c r="O7" s="60">
        <v>32507355</v>
      </c>
      <c r="P7" s="60">
        <v>32507355</v>
      </c>
      <c r="Q7" s="60">
        <v>32507355</v>
      </c>
      <c r="R7" s="60">
        <v>32507355</v>
      </c>
      <c r="S7" s="60"/>
      <c r="T7" s="60"/>
      <c r="U7" s="60"/>
      <c r="V7" s="60"/>
      <c r="W7" s="60">
        <v>32507355</v>
      </c>
      <c r="X7" s="60">
        <v>31293585</v>
      </c>
      <c r="Y7" s="60">
        <v>1213770</v>
      </c>
      <c r="Z7" s="140">
        <v>3.88</v>
      </c>
      <c r="AA7" s="62">
        <v>41724780</v>
      </c>
    </row>
    <row r="8" spans="1:27" ht="12.75">
      <c r="A8" s="249" t="s">
        <v>145</v>
      </c>
      <c r="B8" s="182"/>
      <c r="C8" s="155"/>
      <c r="D8" s="155"/>
      <c r="E8" s="59">
        <v>14822194</v>
      </c>
      <c r="F8" s="60">
        <v>6220080</v>
      </c>
      <c r="G8" s="60">
        <v>513237</v>
      </c>
      <c r="H8" s="60">
        <v>516718</v>
      </c>
      <c r="I8" s="60">
        <v>520468</v>
      </c>
      <c r="J8" s="60">
        <v>520468</v>
      </c>
      <c r="K8" s="60">
        <v>520468</v>
      </c>
      <c r="L8" s="60">
        <v>520468</v>
      </c>
      <c r="M8" s="60">
        <v>520468</v>
      </c>
      <c r="N8" s="60">
        <v>520468</v>
      </c>
      <c r="O8" s="60">
        <v>520468</v>
      </c>
      <c r="P8" s="60">
        <v>520468</v>
      </c>
      <c r="Q8" s="60">
        <v>520468</v>
      </c>
      <c r="R8" s="60">
        <v>520468</v>
      </c>
      <c r="S8" s="60"/>
      <c r="T8" s="60"/>
      <c r="U8" s="60"/>
      <c r="V8" s="60"/>
      <c r="W8" s="60">
        <v>520468</v>
      </c>
      <c r="X8" s="60">
        <v>4665060</v>
      </c>
      <c r="Y8" s="60">
        <v>-4144592</v>
      </c>
      <c r="Z8" s="140">
        <v>-88.84</v>
      </c>
      <c r="AA8" s="62">
        <v>6220080</v>
      </c>
    </row>
    <row r="9" spans="1:27" ht="12.75">
      <c r="A9" s="249" t="s">
        <v>146</v>
      </c>
      <c r="B9" s="182"/>
      <c r="C9" s="155">
        <v>29216376</v>
      </c>
      <c r="D9" s="155"/>
      <c r="E9" s="59"/>
      <c r="F9" s="60">
        <v>10600000</v>
      </c>
      <c r="G9" s="60">
        <v>-3630211</v>
      </c>
      <c r="H9" s="60">
        <v>-3038191</v>
      </c>
      <c r="I9" s="60">
        <v>-2634041</v>
      </c>
      <c r="J9" s="60">
        <v>-2634041</v>
      </c>
      <c r="K9" s="60">
        <v>-2634041</v>
      </c>
      <c r="L9" s="60">
        <v>-2634041</v>
      </c>
      <c r="M9" s="60">
        <v>-2634041</v>
      </c>
      <c r="N9" s="60">
        <v>-2634041</v>
      </c>
      <c r="O9" s="60">
        <v>-2634041</v>
      </c>
      <c r="P9" s="60">
        <v>-2634041</v>
      </c>
      <c r="Q9" s="60">
        <v>-2634041</v>
      </c>
      <c r="R9" s="60">
        <v>-2634041</v>
      </c>
      <c r="S9" s="60"/>
      <c r="T9" s="60"/>
      <c r="U9" s="60"/>
      <c r="V9" s="60"/>
      <c r="W9" s="60">
        <v>-2634041</v>
      </c>
      <c r="X9" s="60">
        <v>7950000</v>
      </c>
      <c r="Y9" s="60">
        <v>-10584041</v>
      </c>
      <c r="Z9" s="140">
        <v>-133.13</v>
      </c>
      <c r="AA9" s="62">
        <v>10600000</v>
      </c>
    </row>
    <row r="10" spans="1:27" ht="12.75">
      <c r="A10" s="249" t="s">
        <v>147</v>
      </c>
      <c r="B10" s="182"/>
      <c r="C10" s="155">
        <v>2060397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68037291</v>
      </c>
      <c r="D12" s="168">
        <f>SUM(D6:D11)</f>
        <v>0</v>
      </c>
      <c r="E12" s="72">
        <f t="shared" si="0"/>
        <v>60385411</v>
      </c>
      <c r="F12" s="73">
        <f t="shared" si="0"/>
        <v>58544860</v>
      </c>
      <c r="G12" s="73">
        <f t="shared" si="0"/>
        <v>107082131</v>
      </c>
      <c r="H12" s="73">
        <f t="shared" si="0"/>
        <v>99801672</v>
      </c>
      <c r="I12" s="73">
        <f t="shared" si="0"/>
        <v>87059730</v>
      </c>
      <c r="J12" s="73">
        <f t="shared" si="0"/>
        <v>87059730</v>
      </c>
      <c r="K12" s="73">
        <f t="shared" si="0"/>
        <v>87059730</v>
      </c>
      <c r="L12" s="73">
        <f t="shared" si="0"/>
        <v>87059730</v>
      </c>
      <c r="M12" s="73">
        <f t="shared" si="0"/>
        <v>87059730</v>
      </c>
      <c r="N12" s="73">
        <f t="shared" si="0"/>
        <v>87059730</v>
      </c>
      <c r="O12" s="73">
        <f t="shared" si="0"/>
        <v>87059730</v>
      </c>
      <c r="P12" s="73">
        <f t="shared" si="0"/>
        <v>88959730</v>
      </c>
      <c r="Q12" s="73">
        <f t="shared" si="0"/>
        <v>93959730</v>
      </c>
      <c r="R12" s="73">
        <f t="shared" si="0"/>
        <v>93959730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93959730</v>
      </c>
      <c r="X12" s="73">
        <f t="shared" si="0"/>
        <v>43908645</v>
      </c>
      <c r="Y12" s="73">
        <f t="shared" si="0"/>
        <v>50051085</v>
      </c>
      <c r="Z12" s="170">
        <f>+IF(X12&lt;&gt;0,+(Y12/X12)*100,0)</f>
        <v>113.98913585240447</v>
      </c>
      <c r="AA12" s="74">
        <f>SUM(AA6:AA11)</f>
        <v>58544860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265532024</v>
      </c>
      <c r="D19" s="155"/>
      <c r="E19" s="59">
        <v>61866940</v>
      </c>
      <c r="F19" s="60">
        <v>181826040</v>
      </c>
      <c r="G19" s="60"/>
      <c r="H19" s="60"/>
      <c r="I19" s="60">
        <v>14999</v>
      </c>
      <c r="J19" s="60">
        <v>14999</v>
      </c>
      <c r="K19" s="60">
        <v>14999</v>
      </c>
      <c r="L19" s="60">
        <v>14999</v>
      </c>
      <c r="M19" s="60">
        <v>14999</v>
      </c>
      <c r="N19" s="60">
        <v>14999</v>
      </c>
      <c r="O19" s="60">
        <v>2260697</v>
      </c>
      <c r="P19" s="60">
        <v>2260697</v>
      </c>
      <c r="Q19" s="60">
        <v>2260697</v>
      </c>
      <c r="R19" s="60">
        <v>2260697</v>
      </c>
      <c r="S19" s="60"/>
      <c r="T19" s="60"/>
      <c r="U19" s="60"/>
      <c r="V19" s="60"/>
      <c r="W19" s="60">
        <v>2260697</v>
      </c>
      <c r="X19" s="60">
        <v>136369530</v>
      </c>
      <c r="Y19" s="60">
        <v>-134108833</v>
      </c>
      <c r="Z19" s="140">
        <v>-98.34</v>
      </c>
      <c r="AA19" s="62">
        <v>181826040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265532024</v>
      </c>
      <c r="D24" s="168">
        <f>SUM(D15:D23)</f>
        <v>0</v>
      </c>
      <c r="E24" s="76">
        <f t="shared" si="1"/>
        <v>61866940</v>
      </c>
      <c r="F24" s="77">
        <f t="shared" si="1"/>
        <v>181826040</v>
      </c>
      <c r="G24" s="77">
        <f t="shared" si="1"/>
        <v>0</v>
      </c>
      <c r="H24" s="77">
        <f t="shared" si="1"/>
        <v>0</v>
      </c>
      <c r="I24" s="77">
        <f t="shared" si="1"/>
        <v>14999</v>
      </c>
      <c r="J24" s="77">
        <f t="shared" si="1"/>
        <v>14999</v>
      </c>
      <c r="K24" s="77">
        <f t="shared" si="1"/>
        <v>14999</v>
      </c>
      <c r="L24" s="77">
        <f t="shared" si="1"/>
        <v>14999</v>
      </c>
      <c r="M24" s="77">
        <f t="shared" si="1"/>
        <v>14999</v>
      </c>
      <c r="N24" s="77">
        <f t="shared" si="1"/>
        <v>14999</v>
      </c>
      <c r="O24" s="77">
        <f t="shared" si="1"/>
        <v>2260697</v>
      </c>
      <c r="P24" s="77">
        <f t="shared" si="1"/>
        <v>2260697</v>
      </c>
      <c r="Q24" s="77">
        <f t="shared" si="1"/>
        <v>2260697</v>
      </c>
      <c r="R24" s="77">
        <f t="shared" si="1"/>
        <v>2260697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2260697</v>
      </c>
      <c r="X24" s="77">
        <f t="shared" si="1"/>
        <v>136369530</v>
      </c>
      <c r="Y24" s="77">
        <f t="shared" si="1"/>
        <v>-134108833</v>
      </c>
      <c r="Z24" s="212">
        <f>+IF(X24&lt;&gt;0,+(Y24/X24)*100,0)</f>
        <v>-98.34222718227451</v>
      </c>
      <c r="AA24" s="79">
        <f>SUM(AA15:AA23)</f>
        <v>181826040</v>
      </c>
    </row>
    <row r="25" spans="1:27" ht="12.75">
      <c r="A25" s="250" t="s">
        <v>159</v>
      </c>
      <c r="B25" s="251"/>
      <c r="C25" s="168">
        <f aca="true" t="shared" si="2" ref="C25:Y25">+C12+C24</f>
        <v>333569315</v>
      </c>
      <c r="D25" s="168">
        <f>+D12+D24</f>
        <v>0</v>
      </c>
      <c r="E25" s="72">
        <f t="shared" si="2"/>
        <v>122252351</v>
      </c>
      <c r="F25" s="73">
        <f t="shared" si="2"/>
        <v>240370900</v>
      </c>
      <c r="G25" s="73">
        <f t="shared" si="2"/>
        <v>107082131</v>
      </c>
      <c r="H25" s="73">
        <f t="shared" si="2"/>
        <v>99801672</v>
      </c>
      <c r="I25" s="73">
        <f t="shared" si="2"/>
        <v>87074729</v>
      </c>
      <c r="J25" s="73">
        <f t="shared" si="2"/>
        <v>87074729</v>
      </c>
      <c r="K25" s="73">
        <f t="shared" si="2"/>
        <v>87074729</v>
      </c>
      <c r="L25" s="73">
        <f t="shared" si="2"/>
        <v>87074729</v>
      </c>
      <c r="M25" s="73">
        <f t="shared" si="2"/>
        <v>87074729</v>
      </c>
      <c r="N25" s="73">
        <f t="shared" si="2"/>
        <v>87074729</v>
      </c>
      <c r="O25" s="73">
        <f t="shared" si="2"/>
        <v>89320427</v>
      </c>
      <c r="P25" s="73">
        <f t="shared" si="2"/>
        <v>91220427</v>
      </c>
      <c r="Q25" s="73">
        <f t="shared" si="2"/>
        <v>96220427</v>
      </c>
      <c r="R25" s="73">
        <f t="shared" si="2"/>
        <v>96220427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96220427</v>
      </c>
      <c r="X25" s="73">
        <f t="shared" si="2"/>
        <v>180278175</v>
      </c>
      <c r="Y25" s="73">
        <f t="shared" si="2"/>
        <v>-84057748</v>
      </c>
      <c r="Z25" s="170">
        <f>+IF(X25&lt;&gt;0,+(Y25/X25)*100,0)</f>
        <v>-46.626691223161096</v>
      </c>
      <c r="AA25" s="74">
        <f>+AA12+AA24</f>
        <v>240370900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/>
      <c r="D32" s="155"/>
      <c r="E32" s="59">
        <v>25082883</v>
      </c>
      <c r="F32" s="60"/>
      <c r="G32" s="60">
        <v>49582527</v>
      </c>
      <c r="H32" s="60">
        <v>42302068</v>
      </c>
      <c r="I32" s="60">
        <v>29575125</v>
      </c>
      <c r="J32" s="60">
        <v>29575125</v>
      </c>
      <c r="K32" s="60">
        <v>18551691</v>
      </c>
      <c r="L32" s="60">
        <v>20995687</v>
      </c>
      <c r="M32" s="60">
        <v>18615478</v>
      </c>
      <c r="N32" s="60">
        <v>18615478</v>
      </c>
      <c r="O32" s="60">
        <v>20861176</v>
      </c>
      <c r="P32" s="60">
        <v>22761176</v>
      </c>
      <c r="Q32" s="60">
        <v>27761176</v>
      </c>
      <c r="R32" s="60">
        <v>27761176</v>
      </c>
      <c r="S32" s="60"/>
      <c r="T32" s="60"/>
      <c r="U32" s="60"/>
      <c r="V32" s="60"/>
      <c r="W32" s="60">
        <v>27761176</v>
      </c>
      <c r="X32" s="60"/>
      <c r="Y32" s="60">
        <v>27761176</v>
      </c>
      <c r="Z32" s="140"/>
      <c r="AA32" s="62"/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3212502</v>
      </c>
      <c r="H33" s="60">
        <v>3212502</v>
      </c>
      <c r="I33" s="60">
        <v>3212502</v>
      </c>
      <c r="J33" s="60">
        <v>3212502</v>
      </c>
      <c r="K33" s="60">
        <v>3212502</v>
      </c>
      <c r="L33" s="60">
        <v>3212502</v>
      </c>
      <c r="M33" s="60">
        <v>3212502</v>
      </c>
      <c r="N33" s="60">
        <v>3212502</v>
      </c>
      <c r="O33" s="60">
        <v>3212502</v>
      </c>
      <c r="P33" s="60">
        <v>3212502</v>
      </c>
      <c r="Q33" s="60">
        <v>3212502</v>
      </c>
      <c r="R33" s="60">
        <v>3212502</v>
      </c>
      <c r="S33" s="60"/>
      <c r="T33" s="60"/>
      <c r="U33" s="60"/>
      <c r="V33" s="60"/>
      <c r="W33" s="60">
        <v>3212502</v>
      </c>
      <c r="X33" s="60"/>
      <c r="Y33" s="60">
        <v>3212502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25082883</v>
      </c>
      <c r="F34" s="73">
        <f t="shared" si="3"/>
        <v>0</v>
      </c>
      <c r="G34" s="73">
        <f t="shared" si="3"/>
        <v>52795029</v>
      </c>
      <c r="H34" s="73">
        <f t="shared" si="3"/>
        <v>45514570</v>
      </c>
      <c r="I34" s="73">
        <f t="shared" si="3"/>
        <v>32787627</v>
      </c>
      <c r="J34" s="73">
        <f t="shared" si="3"/>
        <v>32787627</v>
      </c>
      <c r="K34" s="73">
        <f t="shared" si="3"/>
        <v>21764193</v>
      </c>
      <c r="L34" s="73">
        <f t="shared" si="3"/>
        <v>24208189</v>
      </c>
      <c r="M34" s="73">
        <f t="shared" si="3"/>
        <v>21827980</v>
      </c>
      <c r="N34" s="73">
        <f t="shared" si="3"/>
        <v>21827980</v>
      </c>
      <c r="O34" s="73">
        <f t="shared" si="3"/>
        <v>24073678</v>
      </c>
      <c r="P34" s="73">
        <f t="shared" si="3"/>
        <v>25973678</v>
      </c>
      <c r="Q34" s="73">
        <f t="shared" si="3"/>
        <v>30973678</v>
      </c>
      <c r="R34" s="73">
        <f t="shared" si="3"/>
        <v>30973678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30973678</v>
      </c>
      <c r="X34" s="73">
        <f t="shared" si="3"/>
        <v>0</v>
      </c>
      <c r="Y34" s="73">
        <f t="shared" si="3"/>
        <v>30973678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602000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4478233</v>
      </c>
      <c r="D38" s="155"/>
      <c r="E38" s="59">
        <v>400000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5080233</v>
      </c>
      <c r="D39" s="168">
        <f>SUM(D37:D38)</f>
        <v>0</v>
      </c>
      <c r="E39" s="76">
        <f t="shared" si="4"/>
        <v>400000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5080233</v>
      </c>
      <c r="D40" s="168">
        <f>+D34+D39</f>
        <v>0</v>
      </c>
      <c r="E40" s="72">
        <f t="shared" si="5"/>
        <v>25482883</v>
      </c>
      <c r="F40" s="73">
        <f t="shared" si="5"/>
        <v>0</v>
      </c>
      <c r="G40" s="73">
        <f t="shared" si="5"/>
        <v>52795029</v>
      </c>
      <c r="H40" s="73">
        <f t="shared" si="5"/>
        <v>45514570</v>
      </c>
      <c r="I40" s="73">
        <f t="shared" si="5"/>
        <v>32787627</v>
      </c>
      <c r="J40" s="73">
        <f t="shared" si="5"/>
        <v>32787627</v>
      </c>
      <c r="K40" s="73">
        <f t="shared" si="5"/>
        <v>21764193</v>
      </c>
      <c r="L40" s="73">
        <f t="shared" si="5"/>
        <v>24208189</v>
      </c>
      <c r="M40" s="73">
        <f t="shared" si="5"/>
        <v>21827980</v>
      </c>
      <c r="N40" s="73">
        <f t="shared" si="5"/>
        <v>21827980</v>
      </c>
      <c r="O40" s="73">
        <f t="shared" si="5"/>
        <v>24073678</v>
      </c>
      <c r="P40" s="73">
        <f t="shared" si="5"/>
        <v>25973678</v>
      </c>
      <c r="Q40" s="73">
        <f t="shared" si="5"/>
        <v>30973678</v>
      </c>
      <c r="R40" s="73">
        <f t="shared" si="5"/>
        <v>30973678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30973678</v>
      </c>
      <c r="X40" s="73">
        <f t="shared" si="5"/>
        <v>0</v>
      </c>
      <c r="Y40" s="73">
        <f t="shared" si="5"/>
        <v>30973678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328489082</v>
      </c>
      <c r="D42" s="257">
        <f>+D25-D40</f>
        <v>0</v>
      </c>
      <c r="E42" s="258">
        <f t="shared" si="6"/>
        <v>96769468</v>
      </c>
      <c r="F42" s="259">
        <f t="shared" si="6"/>
        <v>240370900</v>
      </c>
      <c r="G42" s="259">
        <f t="shared" si="6"/>
        <v>54287102</v>
      </c>
      <c r="H42" s="259">
        <f t="shared" si="6"/>
        <v>54287102</v>
      </c>
      <c r="I42" s="259">
        <f t="shared" si="6"/>
        <v>54287102</v>
      </c>
      <c r="J42" s="259">
        <f t="shared" si="6"/>
        <v>54287102</v>
      </c>
      <c r="K42" s="259">
        <f t="shared" si="6"/>
        <v>65310536</v>
      </c>
      <c r="L42" s="259">
        <f t="shared" si="6"/>
        <v>62866540</v>
      </c>
      <c r="M42" s="259">
        <f t="shared" si="6"/>
        <v>65246749</v>
      </c>
      <c r="N42" s="259">
        <f t="shared" si="6"/>
        <v>65246749</v>
      </c>
      <c r="O42" s="259">
        <f t="shared" si="6"/>
        <v>65246749</v>
      </c>
      <c r="P42" s="259">
        <f t="shared" si="6"/>
        <v>65246749</v>
      </c>
      <c r="Q42" s="259">
        <f t="shared" si="6"/>
        <v>65246749</v>
      </c>
      <c r="R42" s="259">
        <f t="shared" si="6"/>
        <v>65246749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65246749</v>
      </c>
      <c r="X42" s="259">
        <f t="shared" si="6"/>
        <v>180278175</v>
      </c>
      <c r="Y42" s="259">
        <f t="shared" si="6"/>
        <v>-115031426</v>
      </c>
      <c r="Z42" s="260">
        <f>+IF(X42&lt;&gt;0,+(Y42/X42)*100,0)</f>
        <v>-63.807738235646106</v>
      </c>
      <c r="AA42" s="261">
        <f>+AA25-AA40</f>
        <v>240370900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297919003</v>
      </c>
      <c r="D45" s="155"/>
      <c r="E45" s="59">
        <v>96769468</v>
      </c>
      <c r="F45" s="60">
        <v>240370900</v>
      </c>
      <c r="G45" s="60">
        <v>54287102</v>
      </c>
      <c r="H45" s="60">
        <v>54287102</v>
      </c>
      <c r="I45" s="60">
        <v>54287102</v>
      </c>
      <c r="J45" s="60">
        <v>54287102</v>
      </c>
      <c r="K45" s="60">
        <v>65295537</v>
      </c>
      <c r="L45" s="60">
        <v>62866540</v>
      </c>
      <c r="M45" s="60">
        <v>65246749</v>
      </c>
      <c r="N45" s="60">
        <v>65246749</v>
      </c>
      <c r="O45" s="60">
        <v>65246749</v>
      </c>
      <c r="P45" s="60">
        <v>65246749</v>
      </c>
      <c r="Q45" s="60">
        <v>65246749</v>
      </c>
      <c r="R45" s="60">
        <v>65246749</v>
      </c>
      <c r="S45" s="60"/>
      <c r="T45" s="60"/>
      <c r="U45" s="60"/>
      <c r="V45" s="60"/>
      <c r="W45" s="60">
        <v>65246749</v>
      </c>
      <c r="X45" s="60">
        <v>180278175</v>
      </c>
      <c r="Y45" s="60">
        <v>-115031426</v>
      </c>
      <c r="Z45" s="139">
        <v>-63.81</v>
      </c>
      <c r="AA45" s="62">
        <v>240370900</v>
      </c>
    </row>
    <row r="46" spans="1:27" ht="12.75">
      <c r="A46" s="249" t="s">
        <v>171</v>
      </c>
      <c r="B46" s="182"/>
      <c r="C46" s="155">
        <v>30570079</v>
      </c>
      <c r="D46" s="155"/>
      <c r="E46" s="59"/>
      <c r="F46" s="60"/>
      <c r="G46" s="60"/>
      <c r="H46" s="60"/>
      <c r="I46" s="60"/>
      <c r="J46" s="60"/>
      <c r="K46" s="60">
        <v>14999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328489082</v>
      </c>
      <c r="D48" s="217">
        <f>SUM(D45:D47)</f>
        <v>0</v>
      </c>
      <c r="E48" s="264">
        <f t="shared" si="7"/>
        <v>96769468</v>
      </c>
      <c r="F48" s="219">
        <f t="shared" si="7"/>
        <v>240370900</v>
      </c>
      <c r="G48" s="219">
        <f t="shared" si="7"/>
        <v>54287102</v>
      </c>
      <c r="H48" s="219">
        <f t="shared" si="7"/>
        <v>54287102</v>
      </c>
      <c r="I48" s="219">
        <f t="shared" si="7"/>
        <v>54287102</v>
      </c>
      <c r="J48" s="219">
        <f t="shared" si="7"/>
        <v>54287102</v>
      </c>
      <c r="K48" s="219">
        <f t="shared" si="7"/>
        <v>65310536</v>
      </c>
      <c r="L48" s="219">
        <f t="shared" si="7"/>
        <v>62866540</v>
      </c>
      <c r="M48" s="219">
        <f t="shared" si="7"/>
        <v>65246749</v>
      </c>
      <c r="N48" s="219">
        <f t="shared" si="7"/>
        <v>65246749</v>
      </c>
      <c r="O48" s="219">
        <f t="shared" si="7"/>
        <v>65246749</v>
      </c>
      <c r="P48" s="219">
        <f t="shared" si="7"/>
        <v>65246749</v>
      </c>
      <c r="Q48" s="219">
        <f t="shared" si="7"/>
        <v>65246749</v>
      </c>
      <c r="R48" s="219">
        <f t="shared" si="7"/>
        <v>65246749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65246749</v>
      </c>
      <c r="X48" s="219">
        <f t="shared" si="7"/>
        <v>180278175</v>
      </c>
      <c r="Y48" s="219">
        <f t="shared" si="7"/>
        <v>-115031426</v>
      </c>
      <c r="Z48" s="265">
        <f>+IF(X48&lt;&gt;0,+(Y48/X48)*100,0)</f>
        <v>-63.807738235646106</v>
      </c>
      <c r="AA48" s="232">
        <f>SUM(AA45:AA47)</f>
        <v>240370900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14822194</v>
      </c>
      <c r="F6" s="60">
        <v>14822194</v>
      </c>
      <c r="G6" s="60">
        <v>1011605</v>
      </c>
      <c r="H6" s="60">
        <v>1037335</v>
      </c>
      <c r="I6" s="60">
        <v>1351978</v>
      </c>
      <c r="J6" s="60">
        <v>3400918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3400918</v>
      </c>
      <c r="X6" s="60">
        <v>11116647</v>
      </c>
      <c r="Y6" s="60">
        <v>-7715729</v>
      </c>
      <c r="Z6" s="140">
        <v>-69.41</v>
      </c>
      <c r="AA6" s="62">
        <v>14822194</v>
      </c>
    </row>
    <row r="7" spans="1:27" ht="12.75">
      <c r="A7" s="249" t="s">
        <v>32</v>
      </c>
      <c r="B7" s="182"/>
      <c r="C7" s="155">
        <v>221311850</v>
      </c>
      <c r="D7" s="155"/>
      <c r="E7" s="59">
        <v>335000</v>
      </c>
      <c r="F7" s="60">
        <v>335000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251253</v>
      </c>
      <c r="Y7" s="60">
        <v>-251253</v>
      </c>
      <c r="Z7" s="140">
        <v>-100</v>
      </c>
      <c r="AA7" s="62">
        <v>335000</v>
      </c>
    </row>
    <row r="8" spans="1:27" ht="12.75">
      <c r="A8" s="249" t="s">
        <v>178</v>
      </c>
      <c r="B8" s="182"/>
      <c r="C8" s="155"/>
      <c r="D8" s="155"/>
      <c r="E8" s="59">
        <v>200000</v>
      </c>
      <c r="F8" s="60">
        <v>200000</v>
      </c>
      <c r="G8" s="60">
        <v>50351</v>
      </c>
      <c r="H8" s="60">
        <v>69464</v>
      </c>
      <c r="I8" s="60">
        <v>103979</v>
      </c>
      <c r="J8" s="60">
        <v>223794</v>
      </c>
      <c r="K8" s="60"/>
      <c r="L8" s="60">
        <v>9362</v>
      </c>
      <c r="M8" s="60"/>
      <c r="N8" s="60">
        <v>9362</v>
      </c>
      <c r="O8" s="60"/>
      <c r="P8" s="60"/>
      <c r="Q8" s="60"/>
      <c r="R8" s="60"/>
      <c r="S8" s="60"/>
      <c r="T8" s="60"/>
      <c r="U8" s="60"/>
      <c r="V8" s="60"/>
      <c r="W8" s="60">
        <v>233156</v>
      </c>
      <c r="X8" s="60">
        <v>149994</v>
      </c>
      <c r="Y8" s="60">
        <v>83162</v>
      </c>
      <c r="Z8" s="140">
        <v>55.44</v>
      </c>
      <c r="AA8" s="62">
        <v>200000</v>
      </c>
    </row>
    <row r="9" spans="1:27" ht="12.75">
      <c r="A9" s="249" t="s">
        <v>179</v>
      </c>
      <c r="B9" s="182"/>
      <c r="C9" s="155"/>
      <c r="D9" s="155"/>
      <c r="E9" s="59">
        <v>143612000</v>
      </c>
      <c r="F9" s="60">
        <v>143612000</v>
      </c>
      <c r="G9" s="60">
        <v>77670020</v>
      </c>
      <c r="H9" s="60">
        <v>1061568</v>
      </c>
      <c r="I9" s="60">
        <v>695913</v>
      </c>
      <c r="J9" s="60">
        <v>79427501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79427501</v>
      </c>
      <c r="X9" s="60">
        <v>107708994</v>
      </c>
      <c r="Y9" s="60">
        <v>-28281493</v>
      </c>
      <c r="Z9" s="140">
        <v>-26.26</v>
      </c>
      <c r="AA9" s="62">
        <v>143612000</v>
      </c>
    </row>
    <row r="10" spans="1:27" ht="12.75">
      <c r="A10" s="249" t="s">
        <v>180</v>
      </c>
      <c r="B10" s="182"/>
      <c r="C10" s="155"/>
      <c r="D10" s="155"/>
      <c r="E10" s="59">
        <v>62032000</v>
      </c>
      <c r="F10" s="60">
        <v>62032000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46523997</v>
      </c>
      <c r="Y10" s="60">
        <v>-46523997</v>
      </c>
      <c r="Z10" s="140">
        <v>-100</v>
      </c>
      <c r="AA10" s="62">
        <v>62032000</v>
      </c>
    </row>
    <row r="11" spans="1:27" ht="12.75">
      <c r="A11" s="249" t="s">
        <v>181</v>
      </c>
      <c r="B11" s="182"/>
      <c r="C11" s="155">
        <v>2976382</v>
      </c>
      <c r="D11" s="155"/>
      <c r="E11" s="59"/>
      <c r="F11" s="60"/>
      <c r="G11" s="60"/>
      <c r="H11" s="60">
        <v>248413</v>
      </c>
      <c r="I11" s="60">
        <v>330030</v>
      </c>
      <c r="J11" s="60">
        <v>578443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578443</v>
      </c>
      <c r="X11" s="60"/>
      <c r="Y11" s="60">
        <v>578443</v>
      </c>
      <c r="Z11" s="140"/>
      <c r="AA11" s="62"/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-188562337</v>
      </c>
      <c r="D14" s="155"/>
      <c r="E14" s="59">
        <v>-166405160</v>
      </c>
      <c r="F14" s="60">
        <v>-166405160</v>
      </c>
      <c r="G14" s="60">
        <v>-4446623</v>
      </c>
      <c r="H14" s="60">
        <v>-10270796</v>
      </c>
      <c r="I14" s="60">
        <v>-15005065</v>
      </c>
      <c r="J14" s="60">
        <v>-29722484</v>
      </c>
      <c r="K14" s="60"/>
      <c r="L14" s="60">
        <v>-5154288</v>
      </c>
      <c r="M14" s="60">
        <v>-4825370</v>
      </c>
      <c r="N14" s="60">
        <v>-9979658</v>
      </c>
      <c r="O14" s="60">
        <v>-5640085</v>
      </c>
      <c r="P14" s="60">
        <v>-6595688</v>
      </c>
      <c r="Q14" s="60">
        <v>-6106150</v>
      </c>
      <c r="R14" s="60">
        <v>-18341923</v>
      </c>
      <c r="S14" s="60"/>
      <c r="T14" s="60"/>
      <c r="U14" s="60"/>
      <c r="V14" s="60"/>
      <c r="W14" s="60">
        <v>-58044065</v>
      </c>
      <c r="X14" s="60"/>
      <c r="Y14" s="60">
        <v>-58044065</v>
      </c>
      <c r="Z14" s="140"/>
      <c r="AA14" s="62">
        <v>-166405160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-2000000</v>
      </c>
      <c r="F16" s="60">
        <v>-2000000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-2000000</v>
      </c>
    </row>
    <row r="17" spans="1:27" ht="12.75">
      <c r="A17" s="250" t="s">
        <v>185</v>
      </c>
      <c r="B17" s="251"/>
      <c r="C17" s="168">
        <f aca="true" t="shared" si="0" ref="C17:Y17">SUM(C6:C16)</f>
        <v>35725895</v>
      </c>
      <c r="D17" s="168">
        <f t="shared" si="0"/>
        <v>0</v>
      </c>
      <c r="E17" s="72">
        <f t="shared" si="0"/>
        <v>52596034</v>
      </c>
      <c r="F17" s="73">
        <f t="shared" si="0"/>
        <v>52596034</v>
      </c>
      <c r="G17" s="73">
        <f t="shared" si="0"/>
        <v>74285353</v>
      </c>
      <c r="H17" s="73">
        <f t="shared" si="0"/>
        <v>-7854016</v>
      </c>
      <c r="I17" s="73">
        <f t="shared" si="0"/>
        <v>-12523165</v>
      </c>
      <c r="J17" s="73">
        <f t="shared" si="0"/>
        <v>53908172</v>
      </c>
      <c r="K17" s="73">
        <f t="shared" si="0"/>
        <v>0</v>
      </c>
      <c r="L17" s="73">
        <f t="shared" si="0"/>
        <v>-5144926</v>
      </c>
      <c r="M17" s="73">
        <f t="shared" si="0"/>
        <v>-4825370</v>
      </c>
      <c r="N17" s="73">
        <f t="shared" si="0"/>
        <v>-9970296</v>
      </c>
      <c r="O17" s="73">
        <f t="shared" si="0"/>
        <v>-5640085</v>
      </c>
      <c r="P17" s="73">
        <f t="shared" si="0"/>
        <v>-6595688</v>
      </c>
      <c r="Q17" s="73">
        <f t="shared" si="0"/>
        <v>-6106150</v>
      </c>
      <c r="R17" s="73">
        <f t="shared" si="0"/>
        <v>-18341923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25595953</v>
      </c>
      <c r="X17" s="73">
        <f t="shared" si="0"/>
        <v>165750885</v>
      </c>
      <c r="Y17" s="73">
        <f t="shared" si="0"/>
        <v>-140154932</v>
      </c>
      <c r="Z17" s="170">
        <f>+IF(X17&lt;&gt;0,+(Y17/X17)*100,0)</f>
        <v>-84.55757687206315</v>
      </c>
      <c r="AA17" s="74">
        <f>SUM(AA6:AA16)</f>
        <v>52596034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-32507355</v>
      </c>
      <c r="H24" s="60"/>
      <c r="I24" s="60"/>
      <c r="J24" s="60">
        <v>-32507355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-32507355</v>
      </c>
      <c r="X24" s="60"/>
      <c r="Y24" s="60">
        <v>-32507355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-39954560</v>
      </c>
      <c r="D26" s="155"/>
      <c r="E26" s="59">
        <v>-72022000</v>
      </c>
      <c r="F26" s="60">
        <v>-72022000</v>
      </c>
      <c r="G26" s="60"/>
      <c r="H26" s="60"/>
      <c r="I26" s="60">
        <v>-14999</v>
      </c>
      <c r="J26" s="60">
        <v>-14999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-14999</v>
      </c>
      <c r="X26" s="60">
        <v>-54016497</v>
      </c>
      <c r="Y26" s="60">
        <v>54001498</v>
      </c>
      <c r="Z26" s="140">
        <v>-99.97</v>
      </c>
      <c r="AA26" s="62">
        <v>-72022000</v>
      </c>
    </row>
    <row r="27" spans="1:27" ht="12.75">
      <c r="A27" s="250" t="s">
        <v>192</v>
      </c>
      <c r="B27" s="251"/>
      <c r="C27" s="168">
        <f aca="true" t="shared" si="1" ref="C27:Y27">SUM(C21:C26)</f>
        <v>-39954560</v>
      </c>
      <c r="D27" s="168">
        <f>SUM(D21:D26)</f>
        <v>0</v>
      </c>
      <c r="E27" s="72">
        <f t="shared" si="1"/>
        <v>-72022000</v>
      </c>
      <c r="F27" s="73">
        <f t="shared" si="1"/>
        <v>-72022000</v>
      </c>
      <c r="G27" s="73">
        <f t="shared" si="1"/>
        <v>-32507355</v>
      </c>
      <c r="H27" s="73">
        <f t="shared" si="1"/>
        <v>0</v>
      </c>
      <c r="I27" s="73">
        <f t="shared" si="1"/>
        <v>-14999</v>
      </c>
      <c r="J27" s="73">
        <f t="shared" si="1"/>
        <v>-32522354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-32522354</v>
      </c>
      <c r="X27" s="73">
        <f t="shared" si="1"/>
        <v>-54016497</v>
      </c>
      <c r="Y27" s="73">
        <f t="shared" si="1"/>
        <v>21494143</v>
      </c>
      <c r="Z27" s="170">
        <f>+IF(X27&lt;&gt;0,+(Y27/X27)*100,0)</f>
        <v>-39.79181211991589</v>
      </c>
      <c r="AA27" s="74">
        <f>SUM(AA21:AA26)</f>
        <v>-72022000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-4228665</v>
      </c>
      <c r="D38" s="153">
        <f>+D17+D27+D36</f>
        <v>0</v>
      </c>
      <c r="E38" s="99">
        <f t="shared" si="3"/>
        <v>-19425966</v>
      </c>
      <c r="F38" s="100">
        <f t="shared" si="3"/>
        <v>-19425966</v>
      </c>
      <c r="G38" s="100">
        <f t="shared" si="3"/>
        <v>41777998</v>
      </c>
      <c r="H38" s="100">
        <f t="shared" si="3"/>
        <v>-7854016</v>
      </c>
      <c r="I38" s="100">
        <f t="shared" si="3"/>
        <v>-12538164</v>
      </c>
      <c r="J38" s="100">
        <f t="shared" si="3"/>
        <v>21385818</v>
      </c>
      <c r="K38" s="100">
        <f t="shared" si="3"/>
        <v>0</v>
      </c>
      <c r="L38" s="100">
        <f t="shared" si="3"/>
        <v>-5144926</v>
      </c>
      <c r="M38" s="100">
        <f t="shared" si="3"/>
        <v>-4825370</v>
      </c>
      <c r="N38" s="100">
        <f t="shared" si="3"/>
        <v>-9970296</v>
      </c>
      <c r="O38" s="100">
        <f t="shared" si="3"/>
        <v>-5640085</v>
      </c>
      <c r="P38" s="100">
        <f t="shared" si="3"/>
        <v>-6595688</v>
      </c>
      <c r="Q38" s="100">
        <f t="shared" si="3"/>
        <v>-6106150</v>
      </c>
      <c r="R38" s="100">
        <f t="shared" si="3"/>
        <v>-18341923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-6926401</v>
      </c>
      <c r="X38" s="100">
        <f t="shared" si="3"/>
        <v>111734388</v>
      </c>
      <c r="Y38" s="100">
        <f t="shared" si="3"/>
        <v>-118660789</v>
      </c>
      <c r="Z38" s="137">
        <f>+IF(X38&lt;&gt;0,+(Y38/X38)*100,0)</f>
        <v>-106.19898772793206</v>
      </c>
      <c r="AA38" s="102">
        <f>+AA17+AA27+AA36</f>
        <v>-19425966</v>
      </c>
    </row>
    <row r="39" spans="1:27" ht="12.75">
      <c r="A39" s="249" t="s">
        <v>200</v>
      </c>
      <c r="B39" s="182"/>
      <c r="C39" s="153">
        <v>40989183</v>
      </c>
      <c r="D39" s="153"/>
      <c r="E39" s="99">
        <v>40989183</v>
      </c>
      <c r="F39" s="100">
        <v>40989183</v>
      </c>
      <c r="G39" s="100"/>
      <c r="H39" s="100">
        <v>41777998</v>
      </c>
      <c r="I39" s="100">
        <v>33923982</v>
      </c>
      <c r="J39" s="100"/>
      <c r="K39" s="100">
        <v>21385818</v>
      </c>
      <c r="L39" s="100">
        <v>21385818</v>
      </c>
      <c r="M39" s="100">
        <v>16240892</v>
      </c>
      <c r="N39" s="100">
        <v>21385818</v>
      </c>
      <c r="O39" s="100">
        <v>11415522</v>
      </c>
      <c r="P39" s="100">
        <v>5775437</v>
      </c>
      <c r="Q39" s="100">
        <v>-820251</v>
      </c>
      <c r="R39" s="100">
        <v>11415522</v>
      </c>
      <c r="S39" s="100"/>
      <c r="T39" s="100"/>
      <c r="U39" s="100"/>
      <c r="V39" s="100"/>
      <c r="W39" s="100"/>
      <c r="X39" s="100">
        <v>40989183</v>
      </c>
      <c r="Y39" s="100">
        <v>-40989183</v>
      </c>
      <c r="Z39" s="137">
        <v>-100</v>
      </c>
      <c r="AA39" s="102">
        <v>40989183</v>
      </c>
    </row>
    <row r="40" spans="1:27" ht="12.75">
      <c r="A40" s="269" t="s">
        <v>201</v>
      </c>
      <c r="B40" s="256"/>
      <c r="C40" s="257">
        <v>36760518</v>
      </c>
      <c r="D40" s="257"/>
      <c r="E40" s="258">
        <v>21563217</v>
      </c>
      <c r="F40" s="259">
        <v>21563217</v>
      </c>
      <c r="G40" s="259">
        <v>41777998</v>
      </c>
      <c r="H40" s="259">
        <v>33923982</v>
      </c>
      <c r="I40" s="259">
        <v>21385818</v>
      </c>
      <c r="J40" s="259">
        <v>21385818</v>
      </c>
      <c r="K40" s="259">
        <v>21385818</v>
      </c>
      <c r="L40" s="259">
        <v>16240892</v>
      </c>
      <c r="M40" s="259">
        <v>11415522</v>
      </c>
      <c r="N40" s="259">
        <v>11415522</v>
      </c>
      <c r="O40" s="259">
        <v>5775437</v>
      </c>
      <c r="P40" s="259">
        <v>-820251</v>
      </c>
      <c r="Q40" s="259">
        <v>-6926401</v>
      </c>
      <c r="R40" s="259">
        <v>-6926401</v>
      </c>
      <c r="S40" s="259"/>
      <c r="T40" s="259"/>
      <c r="U40" s="259"/>
      <c r="V40" s="259"/>
      <c r="W40" s="259">
        <v>-6926401</v>
      </c>
      <c r="X40" s="259">
        <v>152723571</v>
      </c>
      <c r="Y40" s="259">
        <v>-159649972</v>
      </c>
      <c r="Z40" s="260">
        <v>-104.54</v>
      </c>
      <c r="AA40" s="261">
        <v>21563217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39954560</v>
      </c>
      <c r="D5" s="200">
        <f t="shared" si="0"/>
        <v>0</v>
      </c>
      <c r="E5" s="106">
        <f t="shared" si="0"/>
        <v>72022000</v>
      </c>
      <c r="F5" s="106">
        <f t="shared" si="0"/>
        <v>37800000</v>
      </c>
      <c r="G5" s="106">
        <f t="shared" si="0"/>
        <v>1261989</v>
      </c>
      <c r="H5" s="106">
        <f t="shared" si="0"/>
        <v>7204715</v>
      </c>
      <c r="I5" s="106">
        <f t="shared" si="0"/>
        <v>4574648</v>
      </c>
      <c r="J5" s="106">
        <f t="shared" si="0"/>
        <v>13041352</v>
      </c>
      <c r="K5" s="106">
        <f t="shared" si="0"/>
        <v>14999</v>
      </c>
      <c r="L5" s="106">
        <f t="shared" si="0"/>
        <v>14999</v>
      </c>
      <c r="M5" s="106">
        <f t="shared" si="0"/>
        <v>14999</v>
      </c>
      <c r="N5" s="106">
        <f t="shared" si="0"/>
        <v>44997</v>
      </c>
      <c r="O5" s="106">
        <f t="shared" si="0"/>
        <v>2536879</v>
      </c>
      <c r="P5" s="106">
        <f t="shared" si="0"/>
        <v>1547896</v>
      </c>
      <c r="Q5" s="106">
        <f t="shared" si="0"/>
        <v>3568795</v>
      </c>
      <c r="R5" s="106">
        <f t="shared" si="0"/>
        <v>7653570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20739919</v>
      </c>
      <c r="X5" s="106">
        <f t="shared" si="0"/>
        <v>28350000</v>
      </c>
      <c r="Y5" s="106">
        <f t="shared" si="0"/>
        <v>-7610081</v>
      </c>
      <c r="Z5" s="201">
        <f>+IF(X5&lt;&gt;0,+(Y5/X5)*100,0)</f>
        <v>-26.84331922398589</v>
      </c>
      <c r="AA5" s="199">
        <f>SUM(AA11:AA18)</f>
        <v>37800000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>
        <v>1261989</v>
      </c>
      <c r="H6" s="60"/>
      <c r="I6" s="60">
        <v>2513539</v>
      </c>
      <c r="J6" s="60">
        <v>3775528</v>
      </c>
      <c r="K6" s="60"/>
      <c r="L6" s="60"/>
      <c r="M6" s="60"/>
      <c r="N6" s="60"/>
      <c r="O6" s="60">
        <v>2536879</v>
      </c>
      <c r="P6" s="60">
        <v>1547896</v>
      </c>
      <c r="Q6" s="60">
        <v>3568795</v>
      </c>
      <c r="R6" s="60">
        <v>7653570</v>
      </c>
      <c r="S6" s="60"/>
      <c r="T6" s="60"/>
      <c r="U6" s="60"/>
      <c r="V6" s="60"/>
      <c r="W6" s="60">
        <v>11429098</v>
      </c>
      <c r="X6" s="60"/>
      <c r="Y6" s="60">
        <v>11429098</v>
      </c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>
        <v>7204715</v>
      </c>
      <c r="I7" s="60">
        <v>2061109</v>
      </c>
      <c r="J7" s="60">
        <v>9265824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9265824</v>
      </c>
      <c r="X7" s="60"/>
      <c r="Y7" s="60">
        <v>9265824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39954560</v>
      </c>
      <c r="D10" s="156"/>
      <c r="E10" s="60">
        <v>62482000</v>
      </c>
      <c r="F10" s="60">
        <v>37800000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28350000</v>
      </c>
      <c r="Y10" s="60">
        <v>-28350000</v>
      </c>
      <c r="Z10" s="140">
        <v>-100</v>
      </c>
      <c r="AA10" s="155">
        <v>37800000</v>
      </c>
    </row>
    <row r="11" spans="1:27" ht="12.75">
      <c r="A11" s="292" t="s">
        <v>210</v>
      </c>
      <c r="B11" s="142"/>
      <c r="C11" s="293">
        <f aca="true" t="shared" si="1" ref="C11:Y11">SUM(C6:C10)</f>
        <v>39954560</v>
      </c>
      <c r="D11" s="294">
        <f t="shared" si="1"/>
        <v>0</v>
      </c>
      <c r="E11" s="295">
        <f t="shared" si="1"/>
        <v>62482000</v>
      </c>
      <c r="F11" s="295">
        <f t="shared" si="1"/>
        <v>37800000</v>
      </c>
      <c r="G11" s="295">
        <f t="shared" si="1"/>
        <v>1261989</v>
      </c>
      <c r="H11" s="295">
        <f t="shared" si="1"/>
        <v>7204715</v>
      </c>
      <c r="I11" s="295">
        <f t="shared" si="1"/>
        <v>4574648</v>
      </c>
      <c r="J11" s="295">
        <f t="shared" si="1"/>
        <v>13041352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2536879</v>
      </c>
      <c r="P11" s="295">
        <f t="shared" si="1"/>
        <v>1547896</v>
      </c>
      <c r="Q11" s="295">
        <f t="shared" si="1"/>
        <v>3568795</v>
      </c>
      <c r="R11" s="295">
        <f t="shared" si="1"/>
        <v>7653570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20694922</v>
      </c>
      <c r="X11" s="295">
        <f t="shared" si="1"/>
        <v>28350000</v>
      </c>
      <c r="Y11" s="295">
        <f t="shared" si="1"/>
        <v>-7655078</v>
      </c>
      <c r="Z11" s="296">
        <f>+IF(X11&lt;&gt;0,+(Y11/X11)*100,0)</f>
        <v>-27.00203880070547</v>
      </c>
      <c r="AA11" s="297">
        <f>SUM(AA6:AA10)</f>
        <v>37800000</v>
      </c>
    </row>
    <row r="12" spans="1:27" ht="12.75">
      <c r="A12" s="298" t="s">
        <v>211</v>
      </c>
      <c r="B12" s="136"/>
      <c r="C12" s="62"/>
      <c r="D12" s="156"/>
      <c r="E12" s="60">
        <v>9540000</v>
      </c>
      <c r="F12" s="60"/>
      <c r="G12" s="60"/>
      <c r="H12" s="60"/>
      <c r="I12" s="60"/>
      <c r="J12" s="60"/>
      <c r="K12" s="60">
        <v>14999</v>
      </c>
      <c r="L12" s="60">
        <v>14999</v>
      </c>
      <c r="M12" s="60">
        <v>14999</v>
      </c>
      <c r="N12" s="60">
        <v>44997</v>
      </c>
      <c r="O12" s="60"/>
      <c r="P12" s="60"/>
      <c r="Q12" s="60"/>
      <c r="R12" s="60"/>
      <c r="S12" s="60"/>
      <c r="T12" s="60"/>
      <c r="U12" s="60"/>
      <c r="V12" s="60"/>
      <c r="W12" s="60">
        <v>44997</v>
      </c>
      <c r="X12" s="60"/>
      <c r="Y12" s="60">
        <v>44997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1261989</v>
      </c>
      <c r="H36" s="60">
        <f t="shared" si="4"/>
        <v>0</v>
      </c>
      <c r="I36" s="60">
        <f t="shared" si="4"/>
        <v>2513539</v>
      </c>
      <c r="J36" s="60">
        <f t="shared" si="4"/>
        <v>3775528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2536879</v>
      </c>
      <c r="P36" s="60">
        <f t="shared" si="4"/>
        <v>1547896</v>
      </c>
      <c r="Q36" s="60">
        <f t="shared" si="4"/>
        <v>3568795</v>
      </c>
      <c r="R36" s="60">
        <f t="shared" si="4"/>
        <v>7653570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11429098</v>
      </c>
      <c r="X36" s="60">
        <f t="shared" si="4"/>
        <v>0</v>
      </c>
      <c r="Y36" s="60">
        <f t="shared" si="4"/>
        <v>11429098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7204715</v>
      </c>
      <c r="I37" s="60">
        <f t="shared" si="4"/>
        <v>2061109</v>
      </c>
      <c r="J37" s="60">
        <f t="shared" si="4"/>
        <v>9265824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9265824</v>
      </c>
      <c r="X37" s="60">
        <f t="shared" si="4"/>
        <v>0</v>
      </c>
      <c r="Y37" s="60">
        <f t="shared" si="4"/>
        <v>9265824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39954560</v>
      </c>
      <c r="D40" s="156">
        <f t="shared" si="4"/>
        <v>0</v>
      </c>
      <c r="E40" s="60">
        <f t="shared" si="4"/>
        <v>62482000</v>
      </c>
      <c r="F40" s="60">
        <f t="shared" si="4"/>
        <v>37800000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28350000</v>
      </c>
      <c r="Y40" s="60">
        <f t="shared" si="4"/>
        <v>-28350000</v>
      </c>
      <c r="Z40" s="140">
        <f t="shared" si="5"/>
        <v>-100</v>
      </c>
      <c r="AA40" s="155">
        <f>AA10+AA25</f>
        <v>37800000</v>
      </c>
    </row>
    <row r="41" spans="1:27" ht="12.75">
      <c r="A41" s="292" t="s">
        <v>210</v>
      </c>
      <c r="B41" s="142"/>
      <c r="C41" s="293">
        <f aca="true" t="shared" si="6" ref="C41:Y41">SUM(C36:C40)</f>
        <v>39954560</v>
      </c>
      <c r="D41" s="294">
        <f t="shared" si="6"/>
        <v>0</v>
      </c>
      <c r="E41" s="295">
        <f t="shared" si="6"/>
        <v>62482000</v>
      </c>
      <c r="F41" s="295">
        <f t="shared" si="6"/>
        <v>37800000</v>
      </c>
      <c r="G41" s="295">
        <f t="shared" si="6"/>
        <v>1261989</v>
      </c>
      <c r="H41" s="295">
        <f t="shared" si="6"/>
        <v>7204715</v>
      </c>
      <c r="I41" s="295">
        <f t="shared" si="6"/>
        <v>4574648</v>
      </c>
      <c r="J41" s="295">
        <f t="shared" si="6"/>
        <v>13041352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2536879</v>
      </c>
      <c r="P41" s="295">
        <f t="shared" si="6"/>
        <v>1547896</v>
      </c>
      <c r="Q41" s="295">
        <f t="shared" si="6"/>
        <v>3568795</v>
      </c>
      <c r="R41" s="295">
        <f t="shared" si="6"/>
        <v>7653570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20694922</v>
      </c>
      <c r="X41" s="295">
        <f t="shared" si="6"/>
        <v>28350000</v>
      </c>
      <c r="Y41" s="295">
        <f t="shared" si="6"/>
        <v>-7655078</v>
      </c>
      <c r="Z41" s="296">
        <f t="shared" si="5"/>
        <v>-27.00203880070547</v>
      </c>
      <c r="AA41" s="297">
        <f>SUM(AA36:AA40)</f>
        <v>37800000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9540000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14999</v>
      </c>
      <c r="L42" s="54">
        <f t="shared" si="7"/>
        <v>14999</v>
      </c>
      <c r="M42" s="54">
        <f t="shared" si="7"/>
        <v>14999</v>
      </c>
      <c r="N42" s="54">
        <f t="shared" si="7"/>
        <v>44997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44997</v>
      </c>
      <c r="X42" s="54">
        <f t="shared" si="7"/>
        <v>0</v>
      </c>
      <c r="Y42" s="54">
        <f t="shared" si="7"/>
        <v>44997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39954560</v>
      </c>
      <c r="D49" s="218">
        <f t="shared" si="9"/>
        <v>0</v>
      </c>
      <c r="E49" s="220">
        <f t="shared" si="9"/>
        <v>72022000</v>
      </c>
      <c r="F49" s="220">
        <f t="shared" si="9"/>
        <v>37800000</v>
      </c>
      <c r="G49" s="220">
        <f t="shared" si="9"/>
        <v>1261989</v>
      </c>
      <c r="H49" s="220">
        <f t="shared" si="9"/>
        <v>7204715</v>
      </c>
      <c r="I49" s="220">
        <f t="shared" si="9"/>
        <v>4574648</v>
      </c>
      <c r="J49" s="220">
        <f t="shared" si="9"/>
        <v>13041352</v>
      </c>
      <c r="K49" s="220">
        <f t="shared" si="9"/>
        <v>14999</v>
      </c>
      <c r="L49" s="220">
        <f t="shared" si="9"/>
        <v>14999</v>
      </c>
      <c r="M49" s="220">
        <f t="shared" si="9"/>
        <v>14999</v>
      </c>
      <c r="N49" s="220">
        <f t="shared" si="9"/>
        <v>44997</v>
      </c>
      <c r="O49" s="220">
        <f t="shared" si="9"/>
        <v>2536879</v>
      </c>
      <c r="P49" s="220">
        <f t="shared" si="9"/>
        <v>1547896</v>
      </c>
      <c r="Q49" s="220">
        <f t="shared" si="9"/>
        <v>3568795</v>
      </c>
      <c r="R49" s="220">
        <f t="shared" si="9"/>
        <v>7653570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20739919</v>
      </c>
      <c r="X49" s="220">
        <f t="shared" si="9"/>
        <v>28350000</v>
      </c>
      <c r="Y49" s="220">
        <f t="shared" si="9"/>
        <v>-7610081</v>
      </c>
      <c r="Z49" s="221">
        <f t="shared" si="5"/>
        <v>-26.84331922398589</v>
      </c>
      <c r="AA49" s="222">
        <f>SUM(AA41:AA48)</f>
        <v>37800000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14870000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12000000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860000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12860000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>
        <v>2010000</v>
      </c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49705326</v>
      </c>
      <c r="F65" s="60"/>
      <c r="G65" s="60">
        <v>3448000</v>
      </c>
      <c r="H65" s="60">
        <v>3762000</v>
      </c>
      <c r="I65" s="60">
        <v>4145000</v>
      </c>
      <c r="J65" s="60">
        <v>11355000</v>
      </c>
      <c r="K65" s="60">
        <v>4145000</v>
      </c>
      <c r="L65" s="60">
        <v>4145000</v>
      </c>
      <c r="M65" s="60">
        <v>4145000</v>
      </c>
      <c r="N65" s="60">
        <v>12435000</v>
      </c>
      <c r="O65" s="60">
        <v>3422315</v>
      </c>
      <c r="P65" s="60">
        <v>4103003</v>
      </c>
      <c r="Q65" s="60">
        <v>4407395</v>
      </c>
      <c r="R65" s="60">
        <v>11932713</v>
      </c>
      <c r="S65" s="60"/>
      <c r="T65" s="60"/>
      <c r="U65" s="60"/>
      <c r="V65" s="60"/>
      <c r="W65" s="60">
        <v>35722713</v>
      </c>
      <c r="X65" s="60"/>
      <c r="Y65" s="60">
        <v>35722713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4439996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8641708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998930</v>
      </c>
      <c r="H68" s="60">
        <v>4671973</v>
      </c>
      <c r="I68" s="60">
        <v>9382183</v>
      </c>
      <c r="J68" s="60">
        <v>15053086</v>
      </c>
      <c r="K68" s="60">
        <v>3546793</v>
      </c>
      <c r="L68" s="60">
        <v>669856</v>
      </c>
      <c r="M68" s="60">
        <v>9654893</v>
      </c>
      <c r="N68" s="60">
        <v>13871542</v>
      </c>
      <c r="O68" s="60">
        <v>2217770</v>
      </c>
      <c r="P68" s="60">
        <v>2492685</v>
      </c>
      <c r="Q68" s="60">
        <v>1698755</v>
      </c>
      <c r="R68" s="60">
        <v>6409210</v>
      </c>
      <c r="S68" s="60"/>
      <c r="T68" s="60"/>
      <c r="U68" s="60"/>
      <c r="V68" s="60"/>
      <c r="W68" s="60">
        <v>35333838</v>
      </c>
      <c r="X68" s="60"/>
      <c r="Y68" s="60">
        <v>35333838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62787030</v>
      </c>
      <c r="F69" s="220">
        <f t="shared" si="12"/>
        <v>0</v>
      </c>
      <c r="G69" s="220">
        <f t="shared" si="12"/>
        <v>4446930</v>
      </c>
      <c r="H69" s="220">
        <f t="shared" si="12"/>
        <v>8433973</v>
      </c>
      <c r="I69" s="220">
        <f t="shared" si="12"/>
        <v>13527183</v>
      </c>
      <c r="J69" s="220">
        <f t="shared" si="12"/>
        <v>26408086</v>
      </c>
      <c r="K69" s="220">
        <f t="shared" si="12"/>
        <v>7691793</v>
      </c>
      <c r="L69" s="220">
        <f t="shared" si="12"/>
        <v>4814856</v>
      </c>
      <c r="M69" s="220">
        <f t="shared" si="12"/>
        <v>13799893</v>
      </c>
      <c r="N69" s="220">
        <f t="shared" si="12"/>
        <v>26306542</v>
      </c>
      <c r="O69" s="220">
        <f t="shared" si="12"/>
        <v>5640085</v>
      </c>
      <c r="P69" s="220">
        <f t="shared" si="12"/>
        <v>6595688</v>
      </c>
      <c r="Q69" s="220">
        <f t="shared" si="12"/>
        <v>6106150</v>
      </c>
      <c r="R69" s="220">
        <f t="shared" si="12"/>
        <v>18341923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71056551</v>
      </c>
      <c r="X69" s="220">
        <f t="shared" si="12"/>
        <v>0</v>
      </c>
      <c r="Y69" s="220">
        <f t="shared" si="12"/>
        <v>71056551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39954560</v>
      </c>
      <c r="D5" s="357">
        <f t="shared" si="0"/>
        <v>0</v>
      </c>
      <c r="E5" s="356">
        <f t="shared" si="0"/>
        <v>62482000</v>
      </c>
      <c r="F5" s="358">
        <f t="shared" si="0"/>
        <v>37800000</v>
      </c>
      <c r="G5" s="358">
        <f t="shared" si="0"/>
        <v>1261989</v>
      </c>
      <c r="H5" s="356">
        <f t="shared" si="0"/>
        <v>7204715</v>
      </c>
      <c r="I5" s="356">
        <f t="shared" si="0"/>
        <v>4574648</v>
      </c>
      <c r="J5" s="358">
        <f t="shared" si="0"/>
        <v>13041352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2536879</v>
      </c>
      <c r="P5" s="356">
        <f t="shared" si="0"/>
        <v>1547896</v>
      </c>
      <c r="Q5" s="356">
        <f t="shared" si="0"/>
        <v>3568795</v>
      </c>
      <c r="R5" s="358">
        <f t="shared" si="0"/>
        <v>7653570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20694922</v>
      </c>
      <c r="X5" s="356">
        <f t="shared" si="0"/>
        <v>28350000</v>
      </c>
      <c r="Y5" s="358">
        <f t="shared" si="0"/>
        <v>-7655078</v>
      </c>
      <c r="Z5" s="359">
        <f>+IF(X5&lt;&gt;0,+(Y5/X5)*100,0)</f>
        <v>-27.00203880070547</v>
      </c>
      <c r="AA5" s="360">
        <f>+AA6+AA8+AA11+AA13+AA15</f>
        <v>37800000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1261989</v>
      </c>
      <c r="H6" s="60">
        <f t="shared" si="1"/>
        <v>0</v>
      </c>
      <c r="I6" s="60">
        <f t="shared" si="1"/>
        <v>2513539</v>
      </c>
      <c r="J6" s="59">
        <f t="shared" si="1"/>
        <v>3775528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2536879</v>
      </c>
      <c r="P6" s="60">
        <f t="shared" si="1"/>
        <v>1547896</v>
      </c>
      <c r="Q6" s="60">
        <f t="shared" si="1"/>
        <v>3568795</v>
      </c>
      <c r="R6" s="59">
        <f t="shared" si="1"/>
        <v>7653570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11429098</v>
      </c>
      <c r="X6" s="60">
        <f t="shared" si="1"/>
        <v>0</v>
      </c>
      <c r="Y6" s="59">
        <f t="shared" si="1"/>
        <v>11429098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>
        <v>1261989</v>
      </c>
      <c r="H7" s="60"/>
      <c r="I7" s="60">
        <v>2513539</v>
      </c>
      <c r="J7" s="59">
        <v>3775528</v>
      </c>
      <c r="K7" s="59"/>
      <c r="L7" s="60"/>
      <c r="M7" s="60"/>
      <c r="N7" s="59"/>
      <c r="O7" s="59">
        <v>2536879</v>
      </c>
      <c r="P7" s="60">
        <v>1547896</v>
      </c>
      <c r="Q7" s="60">
        <v>3568795</v>
      </c>
      <c r="R7" s="59">
        <v>7653570</v>
      </c>
      <c r="S7" s="59"/>
      <c r="T7" s="60"/>
      <c r="U7" s="60"/>
      <c r="V7" s="59"/>
      <c r="W7" s="59">
        <v>11429098</v>
      </c>
      <c r="X7" s="60"/>
      <c r="Y7" s="59">
        <v>11429098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7204715</v>
      </c>
      <c r="I8" s="60">
        <f t="shared" si="2"/>
        <v>2061109</v>
      </c>
      <c r="J8" s="59">
        <f t="shared" si="2"/>
        <v>9265824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9265824</v>
      </c>
      <c r="X8" s="60">
        <f t="shared" si="2"/>
        <v>0</v>
      </c>
      <c r="Y8" s="59">
        <f t="shared" si="2"/>
        <v>9265824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>
        <v>7204715</v>
      </c>
      <c r="I9" s="60">
        <v>2061109</v>
      </c>
      <c r="J9" s="59">
        <v>9265824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9265824</v>
      </c>
      <c r="X9" s="60"/>
      <c r="Y9" s="59">
        <v>9265824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39954560</v>
      </c>
      <c r="D15" s="340">
        <f t="shared" si="5"/>
        <v>0</v>
      </c>
      <c r="E15" s="60">
        <f t="shared" si="5"/>
        <v>62482000</v>
      </c>
      <c r="F15" s="59">
        <f t="shared" si="5"/>
        <v>37800000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28350000</v>
      </c>
      <c r="Y15" s="59">
        <f t="shared" si="5"/>
        <v>-28350000</v>
      </c>
      <c r="Z15" s="61">
        <f>+IF(X15&lt;&gt;0,+(Y15/X15)*100,0)</f>
        <v>-100</v>
      </c>
      <c r="AA15" s="62">
        <f>SUM(AA16:AA20)</f>
        <v>37800000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39954560</v>
      </c>
      <c r="D20" s="340"/>
      <c r="E20" s="60">
        <v>62482000</v>
      </c>
      <c r="F20" s="59">
        <v>37800000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28350000</v>
      </c>
      <c r="Y20" s="59">
        <v>-28350000</v>
      </c>
      <c r="Z20" s="61">
        <v>-100</v>
      </c>
      <c r="AA20" s="62">
        <v>37800000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9540000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14999</v>
      </c>
      <c r="L22" s="343">
        <f t="shared" si="6"/>
        <v>14999</v>
      </c>
      <c r="M22" s="343">
        <f t="shared" si="6"/>
        <v>14999</v>
      </c>
      <c r="N22" s="345">
        <f t="shared" si="6"/>
        <v>44997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44997</v>
      </c>
      <c r="X22" s="343">
        <f t="shared" si="6"/>
        <v>0</v>
      </c>
      <c r="Y22" s="345">
        <f t="shared" si="6"/>
        <v>44997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>
        <v>9540000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>
        <v>14999</v>
      </c>
      <c r="L29" s="60">
        <v>14999</v>
      </c>
      <c r="M29" s="60">
        <v>14999</v>
      </c>
      <c r="N29" s="59">
        <v>44997</v>
      </c>
      <c r="O29" s="59"/>
      <c r="P29" s="60"/>
      <c r="Q29" s="60"/>
      <c r="R29" s="59"/>
      <c r="S29" s="59"/>
      <c r="T29" s="60"/>
      <c r="U29" s="60"/>
      <c r="V29" s="59"/>
      <c r="W29" s="59">
        <v>44997</v>
      </c>
      <c r="X29" s="60"/>
      <c r="Y29" s="59">
        <v>44997</v>
      </c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39954560</v>
      </c>
      <c r="D60" s="346">
        <f t="shared" si="14"/>
        <v>0</v>
      </c>
      <c r="E60" s="219">
        <f t="shared" si="14"/>
        <v>72022000</v>
      </c>
      <c r="F60" s="264">
        <f t="shared" si="14"/>
        <v>37800000</v>
      </c>
      <c r="G60" s="264">
        <f t="shared" si="14"/>
        <v>1261989</v>
      </c>
      <c r="H60" s="219">
        <f t="shared" si="14"/>
        <v>7204715</v>
      </c>
      <c r="I60" s="219">
        <f t="shared" si="14"/>
        <v>4574648</v>
      </c>
      <c r="J60" s="264">
        <f t="shared" si="14"/>
        <v>13041352</v>
      </c>
      <c r="K60" s="264">
        <f t="shared" si="14"/>
        <v>14999</v>
      </c>
      <c r="L60" s="219">
        <f t="shared" si="14"/>
        <v>14999</v>
      </c>
      <c r="M60" s="219">
        <f t="shared" si="14"/>
        <v>14999</v>
      </c>
      <c r="N60" s="264">
        <f t="shared" si="14"/>
        <v>44997</v>
      </c>
      <c r="O60" s="264">
        <f t="shared" si="14"/>
        <v>2536879</v>
      </c>
      <c r="P60" s="219">
        <f t="shared" si="14"/>
        <v>1547896</v>
      </c>
      <c r="Q60" s="219">
        <f t="shared" si="14"/>
        <v>3568795</v>
      </c>
      <c r="R60" s="264">
        <f t="shared" si="14"/>
        <v>7653570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20739919</v>
      </c>
      <c r="X60" s="219">
        <f t="shared" si="14"/>
        <v>28350000</v>
      </c>
      <c r="Y60" s="264">
        <f t="shared" si="14"/>
        <v>-7610081</v>
      </c>
      <c r="Z60" s="337">
        <f>+IF(X60&lt;&gt;0,+(Y60/X60)*100,0)</f>
        <v>-26.84331922398589</v>
      </c>
      <c r="AA60" s="232">
        <f>+AA57+AA54+AA51+AA40+AA37+AA34+AA22+AA5</f>
        <v>37800000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2018-05-08T09:13:23Z</dcterms:created>
  <dcterms:modified xsi:type="dcterms:W3CDTF">2018-05-08T09:13:27Z</dcterms:modified>
  <cp:category/>
  <cp:version/>
  <cp:contentType/>
  <cp:contentStatus/>
</cp:coreProperties>
</file>