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<sst xmlns="http://schemas.openxmlformats.org/spreadsheetml/2006/main" count="857" uniqueCount="303">
  <si>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Emadlangeni(KZN253)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</si>
  <si>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</si>
  <si>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</si>
  <si>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</si>
  <si>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</si>
  <si>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</si>
  <si>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</si>
  <si>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</si>
  <si>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</si>
  <si>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</si>
  <si>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</si>
  <si>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</si>
  <si>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</si>
  <si>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</si>
  <si>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</si>
  <si>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</si>
  <si>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</si>
  <si>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</si>
  <si>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</si>
  <si>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</si>
  <si>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</si>
  <si>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</si>
  <si>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</si>
  <si>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</si>
  <si>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</si>
  <si>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</si>
  <si>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</si>
  <si>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</si>
  <si>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</si>
  <si>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</si>
  <si>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</si>
  <si>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</si>
  <si>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</si>
  <si>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</si>
  <si>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</si>
  <si>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</si>
  <si>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</si>
  <si>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</si>
  <si>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</si>
  <si>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</si>
  <si>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</si>
  <si>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</si>
  <si>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</si>
  <si>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</si>
  <si>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</si>
  <si>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</si>
  <si>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</si>
  <si>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</si>
  <si>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</si>
  <si>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</si>
  <si>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</si>
  <si>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</si>
  <si>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</si>
  <si>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</si>
  <si>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</si>
  <si>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</si>
  <si>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</si>
  <si>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</si>
  <si>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</si>
  <si>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</si>
  <si>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</si>
  <si>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</si>
  <si>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</si>
  <si>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</si>
  <si>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</si>
  <si>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</si>
  <si>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</si>
  <si>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</si>
  <si>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</si>
  <si>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</si>
  <si>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Emadlangeni(KZN253)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</si>
  <si>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</si>
  <si>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</si>
  <si>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</si>
  <si>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</si>
  <si>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</si>
  <si>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</si>
  <si>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</si>
  <si>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</si>
  <si>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</si>
  <si>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</si>
  <si>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</si>
  <si>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</si>
  <si>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</si>
  <si>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</si>
  <si>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</si>
  <si>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</si>
  <si>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</si>
  <si>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</si>
  <si>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</si>
  <si>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</si>
  <si>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</si>
  <si>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</si>
  <si>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</si>
  <si>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</si>
  <si>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</si>
  <si>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</si>
  <si>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</si>
  <si>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</si>
  <si>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</si>
  <si>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Emadlangeni(KZN253)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</si>
  <si>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</si>
  <si>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</si>
  <si>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</si>
  <si>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</si>
  <si>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</si>
  <si>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</si>
  <si>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</si>
  <si>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</si>
  <si>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</si>
  <si>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</si>
  <si>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</si>
  <si>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</si>
  <si>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</si>
  <si>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</si>
  <si>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</si>
  <si>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</si>
  <si>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</si>
  <si>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</si>
  <si>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</si>
  <si>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</si>
  <si>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</si>
  <si>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</si>
  <si>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</si>
  <si>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</si>
  <si>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</si>
  <si>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</si>
  <si>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</si>
  <si>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</si>
  <si>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Emadlangeni(KZN253)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</si>
  <si>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</si>
  <si>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</si>
  <si>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</si>
  <si>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</si>
  <si>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</si>
  <si>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</si>
  <si>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</si>
  <si>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</si>
  <si>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</si>
  <si>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</si>
  <si>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Emadlangeni(KZN253)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</si>
  <si>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</si>
  <si>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</si>
  <si>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</si>
  <si>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</si>
  <si>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</si>
  <si>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</si>
  <si>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</si>
  <si>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</si>
  <si>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</si>
  <si>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</si>
  <si>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</si>
  <si>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</si>
  <si>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</si>
  <si>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</si>
  <si>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</si>
  <si>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</si>
  <si>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</si>
  <si>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</si>
  <si>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</si>
  <si>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</si>
  <si>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</si>
  <si>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</si>
  <si>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</si>
  <si>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</si>
  <si>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</si>
  <si>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</si>
  <si>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</si>
  <si>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</si>
  <si>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</si>
  <si>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</si>
  <si>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</si>
  <si>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</si>
  <si>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</si>
  <si>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Emadlangeni(KZN253)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</si>
  <si>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</si>
  <si>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</si>
  <si>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</si>
  <si>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</si>
  <si>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</si>
  <si>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</si>
  <si>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</si>
  <si>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</si>
  <si>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</si>
  <si>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</si>
  <si>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</si>
  <si>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</si>
  <si>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</si>
  <si>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</si>
  <si>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</si>
  <si>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</si>
  <si>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</si>
  <si>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</si>
  <si>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</si>
  <si>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</si>
  <si>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</si>
  <si>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</si>
  <si>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</si>
  <si>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</si>
  <si>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</si>
  <si>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</si>
  <si>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</si>
  <si>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Emadlangeni(KZN253)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</si>
  <si>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</si>
  <si>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</si>
  <si>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</si>
  <si>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</si>
  <si>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</si>
  <si>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</si>
  <si>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</si>
  <si>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</si>
  <si>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</si>
  <si>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</si>
  <si>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</si>
  <si>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</si>
  <si>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</si>
  <si>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</si>
  <si>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</si>
  <si>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</si>
  <si>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</si>
  <si>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</si>
  <si>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</si>
  <si>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</si>
  <si>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</si>
  <si>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</si>
  <si>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</si>
  <si>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</si>
  <si>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Emadlangeni(KZN253)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</si>
  <si>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</si>
  <si>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</si>
  <si>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</si>
  <si>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</si>
  <si>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</si>
  <si>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</si>
  <si>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</si>
  <si>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</si>
  <si>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</si>
  <si>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</si>
  <si>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</si>
  <si>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</si>
  <si>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</si>
  <si>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</si>
  <si>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</si>
  <si>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</si>
  <si>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</si>
  <si>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</si>
  <si>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</si>
  <si>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</si>
  <si>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</si>
  <si>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</si>
  <si>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</si>
  <si>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</si>
  <si>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</si>
  <si>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</si>
  <si>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</si>
  <si>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</si>
  <si>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</si>
  <si>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</si>
  <si>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</si>
  <si>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</si>
  <si>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</si>
  <si>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</si>
  <si>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</si>
  <si>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Emadlangeni(KZN253)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</si>
  <si>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</si>
  <si>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</si>
  <si>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Emadlangeni(KZN253)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</si>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</sst>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15616785</v>
      </c>
      <c r="C5" s="19">
        <v>0</v>
      </c>
      <c r="D5" s="59">
        <v>18983035</v>
      </c>
      <c r="E5" s="60">
        <v>18583035</v>
      </c>
      <c r="F5" s="60">
        <v>1392798</v>
      </c>
      <c r="G5" s="60">
        <v>1448311</v>
      </c>
      <c r="H5" s="60">
        <v>1434012</v>
      </c>
      <c r="I5" s="60">
        <v>4275121</v>
      </c>
      <c r="J5" s="60">
        <v>1425173</v>
      </c>
      <c r="K5" s="60">
        <v>1462831</v>
      </c>
      <c r="L5" s="60">
        <v>1468777</v>
      </c>
      <c r="M5" s="60">
        <v>4356781</v>
      </c>
      <c r="N5" s="60">
        <v>1444080</v>
      </c>
      <c r="O5" s="60">
        <v>1448093</v>
      </c>
      <c r="P5" s="60">
        <v>1450107</v>
      </c>
      <c r="Q5" s="60">
        <v>4342280</v>
      </c>
      <c r="R5" s="60">
        <v>0</v>
      </c>
      <c r="S5" s="60">
        <v>0</v>
      </c>
      <c r="T5" s="60">
        <v>0</v>
      </c>
      <c r="U5" s="60">
        <v>0</v>
      </c>
      <c r="V5" s="60">
        <v>12974182</v>
      </c>
      <c r="W5" s="60">
        <v>11676753</v>
      </c>
      <c r="X5" s="60">
        <v>1297429</v>
      </c>
      <c r="Y5" s="61">
        <v>11.11</v>
      </c>
      <c r="Z5" s="62">
        <v>18583035</v>
      </c>
    </row>
    <row r="6" spans="1:26" ht="12.75">
      <c r="A6" s="58" t="s">
        <v>32</v>
      </c>
      <c r="B6" s="19">
        <v>13770776</v>
      </c>
      <c r="C6" s="19">
        <v>0</v>
      </c>
      <c r="D6" s="59">
        <v>16699035</v>
      </c>
      <c r="E6" s="60">
        <v>16970449</v>
      </c>
      <c r="F6" s="60">
        <v>1281646</v>
      </c>
      <c r="G6" s="60">
        <v>1283768</v>
      </c>
      <c r="H6" s="60">
        <v>1141960</v>
      </c>
      <c r="I6" s="60">
        <v>3707374</v>
      </c>
      <c r="J6" s="60">
        <v>936759</v>
      </c>
      <c r="K6" s="60">
        <v>1167465</v>
      </c>
      <c r="L6" s="60">
        <v>1127649</v>
      </c>
      <c r="M6" s="60">
        <v>3231873</v>
      </c>
      <c r="N6" s="60">
        <v>1207573</v>
      </c>
      <c r="O6" s="60">
        <v>1078139</v>
      </c>
      <c r="P6" s="60">
        <v>1123589</v>
      </c>
      <c r="Q6" s="60">
        <v>3409301</v>
      </c>
      <c r="R6" s="60">
        <v>0</v>
      </c>
      <c r="S6" s="60">
        <v>0</v>
      </c>
      <c r="T6" s="60">
        <v>0</v>
      </c>
      <c r="U6" s="60">
        <v>0</v>
      </c>
      <c r="V6" s="60">
        <v>10348548</v>
      </c>
      <c r="W6" s="60">
        <v>13167000</v>
      </c>
      <c r="X6" s="60">
        <v>-2818452</v>
      </c>
      <c r="Y6" s="61">
        <v>-21.41</v>
      </c>
      <c r="Z6" s="62">
        <v>16970449</v>
      </c>
    </row>
    <row r="7" spans="1:26" ht="12.75">
      <c r="A7" s="58" t="s">
        <v>33</v>
      </c>
      <c r="B7" s="19">
        <v>1428216</v>
      </c>
      <c r="C7" s="19">
        <v>0</v>
      </c>
      <c r="D7" s="59">
        <v>1529430</v>
      </c>
      <c r="E7" s="60">
        <v>2298430</v>
      </c>
      <c r="F7" s="60">
        <v>74329</v>
      </c>
      <c r="G7" s="60">
        <v>115372</v>
      </c>
      <c r="H7" s="60">
        <v>83228</v>
      </c>
      <c r="I7" s="60">
        <v>272929</v>
      </c>
      <c r="J7" s="60">
        <v>117577</v>
      </c>
      <c r="K7" s="60">
        <v>121713</v>
      </c>
      <c r="L7" s="60">
        <v>131934</v>
      </c>
      <c r="M7" s="60">
        <v>371224</v>
      </c>
      <c r="N7" s="60">
        <v>110929</v>
      </c>
      <c r="O7" s="60">
        <v>101440</v>
      </c>
      <c r="P7" s="60">
        <v>101809</v>
      </c>
      <c r="Q7" s="60">
        <v>314178</v>
      </c>
      <c r="R7" s="60">
        <v>0</v>
      </c>
      <c r="S7" s="60">
        <v>0</v>
      </c>
      <c r="T7" s="60">
        <v>0</v>
      </c>
      <c r="U7" s="60">
        <v>0</v>
      </c>
      <c r="V7" s="60">
        <v>958331</v>
      </c>
      <c r="W7" s="60">
        <v>1190250</v>
      </c>
      <c r="X7" s="60">
        <v>-231919</v>
      </c>
      <c r="Y7" s="61">
        <v>-19.48</v>
      </c>
      <c r="Z7" s="62">
        <v>2298430</v>
      </c>
    </row>
    <row r="8" spans="1:26" ht="12.75">
      <c r="A8" s="58" t="s">
        <v>34</v>
      </c>
      <c r="B8" s="19">
        <v>27419000</v>
      </c>
      <c r="C8" s="19">
        <v>0</v>
      </c>
      <c r="D8" s="59">
        <v>28062000</v>
      </c>
      <c r="E8" s="60">
        <v>29062000</v>
      </c>
      <c r="F8" s="60">
        <v>15482835</v>
      </c>
      <c r="G8" s="60">
        <v>250937</v>
      </c>
      <c r="H8" s="60">
        <v>771439</v>
      </c>
      <c r="I8" s="60">
        <v>16505211</v>
      </c>
      <c r="J8" s="60">
        <v>5490088</v>
      </c>
      <c r="K8" s="60">
        <v>450088</v>
      </c>
      <c r="L8" s="60">
        <v>7659000</v>
      </c>
      <c r="M8" s="60">
        <v>13599176</v>
      </c>
      <c r="N8" s="60">
        <v>1016</v>
      </c>
      <c r="O8" s="60">
        <v>2303563</v>
      </c>
      <c r="P8" s="60">
        <v>3673484</v>
      </c>
      <c r="Q8" s="60">
        <v>5978063</v>
      </c>
      <c r="R8" s="60">
        <v>0</v>
      </c>
      <c r="S8" s="60">
        <v>0</v>
      </c>
      <c r="T8" s="60">
        <v>0</v>
      </c>
      <c r="U8" s="60">
        <v>0</v>
      </c>
      <c r="V8" s="60">
        <v>36082450</v>
      </c>
      <c r="W8" s="60">
        <v>21796497</v>
      </c>
      <c r="X8" s="60">
        <v>14285953</v>
      </c>
      <c r="Y8" s="61">
        <v>65.54</v>
      </c>
      <c r="Z8" s="62">
        <v>29062000</v>
      </c>
    </row>
    <row r="9" spans="1:26" ht="12.75">
      <c r="A9" s="58" t="s">
        <v>35</v>
      </c>
      <c r="B9" s="19">
        <v>3295750</v>
      </c>
      <c r="C9" s="19">
        <v>0</v>
      </c>
      <c r="D9" s="59">
        <v>11792307</v>
      </c>
      <c r="E9" s="60">
        <v>4695917</v>
      </c>
      <c r="F9" s="60">
        <v>191731</v>
      </c>
      <c r="G9" s="60">
        <v>239230</v>
      </c>
      <c r="H9" s="60">
        <v>163825</v>
      </c>
      <c r="I9" s="60">
        <v>594786</v>
      </c>
      <c r="J9" s="60">
        <v>211432</v>
      </c>
      <c r="K9" s="60">
        <v>145519</v>
      </c>
      <c r="L9" s="60">
        <v>125467</v>
      </c>
      <c r="M9" s="60">
        <v>482418</v>
      </c>
      <c r="N9" s="60">
        <v>266444</v>
      </c>
      <c r="O9" s="60">
        <v>143838</v>
      </c>
      <c r="P9" s="60">
        <v>275308</v>
      </c>
      <c r="Q9" s="60">
        <v>685590</v>
      </c>
      <c r="R9" s="60">
        <v>0</v>
      </c>
      <c r="S9" s="60">
        <v>0</v>
      </c>
      <c r="T9" s="60">
        <v>0</v>
      </c>
      <c r="U9" s="60">
        <v>0</v>
      </c>
      <c r="V9" s="60">
        <v>1762794</v>
      </c>
      <c r="W9" s="60">
        <v>10583253</v>
      </c>
      <c r="X9" s="60">
        <v>-8820459</v>
      </c>
      <c r="Y9" s="61">
        <v>-83.34</v>
      </c>
      <c r="Z9" s="62">
        <v>4695917</v>
      </c>
    </row>
    <row r="10" spans="1:26" ht="22.5">
      <c r="A10" s="63" t="s">
        <v>278</v>
      </c>
      <c r="B10" s="64">
        <f>SUM(B5:B9)</f>
        <v>61530527</v>
      </c>
      <c r="C10" s="64">
        <f>SUM(C5:C9)</f>
        <v>0</v>
      </c>
      <c r="D10" s="65">
        <f aca="true" t="shared" si="0" ref="D10:Z10">SUM(D5:D9)</f>
        <v>77065807</v>
      </c>
      <c r="E10" s="66">
        <f t="shared" si="0"/>
        <v>71609831</v>
      </c>
      <c r="F10" s="66">
        <f t="shared" si="0"/>
        <v>18423339</v>
      </c>
      <c r="G10" s="66">
        <f t="shared" si="0"/>
        <v>3337618</v>
      </c>
      <c r="H10" s="66">
        <f t="shared" si="0"/>
        <v>3594464</v>
      </c>
      <c r="I10" s="66">
        <f t="shared" si="0"/>
        <v>25355421</v>
      </c>
      <c r="J10" s="66">
        <f t="shared" si="0"/>
        <v>8181029</v>
      </c>
      <c r="K10" s="66">
        <f t="shared" si="0"/>
        <v>3347616</v>
      </c>
      <c r="L10" s="66">
        <f t="shared" si="0"/>
        <v>10512827</v>
      </c>
      <c r="M10" s="66">
        <f t="shared" si="0"/>
        <v>22041472</v>
      </c>
      <c r="N10" s="66">
        <f t="shared" si="0"/>
        <v>3030042</v>
      </c>
      <c r="O10" s="66">
        <f t="shared" si="0"/>
        <v>5075073</v>
      </c>
      <c r="P10" s="66">
        <f t="shared" si="0"/>
        <v>6624297</v>
      </c>
      <c r="Q10" s="66">
        <f t="shared" si="0"/>
        <v>14729412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62126305</v>
      </c>
      <c r="W10" s="66">
        <f t="shared" si="0"/>
        <v>58413753</v>
      </c>
      <c r="X10" s="66">
        <f t="shared" si="0"/>
        <v>3712552</v>
      </c>
      <c r="Y10" s="67">
        <f>+IF(W10&lt;&gt;0,(X10/W10)*100,0)</f>
        <v>6.355612863977426</v>
      </c>
      <c r="Z10" s="68">
        <f t="shared" si="0"/>
        <v>71609831</v>
      </c>
    </row>
    <row r="11" spans="1:26" ht="12.75">
      <c r="A11" s="58" t="s">
        <v>37</v>
      </c>
      <c r="B11" s="19">
        <v>28011929</v>
      </c>
      <c r="C11" s="19">
        <v>0</v>
      </c>
      <c r="D11" s="59">
        <v>33715783</v>
      </c>
      <c r="E11" s="60">
        <v>34242959</v>
      </c>
      <c r="F11" s="60">
        <v>2876758</v>
      </c>
      <c r="G11" s="60">
        <v>2439924</v>
      </c>
      <c r="H11" s="60">
        <v>2484045</v>
      </c>
      <c r="I11" s="60">
        <v>7800727</v>
      </c>
      <c r="J11" s="60">
        <v>2553116</v>
      </c>
      <c r="K11" s="60">
        <v>2532063</v>
      </c>
      <c r="L11" s="60">
        <v>3785069</v>
      </c>
      <c r="M11" s="60">
        <v>8870248</v>
      </c>
      <c r="N11" s="60">
        <v>2410017</v>
      </c>
      <c r="O11" s="60">
        <v>2527645</v>
      </c>
      <c r="P11" s="60">
        <v>2451349</v>
      </c>
      <c r="Q11" s="60">
        <v>7389011</v>
      </c>
      <c r="R11" s="60">
        <v>0</v>
      </c>
      <c r="S11" s="60">
        <v>0</v>
      </c>
      <c r="T11" s="60">
        <v>0</v>
      </c>
      <c r="U11" s="60">
        <v>0</v>
      </c>
      <c r="V11" s="60">
        <v>24059986</v>
      </c>
      <c r="W11" s="60">
        <v>22637250</v>
      </c>
      <c r="X11" s="60">
        <v>1422736</v>
      </c>
      <c r="Y11" s="61">
        <v>6.28</v>
      </c>
      <c r="Z11" s="62">
        <v>34242959</v>
      </c>
    </row>
    <row r="12" spans="1:26" ht="12.75">
      <c r="A12" s="58" t="s">
        <v>38</v>
      </c>
      <c r="B12" s="19">
        <v>3017324</v>
      </c>
      <c r="C12" s="19">
        <v>0</v>
      </c>
      <c r="D12" s="59">
        <v>0</v>
      </c>
      <c r="E12" s="60">
        <v>3500378</v>
      </c>
      <c r="F12" s="60">
        <v>265438</v>
      </c>
      <c r="G12" s="60">
        <v>265438</v>
      </c>
      <c r="H12" s="60">
        <v>265438</v>
      </c>
      <c r="I12" s="60">
        <v>796314</v>
      </c>
      <c r="J12" s="60">
        <v>265438</v>
      </c>
      <c r="K12" s="60">
        <v>265438</v>
      </c>
      <c r="L12" s="60">
        <v>265438</v>
      </c>
      <c r="M12" s="60">
        <v>796314</v>
      </c>
      <c r="N12" s="60">
        <v>265438</v>
      </c>
      <c r="O12" s="60">
        <v>265438</v>
      </c>
      <c r="P12" s="60">
        <v>265438</v>
      </c>
      <c r="Q12" s="60">
        <v>796314</v>
      </c>
      <c r="R12" s="60">
        <v>0</v>
      </c>
      <c r="S12" s="60">
        <v>0</v>
      </c>
      <c r="T12" s="60">
        <v>0</v>
      </c>
      <c r="U12" s="60">
        <v>0</v>
      </c>
      <c r="V12" s="60">
        <v>2388942</v>
      </c>
      <c r="W12" s="60">
        <v>2625003</v>
      </c>
      <c r="X12" s="60">
        <v>-236061</v>
      </c>
      <c r="Y12" s="61">
        <v>-8.99</v>
      </c>
      <c r="Z12" s="62">
        <v>3500378</v>
      </c>
    </row>
    <row r="13" spans="1:26" ht="12.75">
      <c r="A13" s="58" t="s">
        <v>279</v>
      </c>
      <c r="B13" s="19">
        <v>8289013</v>
      </c>
      <c r="C13" s="19">
        <v>0</v>
      </c>
      <c r="D13" s="59">
        <v>4382077</v>
      </c>
      <c r="E13" s="60">
        <v>4598897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3591747</v>
      </c>
      <c r="X13" s="60">
        <v>-3591747</v>
      </c>
      <c r="Y13" s="61">
        <v>-100</v>
      </c>
      <c r="Z13" s="62">
        <v>4598897</v>
      </c>
    </row>
    <row r="14" spans="1:26" ht="12.75">
      <c r="A14" s="58" t="s">
        <v>40</v>
      </c>
      <c r="B14" s="19">
        <v>346790</v>
      </c>
      <c r="C14" s="19">
        <v>0</v>
      </c>
      <c r="D14" s="59">
        <v>98888</v>
      </c>
      <c r="E14" s="60">
        <v>78888</v>
      </c>
      <c r="F14" s="60">
        <v>0</v>
      </c>
      <c r="G14" s="60">
        <v>0</v>
      </c>
      <c r="H14" s="60">
        <v>0</v>
      </c>
      <c r="I14" s="60">
        <v>0</v>
      </c>
      <c r="J14" s="60">
        <v>1279</v>
      </c>
      <c r="K14" s="60">
        <v>122</v>
      </c>
      <c r="L14" s="60">
        <v>-43</v>
      </c>
      <c r="M14" s="60">
        <v>1358</v>
      </c>
      <c r="N14" s="60">
        <v>627</v>
      </c>
      <c r="O14" s="60">
        <v>855</v>
      </c>
      <c r="P14" s="60">
        <v>468</v>
      </c>
      <c r="Q14" s="60">
        <v>1950</v>
      </c>
      <c r="R14" s="60">
        <v>0</v>
      </c>
      <c r="S14" s="60">
        <v>0</v>
      </c>
      <c r="T14" s="60">
        <v>0</v>
      </c>
      <c r="U14" s="60">
        <v>0</v>
      </c>
      <c r="V14" s="60">
        <v>3308</v>
      </c>
      <c r="W14" s="60">
        <v>80253</v>
      </c>
      <c r="X14" s="60">
        <v>-76945</v>
      </c>
      <c r="Y14" s="61">
        <v>-95.88</v>
      </c>
      <c r="Z14" s="62">
        <v>78888</v>
      </c>
    </row>
    <row r="15" spans="1:26" ht="12.75">
      <c r="A15" s="58" t="s">
        <v>41</v>
      </c>
      <c r="B15" s="19">
        <v>11452059</v>
      </c>
      <c r="C15" s="19">
        <v>0</v>
      </c>
      <c r="D15" s="59">
        <v>12236523</v>
      </c>
      <c r="E15" s="60">
        <v>12236523</v>
      </c>
      <c r="F15" s="60">
        <v>1471468</v>
      </c>
      <c r="G15" s="60">
        <v>1532553</v>
      </c>
      <c r="H15" s="60">
        <v>1218381</v>
      </c>
      <c r="I15" s="60">
        <v>4222402</v>
      </c>
      <c r="J15" s="60">
        <v>846108</v>
      </c>
      <c r="K15" s="60">
        <v>931715</v>
      </c>
      <c r="L15" s="60">
        <v>89659</v>
      </c>
      <c r="M15" s="60">
        <v>1867482</v>
      </c>
      <c r="N15" s="60">
        <v>1741267</v>
      </c>
      <c r="O15" s="60">
        <v>810729</v>
      </c>
      <c r="P15" s="60">
        <v>854500</v>
      </c>
      <c r="Q15" s="60">
        <v>3406496</v>
      </c>
      <c r="R15" s="60">
        <v>0</v>
      </c>
      <c r="S15" s="60">
        <v>0</v>
      </c>
      <c r="T15" s="60">
        <v>0</v>
      </c>
      <c r="U15" s="60">
        <v>0</v>
      </c>
      <c r="V15" s="60">
        <v>9496380</v>
      </c>
      <c r="W15" s="60">
        <v>9844497</v>
      </c>
      <c r="X15" s="60">
        <v>-348117</v>
      </c>
      <c r="Y15" s="61">
        <v>-3.54</v>
      </c>
      <c r="Z15" s="62">
        <v>12236523</v>
      </c>
    </row>
    <row r="16" spans="1:26" ht="12.75">
      <c r="A16" s="69" t="s">
        <v>42</v>
      </c>
      <c r="B16" s="19">
        <v>0</v>
      </c>
      <c r="C16" s="19">
        <v>0</v>
      </c>
      <c r="D16" s="59">
        <v>2364697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26651413</v>
      </c>
      <c r="C17" s="19">
        <v>0</v>
      </c>
      <c r="D17" s="59">
        <v>24228435</v>
      </c>
      <c r="E17" s="60">
        <v>19342537</v>
      </c>
      <c r="F17" s="60">
        <v>1211505</v>
      </c>
      <c r="G17" s="60">
        <v>752724</v>
      </c>
      <c r="H17" s="60">
        <v>847377</v>
      </c>
      <c r="I17" s="60">
        <v>2811606</v>
      </c>
      <c r="J17" s="60">
        <v>1653471</v>
      </c>
      <c r="K17" s="60">
        <v>1664591</v>
      </c>
      <c r="L17" s="60">
        <v>1782771</v>
      </c>
      <c r="M17" s="60">
        <v>5100833</v>
      </c>
      <c r="N17" s="60">
        <v>600671</v>
      </c>
      <c r="O17" s="60">
        <v>1303458</v>
      </c>
      <c r="P17" s="60">
        <v>1941678</v>
      </c>
      <c r="Q17" s="60">
        <v>3845807</v>
      </c>
      <c r="R17" s="60">
        <v>0</v>
      </c>
      <c r="S17" s="60">
        <v>0</v>
      </c>
      <c r="T17" s="60">
        <v>0</v>
      </c>
      <c r="U17" s="60">
        <v>0</v>
      </c>
      <c r="V17" s="60">
        <v>11758246</v>
      </c>
      <c r="W17" s="60">
        <v>20825253</v>
      </c>
      <c r="X17" s="60">
        <v>-9067007</v>
      </c>
      <c r="Y17" s="61">
        <v>-43.54</v>
      </c>
      <c r="Z17" s="62">
        <v>19342537</v>
      </c>
    </row>
    <row r="18" spans="1:26" ht="12.75">
      <c r="A18" s="70" t="s">
        <v>44</v>
      </c>
      <c r="B18" s="71">
        <f>SUM(B11:B17)</f>
        <v>77768528</v>
      </c>
      <c r="C18" s="71">
        <f>SUM(C11:C17)</f>
        <v>0</v>
      </c>
      <c r="D18" s="72">
        <f aca="true" t="shared" si="1" ref="D18:Z18">SUM(D11:D17)</f>
        <v>77026403</v>
      </c>
      <c r="E18" s="73">
        <f t="shared" si="1"/>
        <v>74000182</v>
      </c>
      <c r="F18" s="73">
        <f t="shared" si="1"/>
        <v>5825169</v>
      </c>
      <c r="G18" s="73">
        <f t="shared" si="1"/>
        <v>4990639</v>
      </c>
      <c r="H18" s="73">
        <f t="shared" si="1"/>
        <v>4815241</v>
      </c>
      <c r="I18" s="73">
        <f t="shared" si="1"/>
        <v>15631049</v>
      </c>
      <c r="J18" s="73">
        <f t="shared" si="1"/>
        <v>5319412</v>
      </c>
      <c r="K18" s="73">
        <f t="shared" si="1"/>
        <v>5393929</v>
      </c>
      <c r="L18" s="73">
        <f t="shared" si="1"/>
        <v>5922894</v>
      </c>
      <c r="M18" s="73">
        <f t="shared" si="1"/>
        <v>16636235</v>
      </c>
      <c r="N18" s="73">
        <f t="shared" si="1"/>
        <v>5018020</v>
      </c>
      <c r="O18" s="73">
        <f t="shared" si="1"/>
        <v>4908125</v>
      </c>
      <c r="P18" s="73">
        <f t="shared" si="1"/>
        <v>5513433</v>
      </c>
      <c r="Q18" s="73">
        <f t="shared" si="1"/>
        <v>15439578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47706862</v>
      </c>
      <c r="W18" s="73">
        <f t="shared" si="1"/>
        <v>59604003</v>
      </c>
      <c r="X18" s="73">
        <f t="shared" si="1"/>
        <v>-11897141</v>
      </c>
      <c r="Y18" s="67">
        <f>+IF(W18&lt;&gt;0,(X18/W18)*100,0)</f>
        <v>-19.960305350632236</v>
      </c>
      <c r="Z18" s="74">
        <f t="shared" si="1"/>
        <v>74000182</v>
      </c>
    </row>
    <row r="19" spans="1:26" ht="12.75">
      <c r="A19" s="70" t="s">
        <v>45</v>
      </c>
      <c r="B19" s="75">
        <f>+B10-B18</f>
        <v>-16238001</v>
      </c>
      <c r="C19" s="75">
        <f>+C10-C18</f>
        <v>0</v>
      </c>
      <c r="D19" s="76">
        <f aca="true" t="shared" si="2" ref="D19:Z19">+D10-D18</f>
        <v>39404</v>
      </c>
      <c r="E19" s="77">
        <f t="shared" si="2"/>
        <v>-2390351</v>
      </c>
      <c r="F19" s="77">
        <f t="shared" si="2"/>
        <v>12598170</v>
      </c>
      <c r="G19" s="77">
        <f t="shared" si="2"/>
        <v>-1653021</v>
      </c>
      <c r="H19" s="77">
        <f t="shared" si="2"/>
        <v>-1220777</v>
      </c>
      <c r="I19" s="77">
        <f t="shared" si="2"/>
        <v>9724372</v>
      </c>
      <c r="J19" s="77">
        <f t="shared" si="2"/>
        <v>2861617</v>
      </c>
      <c r="K19" s="77">
        <f t="shared" si="2"/>
        <v>-2046313</v>
      </c>
      <c r="L19" s="77">
        <f t="shared" si="2"/>
        <v>4589933</v>
      </c>
      <c r="M19" s="77">
        <f t="shared" si="2"/>
        <v>5405237</v>
      </c>
      <c r="N19" s="77">
        <f t="shared" si="2"/>
        <v>-1987978</v>
      </c>
      <c r="O19" s="77">
        <f t="shared" si="2"/>
        <v>166948</v>
      </c>
      <c r="P19" s="77">
        <f t="shared" si="2"/>
        <v>1110864</v>
      </c>
      <c r="Q19" s="77">
        <f t="shared" si="2"/>
        <v>-710166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14419443</v>
      </c>
      <c r="W19" s="77">
        <f>IF(E10=E18,0,W10-W18)</f>
        <v>-1190250</v>
      </c>
      <c r="X19" s="77">
        <f t="shared" si="2"/>
        <v>15609693</v>
      </c>
      <c r="Y19" s="78">
        <f>+IF(W19&lt;&gt;0,(X19/W19)*100,0)</f>
        <v>-1311.4633900441083</v>
      </c>
      <c r="Z19" s="79">
        <f t="shared" si="2"/>
        <v>-2390351</v>
      </c>
    </row>
    <row r="20" spans="1:26" ht="12.75">
      <c r="A20" s="58" t="s">
        <v>46</v>
      </c>
      <c r="B20" s="19">
        <v>21602216</v>
      </c>
      <c r="C20" s="19">
        <v>0</v>
      </c>
      <c r="D20" s="59">
        <v>21423000</v>
      </c>
      <c r="E20" s="60">
        <v>22423000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16067250</v>
      </c>
      <c r="X20" s="60">
        <v>-16067250</v>
      </c>
      <c r="Y20" s="61">
        <v>-100</v>
      </c>
      <c r="Z20" s="62">
        <v>22423000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5364215</v>
      </c>
      <c r="C22" s="86">
        <f>SUM(C19:C21)</f>
        <v>0</v>
      </c>
      <c r="D22" s="87">
        <f aca="true" t="shared" si="3" ref="D22:Z22">SUM(D19:D21)</f>
        <v>21462404</v>
      </c>
      <c r="E22" s="88">
        <f t="shared" si="3"/>
        <v>20032649</v>
      </c>
      <c r="F22" s="88">
        <f t="shared" si="3"/>
        <v>12598170</v>
      </c>
      <c r="G22" s="88">
        <f t="shared" si="3"/>
        <v>-1653021</v>
      </c>
      <c r="H22" s="88">
        <f t="shared" si="3"/>
        <v>-1220777</v>
      </c>
      <c r="I22" s="88">
        <f t="shared" si="3"/>
        <v>9724372</v>
      </c>
      <c r="J22" s="88">
        <f t="shared" si="3"/>
        <v>2861617</v>
      </c>
      <c r="K22" s="88">
        <f t="shared" si="3"/>
        <v>-2046313</v>
      </c>
      <c r="L22" s="88">
        <f t="shared" si="3"/>
        <v>4589933</v>
      </c>
      <c r="M22" s="88">
        <f t="shared" si="3"/>
        <v>5405237</v>
      </c>
      <c r="N22" s="88">
        <f t="shared" si="3"/>
        <v>-1987978</v>
      </c>
      <c r="O22" s="88">
        <f t="shared" si="3"/>
        <v>166948</v>
      </c>
      <c r="P22" s="88">
        <f t="shared" si="3"/>
        <v>1110864</v>
      </c>
      <c r="Q22" s="88">
        <f t="shared" si="3"/>
        <v>-710166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14419443</v>
      </c>
      <c r="W22" s="88">
        <f t="shared" si="3"/>
        <v>14877000</v>
      </c>
      <c r="X22" s="88">
        <f t="shared" si="3"/>
        <v>-457557</v>
      </c>
      <c r="Y22" s="89">
        <f>+IF(W22&lt;&gt;0,(X22/W22)*100,0)</f>
        <v>-3.0755999193385763</v>
      </c>
      <c r="Z22" s="90">
        <f t="shared" si="3"/>
        <v>20032649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5364215</v>
      </c>
      <c r="C24" s="75">
        <f>SUM(C22:C23)</f>
        <v>0</v>
      </c>
      <c r="D24" s="76">
        <f aca="true" t="shared" si="4" ref="D24:Z24">SUM(D22:D23)</f>
        <v>21462404</v>
      </c>
      <c r="E24" s="77">
        <f t="shared" si="4"/>
        <v>20032649</v>
      </c>
      <c r="F24" s="77">
        <f t="shared" si="4"/>
        <v>12598170</v>
      </c>
      <c r="G24" s="77">
        <f t="shared" si="4"/>
        <v>-1653021</v>
      </c>
      <c r="H24" s="77">
        <f t="shared" si="4"/>
        <v>-1220777</v>
      </c>
      <c r="I24" s="77">
        <f t="shared" si="4"/>
        <v>9724372</v>
      </c>
      <c r="J24" s="77">
        <f t="shared" si="4"/>
        <v>2861617</v>
      </c>
      <c r="K24" s="77">
        <f t="shared" si="4"/>
        <v>-2046313</v>
      </c>
      <c r="L24" s="77">
        <f t="shared" si="4"/>
        <v>4589933</v>
      </c>
      <c r="M24" s="77">
        <f t="shared" si="4"/>
        <v>5405237</v>
      </c>
      <c r="N24" s="77">
        <f t="shared" si="4"/>
        <v>-1987978</v>
      </c>
      <c r="O24" s="77">
        <f t="shared" si="4"/>
        <v>166948</v>
      </c>
      <c r="P24" s="77">
        <f t="shared" si="4"/>
        <v>1110864</v>
      </c>
      <c r="Q24" s="77">
        <f t="shared" si="4"/>
        <v>-710166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14419443</v>
      </c>
      <c r="W24" s="77">
        <f t="shared" si="4"/>
        <v>14877000</v>
      </c>
      <c r="X24" s="77">
        <f t="shared" si="4"/>
        <v>-457557</v>
      </c>
      <c r="Y24" s="78">
        <f>+IF(W24&lt;&gt;0,(X24/W24)*100,0)</f>
        <v>-3.0755999193385763</v>
      </c>
      <c r="Z24" s="79">
        <f t="shared" si="4"/>
        <v>20032649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22517349</v>
      </c>
      <c r="C27" s="22">
        <v>0</v>
      </c>
      <c r="D27" s="99">
        <v>19743780</v>
      </c>
      <c r="E27" s="100">
        <v>22153000</v>
      </c>
      <c r="F27" s="100">
        <v>0</v>
      </c>
      <c r="G27" s="100">
        <v>182000</v>
      </c>
      <c r="H27" s="100">
        <v>0</v>
      </c>
      <c r="I27" s="100">
        <v>182000</v>
      </c>
      <c r="J27" s="100">
        <v>1212159</v>
      </c>
      <c r="K27" s="100">
        <v>0</v>
      </c>
      <c r="L27" s="100">
        <v>2542644</v>
      </c>
      <c r="M27" s="100">
        <v>3754803</v>
      </c>
      <c r="N27" s="100">
        <v>0</v>
      </c>
      <c r="O27" s="100">
        <v>910350</v>
      </c>
      <c r="P27" s="100">
        <v>2903847</v>
      </c>
      <c r="Q27" s="100">
        <v>3814197</v>
      </c>
      <c r="R27" s="100">
        <v>0</v>
      </c>
      <c r="S27" s="100">
        <v>0</v>
      </c>
      <c r="T27" s="100">
        <v>0</v>
      </c>
      <c r="U27" s="100">
        <v>0</v>
      </c>
      <c r="V27" s="100">
        <v>7751000</v>
      </c>
      <c r="W27" s="100">
        <v>16614750</v>
      </c>
      <c r="X27" s="100">
        <v>-8863750</v>
      </c>
      <c r="Y27" s="101">
        <v>-53.35</v>
      </c>
      <c r="Z27" s="102">
        <v>22153000</v>
      </c>
    </row>
    <row r="28" spans="1:26" ht="12.75">
      <c r="A28" s="103" t="s">
        <v>46</v>
      </c>
      <c r="B28" s="19">
        <v>21321883</v>
      </c>
      <c r="C28" s="19">
        <v>0</v>
      </c>
      <c r="D28" s="59">
        <v>18423780</v>
      </c>
      <c r="E28" s="60">
        <v>21423000</v>
      </c>
      <c r="F28" s="60">
        <v>0</v>
      </c>
      <c r="G28" s="60">
        <v>182000</v>
      </c>
      <c r="H28" s="60">
        <v>0</v>
      </c>
      <c r="I28" s="60">
        <v>182000</v>
      </c>
      <c r="J28" s="60">
        <v>1212159</v>
      </c>
      <c r="K28" s="60">
        <v>0</v>
      </c>
      <c r="L28" s="60">
        <v>2542644</v>
      </c>
      <c r="M28" s="60">
        <v>3754803</v>
      </c>
      <c r="N28" s="60">
        <v>0</v>
      </c>
      <c r="O28" s="60">
        <v>910350</v>
      </c>
      <c r="P28" s="60">
        <v>2903847</v>
      </c>
      <c r="Q28" s="60">
        <v>3814197</v>
      </c>
      <c r="R28" s="60">
        <v>0</v>
      </c>
      <c r="S28" s="60">
        <v>0</v>
      </c>
      <c r="T28" s="60">
        <v>0</v>
      </c>
      <c r="U28" s="60">
        <v>0</v>
      </c>
      <c r="V28" s="60">
        <v>7751000</v>
      </c>
      <c r="W28" s="60">
        <v>16067250</v>
      </c>
      <c r="X28" s="60">
        <v>-8316250</v>
      </c>
      <c r="Y28" s="61">
        <v>-51.76</v>
      </c>
      <c r="Z28" s="62">
        <v>21423000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1195466</v>
      </c>
      <c r="C31" s="19">
        <v>0</v>
      </c>
      <c r="D31" s="59">
        <v>1320000</v>
      </c>
      <c r="E31" s="60">
        <v>730000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547500</v>
      </c>
      <c r="X31" s="60">
        <v>-547500</v>
      </c>
      <c r="Y31" s="61">
        <v>-100</v>
      </c>
      <c r="Z31" s="62">
        <v>730000</v>
      </c>
    </row>
    <row r="32" spans="1:26" ht="12.75">
      <c r="A32" s="70" t="s">
        <v>54</v>
      </c>
      <c r="B32" s="22">
        <f>SUM(B28:B31)</f>
        <v>22517349</v>
      </c>
      <c r="C32" s="22">
        <f>SUM(C28:C31)</f>
        <v>0</v>
      </c>
      <c r="D32" s="99">
        <f aca="true" t="shared" si="5" ref="D32:Z32">SUM(D28:D31)</f>
        <v>19743780</v>
      </c>
      <c r="E32" s="100">
        <f t="shared" si="5"/>
        <v>22153000</v>
      </c>
      <c r="F32" s="100">
        <f t="shared" si="5"/>
        <v>0</v>
      </c>
      <c r="G32" s="100">
        <f t="shared" si="5"/>
        <v>182000</v>
      </c>
      <c r="H32" s="100">
        <f t="shared" si="5"/>
        <v>0</v>
      </c>
      <c r="I32" s="100">
        <f t="shared" si="5"/>
        <v>182000</v>
      </c>
      <c r="J32" s="100">
        <f t="shared" si="5"/>
        <v>1212159</v>
      </c>
      <c r="K32" s="100">
        <f t="shared" si="5"/>
        <v>0</v>
      </c>
      <c r="L32" s="100">
        <f t="shared" si="5"/>
        <v>2542644</v>
      </c>
      <c r="M32" s="100">
        <f t="shared" si="5"/>
        <v>3754803</v>
      </c>
      <c r="N32" s="100">
        <f t="shared" si="5"/>
        <v>0</v>
      </c>
      <c r="O32" s="100">
        <f t="shared" si="5"/>
        <v>910350</v>
      </c>
      <c r="P32" s="100">
        <f t="shared" si="5"/>
        <v>2903847</v>
      </c>
      <c r="Q32" s="100">
        <f t="shared" si="5"/>
        <v>3814197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7751000</v>
      </c>
      <c r="W32" s="100">
        <f t="shared" si="5"/>
        <v>16614750</v>
      </c>
      <c r="X32" s="100">
        <f t="shared" si="5"/>
        <v>-8863750</v>
      </c>
      <c r="Y32" s="101">
        <f>+IF(W32&lt;&gt;0,(X32/W32)*100,0)</f>
        <v>-53.34868114175657</v>
      </c>
      <c r="Z32" s="102">
        <f t="shared" si="5"/>
        <v>22153000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36250481</v>
      </c>
      <c r="C35" s="19">
        <v>0</v>
      </c>
      <c r="D35" s="59">
        <v>36616512</v>
      </c>
      <c r="E35" s="60">
        <v>33008404</v>
      </c>
      <c r="F35" s="60">
        <v>87413873</v>
      </c>
      <c r="G35" s="60">
        <v>10653563</v>
      </c>
      <c r="H35" s="60">
        <v>8080991</v>
      </c>
      <c r="I35" s="60">
        <v>8080991</v>
      </c>
      <c r="J35" s="60">
        <v>8622888</v>
      </c>
      <c r="K35" s="60">
        <v>11673855</v>
      </c>
      <c r="L35" s="60">
        <v>13613149</v>
      </c>
      <c r="M35" s="60">
        <v>13613149</v>
      </c>
      <c r="N35" s="60">
        <v>68186831</v>
      </c>
      <c r="O35" s="60">
        <v>67700169</v>
      </c>
      <c r="P35" s="60">
        <v>72903544</v>
      </c>
      <c r="Q35" s="60">
        <v>72903544</v>
      </c>
      <c r="R35" s="60">
        <v>0</v>
      </c>
      <c r="S35" s="60">
        <v>0</v>
      </c>
      <c r="T35" s="60">
        <v>0</v>
      </c>
      <c r="U35" s="60">
        <v>0</v>
      </c>
      <c r="V35" s="60">
        <v>72903544</v>
      </c>
      <c r="W35" s="60">
        <v>24756303</v>
      </c>
      <c r="X35" s="60">
        <v>48147241</v>
      </c>
      <c r="Y35" s="61">
        <v>194.48</v>
      </c>
      <c r="Z35" s="62">
        <v>33008404</v>
      </c>
    </row>
    <row r="36" spans="1:26" ht="12.75">
      <c r="A36" s="58" t="s">
        <v>57</v>
      </c>
      <c r="B36" s="19">
        <v>151912053</v>
      </c>
      <c r="C36" s="19">
        <v>0</v>
      </c>
      <c r="D36" s="59">
        <v>142029852</v>
      </c>
      <c r="E36" s="60">
        <v>167729279</v>
      </c>
      <c r="F36" s="60">
        <v>154086414</v>
      </c>
      <c r="G36" s="60">
        <v>172965</v>
      </c>
      <c r="H36" s="60">
        <v>913447</v>
      </c>
      <c r="I36" s="60">
        <v>913447</v>
      </c>
      <c r="J36" s="60">
        <v>2205586</v>
      </c>
      <c r="K36" s="60">
        <v>2205586</v>
      </c>
      <c r="L36" s="60">
        <v>4422455</v>
      </c>
      <c r="M36" s="60">
        <v>4422455</v>
      </c>
      <c r="N36" s="60">
        <v>156338502</v>
      </c>
      <c r="O36" s="60">
        <v>156872406</v>
      </c>
      <c r="P36" s="60">
        <v>160405093</v>
      </c>
      <c r="Q36" s="60">
        <v>160405093</v>
      </c>
      <c r="R36" s="60">
        <v>0</v>
      </c>
      <c r="S36" s="60">
        <v>0</v>
      </c>
      <c r="T36" s="60">
        <v>0</v>
      </c>
      <c r="U36" s="60">
        <v>0</v>
      </c>
      <c r="V36" s="60">
        <v>160405093</v>
      </c>
      <c r="W36" s="60">
        <v>125796959</v>
      </c>
      <c r="X36" s="60">
        <v>34608134</v>
      </c>
      <c r="Y36" s="61">
        <v>27.51</v>
      </c>
      <c r="Z36" s="62">
        <v>167729279</v>
      </c>
    </row>
    <row r="37" spans="1:26" ht="12.75">
      <c r="A37" s="58" t="s">
        <v>58</v>
      </c>
      <c r="B37" s="19">
        <v>23028536</v>
      </c>
      <c r="C37" s="19">
        <v>0</v>
      </c>
      <c r="D37" s="59">
        <v>6214215</v>
      </c>
      <c r="E37" s="60">
        <v>71610</v>
      </c>
      <c r="F37" s="60">
        <v>60309343</v>
      </c>
      <c r="G37" s="60">
        <v>-6346746</v>
      </c>
      <c r="H37" s="60">
        <v>-1588030</v>
      </c>
      <c r="I37" s="60">
        <v>-1588030</v>
      </c>
      <c r="J37" s="60">
        <v>-2599994</v>
      </c>
      <c r="K37" s="60">
        <v>-11839</v>
      </c>
      <c r="L37" s="60">
        <v>-5053916</v>
      </c>
      <c r="M37" s="60">
        <v>-5053916</v>
      </c>
      <c r="N37" s="60">
        <v>53244475</v>
      </c>
      <c r="O37" s="60">
        <v>53303826</v>
      </c>
      <c r="P37" s="60">
        <v>61849089</v>
      </c>
      <c r="Q37" s="60">
        <v>61849089</v>
      </c>
      <c r="R37" s="60">
        <v>0</v>
      </c>
      <c r="S37" s="60">
        <v>0</v>
      </c>
      <c r="T37" s="60">
        <v>0</v>
      </c>
      <c r="U37" s="60">
        <v>0</v>
      </c>
      <c r="V37" s="60">
        <v>61849089</v>
      </c>
      <c r="W37" s="60">
        <v>53708</v>
      </c>
      <c r="X37" s="60">
        <v>61795381</v>
      </c>
      <c r="Y37" s="61">
        <v>115058.06</v>
      </c>
      <c r="Z37" s="62">
        <v>71610</v>
      </c>
    </row>
    <row r="38" spans="1:26" ht="12.75">
      <c r="A38" s="58" t="s">
        <v>59</v>
      </c>
      <c r="B38" s="19">
        <v>11227209</v>
      </c>
      <c r="C38" s="19">
        <v>0</v>
      </c>
      <c r="D38" s="59">
        <v>11954682</v>
      </c>
      <c r="E38" s="60">
        <v>11851936</v>
      </c>
      <c r="F38" s="60">
        <v>2748960</v>
      </c>
      <c r="G38" s="60">
        <v>0</v>
      </c>
      <c r="H38" s="60">
        <v>-39368</v>
      </c>
      <c r="I38" s="60">
        <v>-39368</v>
      </c>
      <c r="J38" s="60">
        <v>-52491</v>
      </c>
      <c r="K38" s="60">
        <v>-65614</v>
      </c>
      <c r="L38" s="60">
        <v>-65614</v>
      </c>
      <c r="M38" s="60">
        <v>-65614</v>
      </c>
      <c r="N38" s="60">
        <v>2431948</v>
      </c>
      <c r="O38" s="60">
        <v>2418055</v>
      </c>
      <c r="P38" s="60">
        <v>2404163</v>
      </c>
      <c r="Q38" s="60">
        <v>2404163</v>
      </c>
      <c r="R38" s="60">
        <v>0</v>
      </c>
      <c r="S38" s="60">
        <v>0</v>
      </c>
      <c r="T38" s="60">
        <v>0</v>
      </c>
      <c r="U38" s="60">
        <v>0</v>
      </c>
      <c r="V38" s="60">
        <v>2404163</v>
      </c>
      <c r="W38" s="60">
        <v>8888952</v>
      </c>
      <c r="X38" s="60">
        <v>-6484789</v>
      </c>
      <c r="Y38" s="61">
        <v>-72.95</v>
      </c>
      <c r="Z38" s="62">
        <v>11851936</v>
      </c>
    </row>
    <row r="39" spans="1:26" ht="12.75">
      <c r="A39" s="58" t="s">
        <v>60</v>
      </c>
      <c r="B39" s="19">
        <v>153906789</v>
      </c>
      <c r="C39" s="19">
        <v>0</v>
      </c>
      <c r="D39" s="59">
        <v>160477467</v>
      </c>
      <c r="E39" s="60">
        <v>188814137</v>
      </c>
      <c r="F39" s="60">
        <v>178441984</v>
      </c>
      <c r="G39" s="60">
        <v>17173274</v>
      </c>
      <c r="H39" s="60">
        <v>10621836</v>
      </c>
      <c r="I39" s="60">
        <v>10621836</v>
      </c>
      <c r="J39" s="60">
        <v>13480958</v>
      </c>
      <c r="K39" s="60">
        <v>13956892</v>
      </c>
      <c r="L39" s="60">
        <v>23155134</v>
      </c>
      <c r="M39" s="60">
        <v>23155134</v>
      </c>
      <c r="N39" s="60">
        <v>168848908</v>
      </c>
      <c r="O39" s="60">
        <v>168850693</v>
      </c>
      <c r="P39" s="60">
        <v>169055385</v>
      </c>
      <c r="Q39" s="60">
        <v>169055385</v>
      </c>
      <c r="R39" s="60">
        <v>0</v>
      </c>
      <c r="S39" s="60">
        <v>0</v>
      </c>
      <c r="T39" s="60">
        <v>0</v>
      </c>
      <c r="U39" s="60">
        <v>0</v>
      </c>
      <c r="V39" s="60">
        <v>169055385</v>
      </c>
      <c r="W39" s="60">
        <v>141610603</v>
      </c>
      <c r="X39" s="60">
        <v>27444782</v>
      </c>
      <c r="Y39" s="61">
        <v>19.38</v>
      </c>
      <c r="Z39" s="62">
        <v>188814137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16362803</v>
      </c>
      <c r="C42" s="19">
        <v>0</v>
      </c>
      <c r="D42" s="59">
        <v>10377768</v>
      </c>
      <c r="E42" s="60">
        <v>11101387</v>
      </c>
      <c r="F42" s="60">
        <v>10071528</v>
      </c>
      <c r="G42" s="60">
        <v>-4497240</v>
      </c>
      <c r="H42" s="60">
        <v>6211609</v>
      </c>
      <c r="I42" s="60">
        <v>11785897</v>
      </c>
      <c r="J42" s="60">
        <v>778986</v>
      </c>
      <c r="K42" s="60">
        <v>-1778743</v>
      </c>
      <c r="L42" s="60">
        <v>1521622</v>
      </c>
      <c r="M42" s="60">
        <v>521865</v>
      </c>
      <c r="N42" s="60">
        <v>-1681948</v>
      </c>
      <c r="O42" s="60">
        <v>-1185892</v>
      </c>
      <c r="P42" s="60">
        <v>0</v>
      </c>
      <c r="Q42" s="60">
        <v>-2867840</v>
      </c>
      <c r="R42" s="60">
        <v>0</v>
      </c>
      <c r="S42" s="60">
        <v>0</v>
      </c>
      <c r="T42" s="60">
        <v>0</v>
      </c>
      <c r="U42" s="60">
        <v>0</v>
      </c>
      <c r="V42" s="60">
        <v>9439922</v>
      </c>
      <c r="W42" s="60"/>
      <c r="X42" s="60">
        <v>9439922</v>
      </c>
      <c r="Y42" s="61">
        <v>0</v>
      </c>
      <c r="Z42" s="62">
        <v>11101387</v>
      </c>
    </row>
    <row r="43" spans="1:26" ht="12.75">
      <c r="A43" s="58" t="s">
        <v>63</v>
      </c>
      <c r="B43" s="19">
        <v>-22501587</v>
      </c>
      <c r="C43" s="19">
        <v>0</v>
      </c>
      <c r="D43" s="59">
        <v>-19743780</v>
      </c>
      <c r="E43" s="60">
        <v>-22423000</v>
      </c>
      <c r="F43" s="60">
        <v>0</v>
      </c>
      <c r="G43" s="60">
        <v>0</v>
      </c>
      <c r="H43" s="60">
        <v>0</v>
      </c>
      <c r="I43" s="60">
        <v>0</v>
      </c>
      <c r="J43" s="60">
        <v>-1219254</v>
      </c>
      <c r="K43" s="60">
        <v>0</v>
      </c>
      <c r="L43" s="60">
        <v>-2527231</v>
      </c>
      <c r="M43" s="60">
        <v>-3746485</v>
      </c>
      <c r="N43" s="60">
        <v>-3754</v>
      </c>
      <c r="O43" s="60">
        <v>-608651</v>
      </c>
      <c r="P43" s="60">
        <v>0</v>
      </c>
      <c r="Q43" s="60">
        <v>-612405</v>
      </c>
      <c r="R43" s="60">
        <v>0</v>
      </c>
      <c r="S43" s="60">
        <v>0</v>
      </c>
      <c r="T43" s="60">
        <v>0</v>
      </c>
      <c r="U43" s="60">
        <v>0</v>
      </c>
      <c r="V43" s="60">
        <v>-4358890</v>
      </c>
      <c r="W43" s="60"/>
      <c r="X43" s="60">
        <v>-4358890</v>
      </c>
      <c r="Y43" s="61">
        <v>0</v>
      </c>
      <c r="Z43" s="62">
        <v>-22423000</v>
      </c>
    </row>
    <row r="44" spans="1:26" ht="12.75">
      <c r="A44" s="58" t="s">
        <v>64</v>
      </c>
      <c r="B44" s="19">
        <v>-61976</v>
      </c>
      <c r="C44" s="19">
        <v>0</v>
      </c>
      <c r="D44" s="59">
        <v>-32520</v>
      </c>
      <c r="E44" s="60">
        <v>-33239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-33239</v>
      </c>
      <c r="O44" s="60">
        <v>0</v>
      </c>
      <c r="P44" s="60">
        <v>0</v>
      </c>
      <c r="Q44" s="60">
        <v>-33239</v>
      </c>
      <c r="R44" s="60">
        <v>0</v>
      </c>
      <c r="S44" s="60">
        <v>0</v>
      </c>
      <c r="T44" s="60">
        <v>0</v>
      </c>
      <c r="U44" s="60">
        <v>0</v>
      </c>
      <c r="V44" s="60">
        <v>-33239</v>
      </c>
      <c r="W44" s="60"/>
      <c r="X44" s="60">
        <v>-33239</v>
      </c>
      <c r="Y44" s="61">
        <v>0</v>
      </c>
      <c r="Z44" s="62">
        <v>-33239</v>
      </c>
    </row>
    <row r="45" spans="1:26" ht="12.75">
      <c r="A45" s="70" t="s">
        <v>65</v>
      </c>
      <c r="B45" s="22">
        <v>14827721</v>
      </c>
      <c r="C45" s="22">
        <v>0</v>
      </c>
      <c r="D45" s="99">
        <v>11654503</v>
      </c>
      <c r="E45" s="100">
        <v>9698183</v>
      </c>
      <c r="F45" s="100">
        <v>24899249</v>
      </c>
      <c r="G45" s="100">
        <v>20402009</v>
      </c>
      <c r="H45" s="100">
        <v>26613618</v>
      </c>
      <c r="I45" s="100">
        <v>26613618</v>
      </c>
      <c r="J45" s="100">
        <v>26173350</v>
      </c>
      <c r="K45" s="100">
        <v>24394607</v>
      </c>
      <c r="L45" s="100">
        <v>23388998</v>
      </c>
      <c r="M45" s="100">
        <v>23388998</v>
      </c>
      <c r="N45" s="100">
        <v>21670057</v>
      </c>
      <c r="O45" s="100">
        <v>19875514</v>
      </c>
      <c r="P45" s="100">
        <v>0</v>
      </c>
      <c r="Q45" s="100">
        <v>19875514</v>
      </c>
      <c r="R45" s="100">
        <v>0</v>
      </c>
      <c r="S45" s="100">
        <v>0</v>
      </c>
      <c r="T45" s="100">
        <v>0</v>
      </c>
      <c r="U45" s="100">
        <v>0</v>
      </c>
      <c r="V45" s="100">
        <v>19875514</v>
      </c>
      <c r="W45" s="100">
        <v>21053035</v>
      </c>
      <c r="X45" s="100">
        <v>-1177521</v>
      </c>
      <c r="Y45" s="101">
        <v>-5.59</v>
      </c>
      <c r="Z45" s="102">
        <v>9698183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1435493</v>
      </c>
      <c r="C49" s="52">
        <v>0</v>
      </c>
      <c r="D49" s="129">
        <v>2009316</v>
      </c>
      <c r="E49" s="54">
        <v>909217</v>
      </c>
      <c r="F49" s="54">
        <v>0</v>
      </c>
      <c r="G49" s="54">
        <v>0</v>
      </c>
      <c r="H49" s="54">
        <v>0</v>
      </c>
      <c r="I49" s="54">
        <v>-6062</v>
      </c>
      <c r="J49" s="54">
        <v>0</v>
      </c>
      <c r="K49" s="54">
        <v>0</v>
      </c>
      <c r="L49" s="54">
        <v>0</v>
      </c>
      <c r="M49" s="54">
        <v>764729</v>
      </c>
      <c r="N49" s="54">
        <v>0</v>
      </c>
      <c r="O49" s="54">
        <v>0</v>
      </c>
      <c r="P49" s="54">
        <v>0</v>
      </c>
      <c r="Q49" s="54">
        <v>550985</v>
      </c>
      <c r="R49" s="54">
        <v>0</v>
      </c>
      <c r="S49" s="54">
        <v>0</v>
      </c>
      <c r="T49" s="54">
        <v>0</v>
      </c>
      <c r="U49" s="54">
        <v>0</v>
      </c>
      <c r="V49" s="54">
        <v>2765278</v>
      </c>
      <c r="W49" s="54">
        <v>24929987</v>
      </c>
      <c r="X49" s="54">
        <v>33358943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3058161</v>
      </c>
      <c r="C51" s="52">
        <v>0</v>
      </c>
      <c r="D51" s="129">
        <v>94996</v>
      </c>
      <c r="E51" s="54">
        <v>231055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30479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44988</v>
      </c>
      <c r="W51" s="54">
        <v>0</v>
      </c>
      <c r="X51" s="54">
        <v>3459679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75.21587052136476</v>
      </c>
      <c r="E58" s="7">
        <f t="shared" si="6"/>
        <v>64.78030676262276</v>
      </c>
      <c r="F58" s="7">
        <f t="shared" si="6"/>
        <v>77.88867517884091</v>
      </c>
      <c r="G58" s="7">
        <f t="shared" si="6"/>
        <v>49.81642185310161</v>
      </c>
      <c r="H58" s="7">
        <f t="shared" si="6"/>
        <v>376.15432155318456</v>
      </c>
      <c r="I58" s="7">
        <f t="shared" si="6"/>
        <v>164.53180365286792</v>
      </c>
      <c r="J58" s="7">
        <f t="shared" si="6"/>
        <v>69.19758909231933</v>
      </c>
      <c r="K58" s="7">
        <f t="shared" si="6"/>
        <v>64.46217459936068</v>
      </c>
      <c r="L58" s="7">
        <f t="shared" si="6"/>
        <v>39.68701592111618</v>
      </c>
      <c r="M58" s="7">
        <f t="shared" si="6"/>
        <v>57.45933336794641</v>
      </c>
      <c r="N58" s="7">
        <f t="shared" si="6"/>
        <v>70.60497734809192</v>
      </c>
      <c r="O58" s="7">
        <f t="shared" si="6"/>
        <v>50.346128146583524</v>
      </c>
      <c r="P58" s="7">
        <f t="shared" si="6"/>
        <v>0</v>
      </c>
      <c r="Q58" s="7">
        <f t="shared" si="6"/>
        <v>40.56022893910288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88.48960649117835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64.78030676262276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62.72874468981806</v>
      </c>
      <c r="E59" s="10">
        <f t="shared" si="7"/>
        <v>54.046236257963244</v>
      </c>
      <c r="F59" s="10">
        <f t="shared" si="7"/>
        <v>50.75402176051372</v>
      </c>
      <c r="G59" s="10">
        <f t="shared" si="7"/>
        <v>23.16463798175944</v>
      </c>
      <c r="H59" s="10">
        <f t="shared" si="7"/>
        <v>611.7681720933996</v>
      </c>
      <c r="I59" s="10">
        <f t="shared" si="7"/>
        <v>229.58943150381006</v>
      </c>
      <c r="J59" s="10">
        <f t="shared" si="7"/>
        <v>50.31754039685007</v>
      </c>
      <c r="K59" s="10">
        <f t="shared" si="7"/>
        <v>31.802374983849806</v>
      </c>
      <c r="L59" s="10">
        <f t="shared" si="7"/>
        <v>20.583315234375267</v>
      </c>
      <c r="M59" s="10">
        <f t="shared" si="7"/>
        <v>34.07676447358727</v>
      </c>
      <c r="N59" s="10">
        <f t="shared" si="7"/>
        <v>27.02613428618913</v>
      </c>
      <c r="O59" s="10">
        <f t="shared" si="7"/>
        <v>26.427446303517797</v>
      </c>
      <c r="P59" s="10">
        <f t="shared" si="7"/>
        <v>0</v>
      </c>
      <c r="Q59" s="10">
        <f t="shared" si="7"/>
        <v>17.801086065385004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93.05287223502799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54.046236257963244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77.77836264191315</v>
      </c>
      <c r="E60" s="13">
        <f t="shared" si="7"/>
        <v>76.5343627619988</v>
      </c>
      <c r="F60" s="13">
        <f t="shared" si="7"/>
        <v>107.37660789328723</v>
      </c>
      <c r="G60" s="13">
        <f t="shared" si="7"/>
        <v>79.8842158396221</v>
      </c>
      <c r="H60" s="13">
        <f t="shared" si="7"/>
        <v>80.2831097411468</v>
      </c>
      <c r="I60" s="13">
        <f t="shared" si="7"/>
        <v>89.51125513638495</v>
      </c>
      <c r="J60" s="13">
        <f t="shared" si="7"/>
        <v>97.92145044776724</v>
      </c>
      <c r="K60" s="13">
        <f t="shared" si="7"/>
        <v>105.38482952379728</v>
      </c>
      <c r="L60" s="13">
        <f t="shared" si="7"/>
        <v>64.5698262491254</v>
      </c>
      <c r="M60" s="13">
        <f t="shared" si="7"/>
        <v>88.98060041344446</v>
      </c>
      <c r="N60" s="13">
        <f t="shared" si="7"/>
        <v>122.71887496656517</v>
      </c>
      <c r="O60" s="13">
        <f t="shared" si="7"/>
        <v>82.47229717132949</v>
      </c>
      <c r="P60" s="13">
        <f t="shared" si="7"/>
        <v>0</v>
      </c>
      <c r="Q60" s="13">
        <f t="shared" si="7"/>
        <v>69.5475700150852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82.76854878578135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76.5343627619988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79.26038249786258</v>
      </c>
      <c r="E61" s="13">
        <f t="shared" si="7"/>
        <v>84.89009870361836</v>
      </c>
      <c r="F61" s="13">
        <f t="shared" si="7"/>
        <v>111.47271543184314</v>
      </c>
      <c r="G61" s="13">
        <f t="shared" si="7"/>
        <v>81.50498608971874</v>
      </c>
      <c r="H61" s="13">
        <f t="shared" si="7"/>
        <v>84.8291666503931</v>
      </c>
      <c r="I61" s="13">
        <f t="shared" si="7"/>
        <v>92.9191519201173</v>
      </c>
      <c r="J61" s="13">
        <f t="shared" si="7"/>
        <v>106.2782393192653</v>
      </c>
      <c r="K61" s="13">
        <f t="shared" si="7"/>
        <v>106.6219805187694</v>
      </c>
      <c r="L61" s="13">
        <f t="shared" si="7"/>
        <v>66.38133651730891</v>
      </c>
      <c r="M61" s="13">
        <f t="shared" si="7"/>
        <v>92.4078390948949</v>
      </c>
      <c r="N61" s="13">
        <f t="shared" si="7"/>
        <v>126.20969887576126</v>
      </c>
      <c r="O61" s="13">
        <f t="shared" si="7"/>
        <v>84.3643612465154</v>
      </c>
      <c r="P61" s="13">
        <f t="shared" si="7"/>
        <v>0</v>
      </c>
      <c r="Q61" s="13">
        <f t="shared" si="7"/>
        <v>71.4623347036455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85.69258090952768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84.89009870361836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64.44460674735782</v>
      </c>
      <c r="E64" s="13">
        <f t="shared" si="7"/>
        <v>0</v>
      </c>
      <c r="F64" s="13">
        <f t="shared" si="7"/>
        <v>66.88043625985323</v>
      </c>
      <c r="G64" s="13">
        <f t="shared" si="7"/>
        <v>63.83065475179232</v>
      </c>
      <c r="H64" s="13">
        <f t="shared" si="7"/>
        <v>40.76092492614852</v>
      </c>
      <c r="I64" s="13">
        <f t="shared" si="7"/>
        <v>57.153735534569826</v>
      </c>
      <c r="J64" s="13">
        <f t="shared" si="7"/>
        <v>39.735983135561526</v>
      </c>
      <c r="K64" s="13">
        <f t="shared" si="7"/>
        <v>94.31157629170005</v>
      </c>
      <c r="L64" s="13">
        <f t="shared" si="7"/>
        <v>49.009703123538365</v>
      </c>
      <c r="M64" s="13">
        <f t="shared" si="7"/>
        <v>60.990863992330404</v>
      </c>
      <c r="N64" s="13">
        <f t="shared" si="7"/>
        <v>90.36150725820853</v>
      </c>
      <c r="O64" s="13">
        <f t="shared" si="7"/>
        <v>66.62201889122758</v>
      </c>
      <c r="P64" s="13">
        <f t="shared" si="7"/>
        <v>0</v>
      </c>
      <c r="Q64" s="13">
        <f t="shared" si="7"/>
        <v>52.66181870545036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56.95727235950703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27331553</v>
      </c>
      <c r="C67" s="24"/>
      <c r="D67" s="25">
        <v>32831486</v>
      </c>
      <c r="E67" s="26">
        <v>35553484</v>
      </c>
      <c r="F67" s="26">
        <v>2674444</v>
      </c>
      <c r="G67" s="26">
        <v>2732079</v>
      </c>
      <c r="H67" s="26">
        <v>2575972</v>
      </c>
      <c r="I67" s="26">
        <v>7982495</v>
      </c>
      <c r="J67" s="26">
        <v>2361932</v>
      </c>
      <c r="K67" s="26">
        <v>2630296</v>
      </c>
      <c r="L67" s="26">
        <v>2596426</v>
      </c>
      <c r="M67" s="26">
        <v>7588654</v>
      </c>
      <c r="N67" s="26">
        <v>2651653</v>
      </c>
      <c r="O67" s="26">
        <v>2526232</v>
      </c>
      <c r="P67" s="26">
        <v>2573696</v>
      </c>
      <c r="Q67" s="26">
        <v>7751581</v>
      </c>
      <c r="R67" s="26"/>
      <c r="S67" s="26"/>
      <c r="T67" s="26"/>
      <c r="U67" s="26"/>
      <c r="V67" s="26">
        <v>23322730</v>
      </c>
      <c r="W67" s="26">
        <v>24843753</v>
      </c>
      <c r="X67" s="26"/>
      <c r="Y67" s="25"/>
      <c r="Z67" s="27">
        <v>35553484</v>
      </c>
    </row>
    <row r="68" spans="1:26" ht="12.75" hidden="1">
      <c r="A68" s="37" t="s">
        <v>31</v>
      </c>
      <c r="B68" s="19">
        <v>13560777</v>
      </c>
      <c r="C68" s="19"/>
      <c r="D68" s="20">
        <v>16132451</v>
      </c>
      <c r="E68" s="21">
        <v>18583035</v>
      </c>
      <c r="F68" s="21">
        <v>1392798</v>
      </c>
      <c r="G68" s="21">
        <v>1448311</v>
      </c>
      <c r="H68" s="21">
        <v>1434012</v>
      </c>
      <c r="I68" s="21">
        <v>4275121</v>
      </c>
      <c r="J68" s="21">
        <v>1425173</v>
      </c>
      <c r="K68" s="21">
        <v>1462831</v>
      </c>
      <c r="L68" s="21">
        <v>1468777</v>
      </c>
      <c r="M68" s="21">
        <v>4356781</v>
      </c>
      <c r="N68" s="21">
        <v>1444080</v>
      </c>
      <c r="O68" s="21">
        <v>1448093</v>
      </c>
      <c r="P68" s="21">
        <v>1450107</v>
      </c>
      <c r="Q68" s="21">
        <v>4342280</v>
      </c>
      <c r="R68" s="21"/>
      <c r="S68" s="21"/>
      <c r="T68" s="21"/>
      <c r="U68" s="21"/>
      <c r="V68" s="21">
        <v>12974182</v>
      </c>
      <c r="W68" s="21">
        <v>11676753</v>
      </c>
      <c r="X68" s="21"/>
      <c r="Y68" s="20"/>
      <c r="Z68" s="23">
        <v>18583035</v>
      </c>
    </row>
    <row r="69" spans="1:26" ht="12.75" hidden="1">
      <c r="A69" s="38" t="s">
        <v>32</v>
      </c>
      <c r="B69" s="19">
        <v>13770776</v>
      </c>
      <c r="C69" s="19"/>
      <c r="D69" s="20">
        <v>16699035</v>
      </c>
      <c r="E69" s="21">
        <v>16970449</v>
      </c>
      <c r="F69" s="21">
        <v>1281646</v>
      </c>
      <c r="G69" s="21">
        <v>1283768</v>
      </c>
      <c r="H69" s="21">
        <v>1141960</v>
      </c>
      <c r="I69" s="21">
        <v>3707374</v>
      </c>
      <c r="J69" s="21">
        <v>936759</v>
      </c>
      <c r="K69" s="21">
        <v>1167465</v>
      </c>
      <c r="L69" s="21">
        <v>1127649</v>
      </c>
      <c r="M69" s="21">
        <v>3231873</v>
      </c>
      <c r="N69" s="21">
        <v>1207573</v>
      </c>
      <c r="O69" s="21">
        <v>1078139</v>
      </c>
      <c r="P69" s="21">
        <v>1123589</v>
      </c>
      <c r="Q69" s="21">
        <v>3409301</v>
      </c>
      <c r="R69" s="21"/>
      <c r="S69" s="21"/>
      <c r="T69" s="21"/>
      <c r="U69" s="21"/>
      <c r="V69" s="21">
        <v>10348548</v>
      </c>
      <c r="W69" s="21">
        <v>13167000</v>
      </c>
      <c r="X69" s="21"/>
      <c r="Y69" s="20"/>
      <c r="Z69" s="23">
        <v>16970449</v>
      </c>
    </row>
    <row r="70" spans="1:26" ht="12.75" hidden="1">
      <c r="A70" s="39" t="s">
        <v>103</v>
      </c>
      <c r="B70" s="19">
        <v>12381323</v>
      </c>
      <c r="C70" s="19"/>
      <c r="D70" s="20">
        <v>15028633</v>
      </c>
      <c r="E70" s="21">
        <v>15300047</v>
      </c>
      <c r="F70" s="21">
        <v>1163918</v>
      </c>
      <c r="G70" s="21">
        <v>1166044</v>
      </c>
      <c r="H70" s="21">
        <v>1024156</v>
      </c>
      <c r="I70" s="21">
        <v>3354118</v>
      </c>
      <c r="J70" s="21">
        <v>819115</v>
      </c>
      <c r="K70" s="21">
        <v>1050139</v>
      </c>
      <c r="L70" s="21">
        <v>1010058</v>
      </c>
      <c r="M70" s="21">
        <v>2879312</v>
      </c>
      <c r="N70" s="21">
        <v>1089982</v>
      </c>
      <c r="O70" s="21">
        <v>963165</v>
      </c>
      <c r="P70" s="21">
        <v>1008929</v>
      </c>
      <c r="Q70" s="21">
        <v>3062076</v>
      </c>
      <c r="R70" s="21"/>
      <c r="S70" s="21"/>
      <c r="T70" s="21"/>
      <c r="U70" s="21"/>
      <c r="V70" s="21">
        <v>9295506</v>
      </c>
      <c r="W70" s="21">
        <v>11911500</v>
      </c>
      <c r="X70" s="21"/>
      <c r="Y70" s="20"/>
      <c r="Z70" s="23">
        <v>15300047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1389453</v>
      </c>
      <c r="C73" s="19"/>
      <c r="D73" s="20">
        <v>1670402</v>
      </c>
      <c r="E73" s="21">
        <v>1670402</v>
      </c>
      <c r="F73" s="21">
        <v>117728</v>
      </c>
      <c r="G73" s="21">
        <v>117724</v>
      </c>
      <c r="H73" s="21">
        <v>117804</v>
      </c>
      <c r="I73" s="21">
        <v>353256</v>
      </c>
      <c r="J73" s="21">
        <v>117644</v>
      </c>
      <c r="K73" s="21">
        <v>117326</v>
      </c>
      <c r="L73" s="21">
        <v>117591</v>
      </c>
      <c r="M73" s="21">
        <v>352561</v>
      </c>
      <c r="N73" s="21">
        <v>117591</v>
      </c>
      <c r="O73" s="21">
        <v>114974</v>
      </c>
      <c r="P73" s="21">
        <v>114660</v>
      </c>
      <c r="Q73" s="21">
        <v>347225</v>
      </c>
      <c r="R73" s="21"/>
      <c r="S73" s="21"/>
      <c r="T73" s="21"/>
      <c r="U73" s="21"/>
      <c r="V73" s="21">
        <v>1053042</v>
      </c>
      <c r="W73" s="21">
        <v>1255500</v>
      </c>
      <c r="X73" s="21"/>
      <c r="Y73" s="20"/>
      <c r="Z73" s="23">
        <v>1670402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27331553</v>
      </c>
      <c r="C76" s="32"/>
      <c r="D76" s="33">
        <v>24694488</v>
      </c>
      <c r="E76" s="34">
        <v>23031656</v>
      </c>
      <c r="F76" s="34">
        <v>2083089</v>
      </c>
      <c r="G76" s="34">
        <v>1361024</v>
      </c>
      <c r="H76" s="34">
        <v>9689630</v>
      </c>
      <c r="I76" s="34">
        <v>13133743</v>
      </c>
      <c r="J76" s="34">
        <v>1634400</v>
      </c>
      <c r="K76" s="34">
        <v>1695546</v>
      </c>
      <c r="L76" s="34">
        <v>1030444</v>
      </c>
      <c r="M76" s="34">
        <v>4360390</v>
      </c>
      <c r="N76" s="34">
        <v>1872199</v>
      </c>
      <c r="O76" s="34">
        <v>1271860</v>
      </c>
      <c r="P76" s="34"/>
      <c r="Q76" s="34">
        <v>3144059</v>
      </c>
      <c r="R76" s="34"/>
      <c r="S76" s="34"/>
      <c r="T76" s="34"/>
      <c r="U76" s="34"/>
      <c r="V76" s="34">
        <v>20638192</v>
      </c>
      <c r="W76" s="34"/>
      <c r="X76" s="34"/>
      <c r="Y76" s="33"/>
      <c r="Z76" s="35">
        <v>23031656</v>
      </c>
    </row>
    <row r="77" spans="1:26" ht="12.75" hidden="1">
      <c r="A77" s="37" t="s">
        <v>31</v>
      </c>
      <c r="B77" s="19">
        <v>13560777</v>
      </c>
      <c r="C77" s="19"/>
      <c r="D77" s="20">
        <v>10119684</v>
      </c>
      <c r="E77" s="21">
        <v>10043431</v>
      </c>
      <c r="F77" s="21">
        <v>706901</v>
      </c>
      <c r="G77" s="21">
        <v>335496</v>
      </c>
      <c r="H77" s="21">
        <v>8772829</v>
      </c>
      <c r="I77" s="21">
        <v>9815226</v>
      </c>
      <c r="J77" s="21">
        <v>717112</v>
      </c>
      <c r="K77" s="21">
        <v>465215</v>
      </c>
      <c r="L77" s="21">
        <v>302323</v>
      </c>
      <c r="M77" s="21">
        <v>1484650</v>
      </c>
      <c r="N77" s="21">
        <v>390279</v>
      </c>
      <c r="O77" s="21">
        <v>382694</v>
      </c>
      <c r="P77" s="21"/>
      <c r="Q77" s="21">
        <v>772973</v>
      </c>
      <c r="R77" s="21"/>
      <c r="S77" s="21"/>
      <c r="T77" s="21"/>
      <c r="U77" s="21"/>
      <c r="V77" s="21">
        <v>12072849</v>
      </c>
      <c r="W77" s="21"/>
      <c r="X77" s="21"/>
      <c r="Y77" s="20"/>
      <c r="Z77" s="23">
        <v>10043431</v>
      </c>
    </row>
    <row r="78" spans="1:26" ht="12.75" hidden="1">
      <c r="A78" s="38" t="s">
        <v>32</v>
      </c>
      <c r="B78" s="19">
        <v>13770776</v>
      </c>
      <c r="C78" s="19"/>
      <c r="D78" s="20">
        <v>12988236</v>
      </c>
      <c r="E78" s="21">
        <v>12988225</v>
      </c>
      <c r="F78" s="21">
        <v>1376188</v>
      </c>
      <c r="G78" s="21">
        <v>1025528</v>
      </c>
      <c r="H78" s="21">
        <v>916801</v>
      </c>
      <c r="I78" s="21">
        <v>3318517</v>
      </c>
      <c r="J78" s="21">
        <v>917288</v>
      </c>
      <c r="K78" s="21">
        <v>1230331</v>
      </c>
      <c r="L78" s="21">
        <v>728121</v>
      </c>
      <c r="M78" s="21">
        <v>2875740</v>
      </c>
      <c r="N78" s="21">
        <v>1481920</v>
      </c>
      <c r="O78" s="21">
        <v>889166</v>
      </c>
      <c r="P78" s="21"/>
      <c r="Q78" s="21">
        <v>2371086</v>
      </c>
      <c r="R78" s="21"/>
      <c r="S78" s="21"/>
      <c r="T78" s="21"/>
      <c r="U78" s="21"/>
      <c r="V78" s="21">
        <v>8565343</v>
      </c>
      <c r="W78" s="21"/>
      <c r="X78" s="21"/>
      <c r="Y78" s="20"/>
      <c r="Z78" s="23">
        <v>12988225</v>
      </c>
    </row>
    <row r="79" spans="1:26" ht="12.75" hidden="1">
      <c r="A79" s="39" t="s">
        <v>103</v>
      </c>
      <c r="B79" s="19">
        <v>12381323</v>
      </c>
      <c r="C79" s="19"/>
      <c r="D79" s="20">
        <v>11911752</v>
      </c>
      <c r="E79" s="21">
        <v>12988225</v>
      </c>
      <c r="F79" s="21">
        <v>1297451</v>
      </c>
      <c r="G79" s="21">
        <v>950384</v>
      </c>
      <c r="H79" s="21">
        <v>868783</v>
      </c>
      <c r="I79" s="21">
        <v>3116618</v>
      </c>
      <c r="J79" s="21">
        <v>870541</v>
      </c>
      <c r="K79" s="21">
        <v>1119679</v>
      </c>
      <c r="L79" s="21">
        <v>670490</v>
      </c>
      <c r="M79" s="21">
        <v>2660710</v>
      </c>
      <c r="N79" s="21">
        <v>1375663</v>
      </c>
      <c r="O79" s="21">
        <v>812568</v>
      </c>
      <c r="P79" s="21"/>
      <c r="Q79" s="21">
        <v>2188231</v>
      </c>
      <c r="R79" s="21"/>
      <c r="S79" s="21"/>
      <c r="T79" s="21"/>
      <c r="U79" s="21"/>
      <c r="V79" s="21">
        <v>7965559</v>
      </c>
      <c r="W79" s="21"/>
      <c r="X79" s="21"/>
      <c r="Y79" s="20"/>
      <c r="Z79" s="23">
        <v>12988225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1389453</v>
      </c>
      <c r="C82" s="19"/>
      <c r="D82" s="20">
        <v>1076484</v>
      </c>
      <c r="E82" s="21"/>
      <c r="F82" s="21">
        <v>78737</v>
      </c>
      <c r="G82" s="21">
        <v>75144</v>
      </c>
      <c r="H82" s="21">
        <v>48018</v>
      </c>
      <c r="I82" s="21">
        <v>201899</v>
      </c>
      <c r="J82" s="21">
        <v>46747</v>
      </c>
      <c r="K82" s="21">
        <v>110652</v>
      </c>
      <c r="L82" s="21">
        <v>57631</v>
      </c>
      <c r="M82" s="21">
        <v>215030</v>
      </c>
      <c r="N82" s="21">
        <v>106257</v>
      </c>
      <c r="O82" s="21">
        <v>76598</v>
      </c>
      <c r="P82" s="21"/>
      <c r="Q82" s="21">
        <v>182855</v>
      </c>
      <c r="R82" s="21"/>
      <c r="S82" s="21"/>
      <c r="T82" s="21"/>
      <c r="U82" s="21"/>
      <c r="V82" s="21">
        <v>599784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1586568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2715000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2715000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2715000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2715000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66820612</v>
      </c>
      <c r="D5" s="153">
        <f>SUM(D6:D8)</f>
        <v>0</v>
      </c>
      <c r="E5" s="154">
        <f t="shared" si="0"/>
        <v>52996489</v>
      </c>
      <c r="F5" s="100">
        <f t="shared" si="0"/>
        <v>53947442</v>
      </c>
      <c r="G5" s="100">
        <f t="shared" si="0"/>
        <v>17004648</v>
      </c>
      <c r="H5" s="100">
        <f t="shared" si="0"/>
        <v>1611715</v>
      </c>
      <c r="I5" s="100">
        <f t="shared" si="0"/>
        <v>1584667</v>
      </c>
      <c r="J5" s="100">
        <f t="shared" si="0"/>
        <v>20201030</v>
      </c>
      <c r="K5" s="100">
        <f t="shared" si="0"/>
        <v>7105483</v>
      </c>
      <c r="L5" s="100">
        <f t="shared" si="0"/>
        <v>2088779</v>
      </c>
      <c r="M5" s="100">
        <f t="shared" si="0"/>
        <v>-3693967</v>
      </c>
      <c r="N5" s="100">
        <f t="shared" si="0"/>
        <v>5500295</v>
      </c>
      <c r="O5" s="100">
        <f t="shared" si="0"/>
        <v>1612265</v>
      </c>
      <c r="P5" s="100">
        <f t="shared" si="0"/>
        <v>1152933</v>
      </c>
      <c r="Q5" s="100">
        <f t="shared" si="0"/>
        <v>12895211</v>
      </c>
      <c r="R5" s="100">
        <f t="shared" si="0"/>
        <v>15660409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41361734</v>
      </c>
      <c r="X5" s="100">
        <f t="shared" si="0"/>
        <v>38776500</v>
      </c>
      <c r="Y5" s="100">
        <f t="shared" si="0"/>
        <v>2585234</v>
      </c>
      <c r="Z5" s="137">
        <f>+IF(X5&lt;&gt;0,+(Y5/X5)*100,0)</f>
        <v>6.667012236792903</v>
      </c>
      <c r="AA5" s="153">
        <f>SUM(AA6:AA8)</f>
        <v>53947442</v>
      </c>
    </row>
    <row r="6" spans="1:27" ht="12.75">
      <c r="A6" s="138" t="s">
        <v>75</v>
      </c>
      <c r="B6" s="136"/>
      <c r="C6" s="155">
        <v>23572000</v>
      </c>
      <c r="D6" s="155"/>
      <c r="E6" s="156">
        <v>25391000</v>
      </c>
      <c r="F6" s="60"/>
      <c r="G6" s="60">
        <v>10581000</v>
      </c>
      <c r="H6" s="60"/>
      <c r="I6" s="60"/>
      <c r="J6" s="60">
        <v>10581000</v>
      </c>
      <c r="K6" s="60"/>
      <c r="L6" s="60"/>
      <c r="M6" s="60">
        <v>3149000</v>
      </c>
      <c r="N6" s="60">
        <v>3149000</v>
      </c>
      <c r="O6" s="60"/>
      <c r="P6" s="60"/>
      <c r="Q6" s="60">
        <v>11661000</v>
      </c>
      <c r="R6" s="60">
        <v>11661000</v>
      </c>
      <c r="S6" s="60"/>
      <c r="T6" s="60"/>
      <c r="U6" s="60"/>
      <c r="V6" s="60"/>
      <c r="W6" s="60">
        <v>25391000</v>
      </c>
      <c r="X6" s="60">
        <v>19029753</v>
      </c>
      <c r="Y6" s="60">
        <v>6361247</v>
      </c>
      <c r="Z6" s="140">
        <v>33.43</v>
      </c>
      <c r="AA6" s="155"/>
    </row>
    <row r="7" spans="1:27" ht="12.75">
      <c r="A7" s="138" t="s">
        <v>76</v>
      </c>
      <c r="B7" s="136"/>
      <c r="C7" s="157">
        <v>43245633</v>
      </c>
      <c r="D7" s="157"/>
      <c r="E7" s="158">
        <v>27605489</v>
      </c>
      <c r="F7" s="159">
        <v>53135545</v>
      </c>
      <c r="G7" s="159">
        <v>6423648</v>
      </c>
      <c r="H7" s="159">
        <v>1611715</v>
      </c>
      <c r="I7" s="159">
        <v>1584667</v>
      </c>
      <c r="J7" s="159">
        <v>9620030</v>
      </c>
      <c r="K7" s="159">
        <v>7105483</v>
      </c>
      <c r="L7" s="159">
        <v>2088779</v>
      </c>
      <c r="M7" s="159">
        <v>-6842967</v>
      </c>
      <c r="N7" s="159">
        <v>2351295</v>
      </c>
      <c r="O7" s="159">
        <v>1612265</v>
      </c>
      <c r="P7" s="159">
        <v>1152933</v>
      </c>
      <c r="Q7" s="159">
        <v>1234211</v>
      </c>
      <c r="R7" s="159">
        <v>3999409</v>
      </c>
      <c r="S7" s="159"/>
      <c r="T7" s="159"/>
      <c r="U7" s="159"/>
      <c r="V7" s="159"/>
      <c r="W7" s="159">
        <v>15970734</v>
      </c>
      <c r="X7" s="159">
        <v>19746747</v>
      </c>
      <c r="Y7" s="159">
        <v>-3776013</v>
      </c>
      <c r="Z7" s="141">
        <v>-19.12</v>
      </c>
      <c r="AA7" s="157">
        <v>53135545</v>
      </c>
    </row>
    <row r="8" spans="1:27" ht="12.75">
      <c r="A8" s="138" t="s">
        <v>77</v>
      </c>
      <c r="B8" s="136"/>
      <c r="C8" s="155">
        <v>2979</v>
      </c>
      <c r="D8" s="155"/>
      <c r="E8" s="156"/>
      <c r="F8" s="60">
        <v>811897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811897</v>
      </c>
    </row>
    <row r="9" spans="1:27" ht="12.75">
      <c r="A9" s="135" t="s">
        <v>78</v>
      </c>
      <c r="B9" s="136"/>
      <c r="C9" s="153">
        <f aca="true" t="shared" si="1" ref="C9:Y9">SUM(C10:C14)</f>
        <v>1917390</v>
      </c>
      <c r="D9" s="153">
        <f>SUM(D10:D14)</f>
        <v>0</v>
      </c>
      <c r="E9" s="154">
        <f t="shared" si="1"/>
        <v>4203938</v>
      </c>
      <c r="F9" s="100">
        <f t="shared" si="1"/>
        <v>0</v>
      </c>
      <c r="G9" s="100">
        <f t="shared" si="1"/>
        <v>105410</v>
      </c>
      <c r="H9" s="100">
        <f t="shared" si="1"/>
        <v>102156</v>
      </c>
      <c r="I9" s="100">
        <f t="shared" si="1"/>
        <v>842483</v>
      </c>
      <c r="J9" s="100">
        <f t="shared" si="1"/>
        <v>1050049</v>
      </c>
      <c r="K9" s="100">
        <f t="shared" si="1"/>
        <v>63669</v>
      </c>
      <c r="L9" s="100">
        <f t="shared" si="1"/>
        <v>72451</v>
      </c>
      <c r="M9" s="100">
        <f t="shared" si="1"/>
        <v>37757</v>
      </c>
      <c r="N9" s="100">
        <f t="shared" si="1"/>
        <v>173877</v>
      </c>
      <c r="O9" s="100">
        <f t="shared" si="1"/>
        <v>112333</v>
      </c>
      <c r="P9" s="100">
        <f t="shared" si="1"/>
        <v>58526</v>
      </c>
      <c r="Q9" s="100">
        <f t="shared" si="1"/>
        <v>-114110</v>
      </c>
      <c r="R9" s="100">
        <f t="shared" si="1"/>
        <v>56749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1280675</v>
      </c>
      <c r="X9" s="100">
        <f t="shared" si="1"/>
        <v>3243753</v>
      </c>
      <c r="Y9" s="100">
        <f t="shared" si="1"/>
        <v>-1963078</v>
      </c>
      <c r="Z9" s="137">
        <f>+IF(X9&lt;&gt;0,+(Y9/X9)*100,0)</f>
        <v>-60.51872630252674</v>
      </c>
      <c r="AA9" s="153">
        <f>SUM(AA10:AA14)</f>
        <v>0</v>
      </c>
    </row>
    <row r="10" spans="1:27" ht="12.75">
      <c r="A10" s="138" t="s">
        <v>79</v>
      </c>
      <c r="B10" s="136"/>
      <c r="C10" s="155">
        <v>717623</v>
      </c>
      <c r="D10" s="155"/>
      <c r="E10" s="156">
        <v>1776421</v>
      </c>
      <c r="F10" s="60"/>
      <c r="G10" s="60">
        <v>2518</v>
      </c>
      <c r="H10" s="60">
        <v>3025</v>
      </c>
      <c r="I10" s="60">
        <v>776087</v>
      </c>
      <c r="J10" s="60">
        <v>781630</v>
      </c>
      <c r="K10" s="60">
        <v>4640</v>
      </c>
      <c r="L10" s="60">
        <v>13472</v>
      </c>
      <c r="M10" s="60">
        <v>2373</v>
      </c>
      <c r="N10" s="60">
        <v>20485</v>
      </c>
      <c r="O10" s="60">
        <v>22724</v>
      </c>
      <c r="P10" s="60">
        <v>3990</v>
      </c>
      <c r="Q10" s="60">
        <v>-249441</v>
      </c>
      <c r="R10" s="60">
        <v>-222727</v>
      </c>
      <c r="S10" s="60"/>
      <c r="T10" s="60"/>
      <c r="U10" s="60"/>
      <c r="V10" s="60"/>
      <c r="W10" s="60">
        <v>579388</v>
      </c>
      <c r="X10" s="60">
        <v>1363500</v>
      </c>
      <c r="Y10" s="60">
        <v>-784112</v>
      </c>
      <c r="Z10" s="140">
        <v>-57.51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1199767</v>
      </c>
      <c r="D12" s="155"/>
      <c r="E12" s="156">
        <v>2427517</v>
      </c>
      <c r="F12" s="60"/>
      <c r="G12" s="60">
        <v>102892</v>
      </c>
      <c r="H12" s="60">
        <v>99131</v>
      </c>
      <c r="I12" s="60">
        <v>66396</v>
      </c>
      <c r="J12" s="60">
        <v>268419</v>
      </c>
      <c r="K12" s="60">
        <v>59029</v>
      </c>
      <c r="L12" s="60">
        <v>58979</v>
      </c>
      <c r="M12" s="60">
        <v>35384</v>
      </c>
      <c r="N12" s="60">
        <v>153392</v>
      </c>
      <c r="O12" s="60">
        <v>89609</v>
      </c>
      <c r="P12" s="60">
        <v>54536</v>
      </c>
      <c r="Q12" s="60">
        <v>135331</v>
      </c>
      <c r="R12" s="60">
        <v>279476</v>
      </c>
      <c r="S12" s="60"/>
      <c r="T12" s="60"/>
      <c r="U12" s="60"/>
      <c r="V12" s="60"/>
      <c r="W12" s="60">
        <v>701287</v>
      </c>
      <c r="X12" s="60">
        <v>1880253</v>
      </c>
      <c r="Y12" s="60">
        <v>-1178966</v>
      </c>
      <c r="Z12" s="140">
        <v>-62.7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59691</v>
      </c>
      <c r="D15" s="153">
        <f>SUM(D16:D18)</f>
        <v>0</v>
      </c>
      <c r="E15" s="154">
        <f t="shared" si="2"/>
        <v>21819196</v>
      </c>
      <c r="F15" s="100">
        <f t="shared" si="2"/>
        <v>23114940</v>
      </c>
      <c r="G15" s="100">
        <f t="shared" si="2"/>
        <v>1698</v>
      </c>
      <c r="H15" s="100">
        <f t="shared" si="2"/>
        <v>303737</v>
      </c>
      <c r="I15" s="100">
        <f t="shared" si="2"/>
        <v>1471</v>
      </c>
      <c r="J15" s="100">
        <f t="shared" si="2"/>
        <v>306906</v>
      </c>
      <c r="K15" s="100">
        <f t="shared" si="2"/>
        <v>5174</v>
      </c>
      <c r="L15" s="100">
        <f t="shared" si="2"/>
        <v>819</v>
      </c>
      <c r="M15" s="100">
        <f t="shared" si="2"/>
        <v>13000000</v>
      </c>
      <c r="N15" s="100">
        <f t="shared" si="2"/>
        <v>13005993</v>
      </c>
      <c r="O15" s="100">
        <f t="shared" si="2"/>
        <v>9784</v>
      </c>
      <c r="P15" s="100">
        <f t="shared" si="2"/>
        <v>2756102</v>
      </c>
      <c r="Q15" s="100">
        <f t="shared" si="2"/>
        <v>-7359536</v>
      </c>
      <c r="R15" s="100">
        <f t="shared" si="2"/>
        <v>-4593650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8719249</v>
      </c>
      <c r="X15" s="100">
        <f t="shared" si="2"/>
        <v>17116497</v>
      </c>
      <c r="Y15" s="100">
        <f t="shared" si="2"/>
        <v>-8397248</v>
      </c>
      <c r="Z15" s="137">
        <f>+IF(X15&lt;&gt;0,+(Y15/X15)*100,0)</f>
        <v>-49.0593840550435</v>
      </c>
      <c r="AA15" s="153">
        <f>SUM(AA16:AA18)</f>
        <v>23114940</v>
      </c>
    </row>
    <row r="16" spans="1:27" ht="12.75">
      <c r="A16" s="138" t="s">
        <v>85</v>
      </c>
      <c r="B16" s="136"/>
      <c r="C16" s="155">
        <v>3815</v>
      </c>
      <c r="D16" s="155"/>
      <c r="E16" s="156">
        <v>329507</v>
      </c>
      <c r="F16" s="60">
        <v>691940</v>
      </c>
      <c r="G16" s="60">
        <v>1698</v>
      </c>
      <c r="H16" s="60">
        <v>306789</v>
      </c>
      <c r="I16" s="60">
        <v>132</v>
      </c>
      <c r="J16" s="60">
        <v>308619</v>
      </c>
      <c r="K16" s="60">
        <v>3287</v>
      </c>
      <c r="L16" s="60">
        <v>819</v>
      </c>
      <c r="M16" s="60"/>
      <c r="N16" s="60">
        <v>4106</v>
      </c>
      <c r="O16" s="60">
        <v>6234</v>
      </c>
      <c r="P16" s="60">
        <v>750000</v>
      </c>
      <c r="Q16" s="60">
        <v>-197160</v>
      </c>
      <c r="R16" s="60">
        <v>559074</v>
      </c>
      <c r="S16" s="60"/>
      <c r="T16" s="60"/>
      <c r="U16" s="60"/>
      <c r="V16" s="60"/>
      <c r="W16" s="60">
        <v>871799</v>
      </c>
      <c r="X16" s="60">
        <v>997497</v>
      </c>
      <c r="Y16" s="60">
        <v>-125698</v>
      </c>
      <c r="Z16" s="140">
        <v>-12.6</v>
      </c>
      <c r="AA16" s="155">
        <v>691940</v>
      </c>
    </row>
    <row r="17" spans="1:27" ht="12.75">
      <c r="A17" s="138" t="s">
        <v>86</v>
      </c>
      <c r="B17" s="136"/>
      <c r="C17" s="155">
        <v>55876</v>
      </c>
      <c r="D17" s="155"/>
      <c r="E17" s="156">
        <v>21489689</v>
      </c>
      <c r="F17" s="60">
        <v>22423000</v>
      </c>
      <c r="G17" s="60"/>
      <c r="H17" s="60">
        <v>-3052</v>
      </c>
      <c r="I17" s="60">
        <v>1339</v>
      </c>
      <c r="J17" s="60">
        <v>-1713</v>
      </c>
      <c r="K17" s="60">
        <v>1887</v>
      </c>
      <c r="L17" s="60"/>
      <c r="M17" s="60">
        <v>13000000</v>
      </c>
      <c r="N17" s="60">
        <v>13001887</v>
      </c>
      <c r="O17" s="60">
        <v>3550</v>
      </c>
      <c r="P17" s="60">
        <v>2006102</v>
      </c>
      <c r="Q17" s="60">
        <v>-7162376</v>
      </c>
      <c r="R17" s="60">
        <v>-5152724</v>
      </c>
      <c r="S17" s="60"/>
      <c r="T17" s="60"/>
      <c r="U17" s="60"/>
      <c r="V17" s="60"/>
      <c r="W17" s="60">
        <v>7847450</v>
      </c>
      <c r="X17" s="60">
        <v>16119000</v>
      </c>
      <c r="Y17" s="60">
        <v>-8271550</v>
      </c>
      <c r="Z17" s="140">
        <v>-51.32</v>
      </c>
      <c r="AA17" s="155">
        <v>22423000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13845076</v>
      </c>
      <c r="D19" s="153">
        <f>SUM(D20:D23)</f>
        <v>0</v>
      </c>
      <c r="E19" s="154">
        <f t="shared" si="3"/>
        <v>16934332</v>
      </c>
      <c r="F19" s="100">
        <f t="shared" si="3"/>
        <v>16970449</v>
      </c>
      <c r="G19" s="100">
        <f t="shared" si="3"/>
        <v>1281646</v>
      </c>
      <c r="H19" s="100">
        <f t="shared" si="3"/>
        <v>1283768</v>
      </c>
      <c r="I19" s="100">
        <f t="shared" si="3"/>
        <v>1141960</v>
      </c>
      <c r="J19" s="100">
        <f t="shared" si="3"/>
        <v>3707374</v>
      </c>
      <c r="K19" s="100">
        <f t="shared" si="3"/>
        <v>936759</v>
      </c>
      <c r="L19" s="100">
        <f t="shared" si="3"/>
        <v>1167465</v>
      </c>
      <c r="M19" s="100">
        <f t="shared" si="3"/>
        <v>1127649</v>
      </c>
      <c r="N19" s="100">
        <f t="shared" si="3"/>
        <v>3231873</v>
      </c>
      <c r="O19" s="100">
        <f t="shared" si="3"/>
        <v>1207573</v>
      </c>
      <c r="P19" s="100">
        <f t="shared" si="3"/>
        <v>1078139</v>
      </c>
      <c r="Q19" s="100">
        <f t="shared" si="3"/>
        <v>1123589</v>
      </c>
      <c r="R19" s="100">
        <f t="shared" si="3"/>
        <v>3409301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10348548</v>
      </c>
      <c r="X19" s="100">
        <f t="shared" si="3"/>
        <v>13337253</v>
      </c>
      <c r="Y19" s="100">
        <f t="shared" si="3"/>
        <v>-2988705</v>
      </c>
      <c r="Z19" s="137">
        <f>+IF(X19&lt;&gt;0,+(Y19/X19)*100,0)</f>
        <v>-22.408699902446177</v>
      </c>
      <c r="AA19" s="153">
        <f>SUM(AA20:AA23)</f>
        <v>16970449</v>
      </c>
    </row>
    <row r="20" spans="1:27" ht="12.75">
      <c r="A20" s="138" t="s">
        <v>89</v>
      </c>
      <c r="B20" s="136"/>
      <c r="C20" s="155">
        <v>12455623</v>
      </c>
      <c r="D20" s="155"/>
      <c r="E20" s="156">
        <v>15263930</v>
      </c>
      <c r="F20" s="60">
        <v>15300047</v>
      </c>
      <c r="G20" s="60">
        <v>1163918</v>
      </c>
      <c r="H20" s="60">
        <v>1166044</v>
      </c>
      <c r="I20" s="60">
        <v>1024156</v>
      </c>
      <c r="J20" s="60">
        <v>3354118</v>
      </c>
      <c r="K20" s="60">
        <v>819115</v>
      </c>
      <c r="L20" s="60">
        <v>1050139</v>
      </c>
      <c r="M20" s="60">
        <v>1010058</v>
      </c>
      <c r="N20" s="60">
        <v>2879312</v>
      </c>
      <c r="O20" s="60">
        <v>1089982</v>
      </c>
      <c r="P20" s="60">
        <v>963165</v>
      </c>
      <c r="Q20" s="60">
        <v>1008929</v>
      </c>
      <c r="R20" s="60">
        <v>3062076</v>
      </c>
      <c r="S20" s="60"/>
      <c r="T20" s="60"/>
      <c r="U20" s="60"/>
      <c r="V20" s="60"/>
      <c r="W20" s="60">
        <v>9295506</v>
      </c>
      <c r="X20" s="60">
        <v>12095253</v>
      </c>
      <c r="Y20" s="60">
        <v>-2799747</v>
      </c>
      <c r="Z20" s="140">
        <v>-23.15</v>
      </c>
      <c r="AA20" s="155">
        <v>15300047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1389453</v>
      </c>
      <c r="D23" s="155"/>
      <c r="E23" s="156">
        <v>1670402</v>
      </c>
      <c r="F23" s="60">
        <v>1670402</v>
      </c>
      <c r="G23" s="60">
        <v>117728</v>
      </c>
      <c r="H23" s="60">
        <v>117724</v>
      </c>
      <c r="I23" s="60">
        <v>117804</v>
      </c>
      <c r="J23" s="60">
        <v>353256</v>
      </c>
      <c r="K23" s="60">
        <v>117644</v>
      </c>
      <c r="L23" s="60">
        <v>117326</v>
      </c>
      <c r="M23" s="60">
        <v>117591</v>
      </c>
      <c r="N23" s="60">
        <v>352561</v>
      </c>
      <c r="O23" s="60">
        <v>117591</v>
      </c>
      <c r="P23" s="60">
        <v>114974</v>
      </c>
      <c r="Q23" s="60">
        <v>114660</v>
      </c>
      <c r="R23" s="60">
        <v>347225</v>
      </c>
      <c r="S23" s="60"/>
      <c r="T23" s="60"/>
      <c r="U23" s="60"/>
      <c r="V23" s="60"/>
      <c r="W23" s="60">
        <v>1053042</v>
      </c>
      <c r="X23" s="60">
        <v>1242000</v>
      </c>
      <c r="Y23" s="60">
        <v>-188958</v>
      </c>
      <c r="Z23" s="140">
        <v>-15.21</v>
      </c>
      <c r="AA23" s="155">
        <v>1670402</v>
      </c>
    </row>
    <row r="24" spans="1:27" ht="12.75">
      <c r="A24" s="135" t="s">
        <v>93</v>
      </c>
      <c r="B24" s="142" t="s">
        <v>94</v>
      </c>
      <c r="C24" s="153">
        <v>489974</v>
      </c>
      <c r="D24" s="153"/>
      <c r="E24" s="154">
        <v>2534852</v>
      </c>
      <c r="F24" s="100"/>
      <c r="G24" s="100">
        <v>29937</v>
      </c>
      <c r="H24" s="100">
        <v>36242</v>
      </c>
      <c r="I24" s="100">
        <v>23883</v>
      </c>
      <c r="J24" s="100">
        <v>90062</v>
      </c>
      <c r="K24" s="100">
        <v>69944</v>
      </c>
      <c r="L24" s="100">
        <v>18102</v>
      </c>
      <c r="M24" s="100">
        <v>41388</v>
      </c>
      <c r="N24" s="100">
        <v>129434</v>
      </c>
      <c r="O24" s="100">
        <v>88087</v>
      </c>
      <c r="P24" s="100">
        <v>29373</v>
      </c>
      <c r="Q24" s="100">
        <v>79143</v>
      </c>
      <c r="R24" s="100">
        <v>196603</v>
      </c>
      <c r="S24" s="100"/>
      <c r="T24" s="100"/>
      <c r="U24" s="100"/>
      <c r="V24" s="100"/>
      <c r="W24" s="100">
        <v>416099</v>
      </c>
      <c r="X24" s="100">
        <v>1980000</v>
      </c>
      <c r="Y24" s="100">
        <v>-1563901</v>
      </c>
      <c r="Z24" s="137">
        <v>-78.98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83132743</v>
      </c>
      <c r="D25" s="168">
        <f>+D5+D9+D15+D19+D24</f>
        <v>0</v>
      </c>
      <c r="E25" s="169">
        <f t="shared" si="4"/>
        <v>98488807</v>
      </c>
      <c r="F25" s="73">
        <f t="shared" si="4"/>
        <v>94032831</v>
      </c>
      <c r="G25" s="73">
        <f t="shared" si="4"/>
        <v>18423339</v>
      </c>
      <c r="H25" s="73">
        <f t="shared" si="4"/>
        <v>3337618</v>
      </c>
      <c r="I25" s="73">
        <f t="shared" si="4"/>
        <v>3594464</v>
      </c>
      <c r="J25" s="73">
        <f t="shared" si="4"/>
        <v>25355421</v>
      </c>
      <c r="K25" s="73">
        <f t="shared" si="4"/>
        <v>8181029</v>
      </c>
      <c r="L25" s="73">
        <f t="shared" si="4"/>
        <v>3347616</v>
      </c>
      <c r="M25" s="73">
        <f t="shared" si="4"/>
        <v>10512827</v>
      </c>
      <c r="N25" s="73">
        <f t="shared" si="4"/>
        <v>22041472</v>
      </c>
      <c r="O25" s="73">
        <f t="shared" si="4"/>
        <v>3030042</v>
      </c>
      <c r="P25" s="73">
        <f t="shared" si="4"/>
        <v>5075073</v>
      </c>
      <c r="Q25" s="73">
        <f t="shared" si="4"/>
        <v>6624297</v>
      </c>
      <c r="R25" s="73">
        <f t="shared" si="4"/>
        <v>14729412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62126305</v>
      </c>
      <c r="X25" s="73">
        <f t="shared" si="4"/>
        <v>74454003</v>
      </c>
      <c r="Y25" s="73">
        <f t="shared" si="4"/>
        <v>-12327698</v>
      </c>
      <c r="Z25" s="170">
        <f>+IF(X25&lt;&gt;0,+(Y25/X25)*100,0)</f>
        <v>-16.55746837413161</v>
      </c>
      <c r="AA25" s="168">
        <f>+AA5+AA9+AA15+AA19+AA24</f>
        <v>94032831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44501651</v>
      </c>
      <c r="D28" s="153">
        <f>SUM(D29:D31)</f>
        <v>0</v>
      </c>
      <c r="E28" s="154">
        <f t="shared" si="5"/>
        <v>35673318</v>
      </c>
      <c r="F28" s="100">
        <f t="shared" si="5"/>
        <v>61763659</v>
      </c>
      <c r="G28" s="100">
        <f t="shared" si="5"/>
        <v>2287210</v>
      </c>
      <c r="H28" s="100">
        <f t="shared" si="5"/>
        <v>1432878</v>
      </c>
      <c r="I28" s="100">
        <f t="shared" si="5"/>
        <v>1653775</v>
      </c>
      <c r="J28" s="100">
        <f t="shared" si="5"/>
        <v>5373863</v>
      </c>
      <c r="K28" s="100">
        <f t="shared" si="5"/>
        <v>2323201</v>
      </c>
      <c r="L28" s="100">
        <f t="shared" si="5"/>
        <v>1996712</v>
      </c>
      <c r="M28" s="100">
        <f t="shared" si="5"/>
        <v>3013175</v>
      </c>
      <c r="N28" s="100">
        <f t="shared" si="5"/>
        <v>7333088</v>
      </c>
      <c r="O28" s="100">
        <f t="shared" si="5"/>
        <v>1410909</v>
      </c>
      <c r="P28" s="100">
        <f t="shared" si="5"/>
        <v>1925211</v>
      </c>
      <c r="Q28" s="100">
        <f t="shared" si="5"/>
        <v>2694461</v>
      </c>
      <c r="R28" s="100">
        <f t="shared" si="5"/>
        <v>6030581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18737532</v>
      </c>
      <c r="X28" s="100">
        <f t="shared" si="5"/>
        <v>19861497</v>
      </c>
      <c r="Y28" s="100">
        <f t="shared" si="5"/>
        <v>-1123965</v>
      </c>
      <c r="Z28" s="137">
        <f>+IF(X28&lt;&gt;0,+(Y28/X28)*100,0)</f>
        <v>-5.659014524433884</v>
      </c>
      <c r="AA28" s="153">
        <f>SUM(AA29:AA31)</f>
        <v>61763659</v>
      </c>
    </row>
    <row r="29" spans="1:27" ht="12.75">
      <c r="A29" s="138" t="s">
        <v>75</v>
      </c>
      <c r="B29" s="136"/>
      <c r="C29" s="155">
        <v>15910988</v>
      </c>
      <c r="D29" s="155"/>
      <c r="E29" s="156">
        <v>9976495</v>
      </c>
      <c r="F29" s="60">
        <v>3500378</v>
      </c>
      <c r="G29" s="60">
        <v>1243106</v>
      </c>
      <c r="H29" s="60">
        <v>677131</v>
      </c>
      <c r="I29" s="60">
        <v>671327</v>
      </c>
      <c r="J29" s="60">
        <v>2591564</v>
      </c>
      <c r="K29" s="60">
        <v>716007</v>
      </c>
      <c r="L29" s="60">
        <v>764233</v>
      </c>
      <c r="M29" s="60">
        <v>983338</v>
      </c>
      <c r="N29" s="60">
        <v>2463578</v>
      </c>
      <c r="O29" s="60">
        <v>699511</v>
      </c>
      <c r="P29" s="60">
        <v>662910</v>
      </c>
      <c r="Q29" s="60">
        <v>679081</v>
      </c>
      <c r="R29" s="60">
        <v>2041502</v>
      </c>
      <c r="S29" s="60"/>
      <c r="T29" s="60"/>
      <c r="U29" s="60"/>
      <c r="V29" s="60"/>
      <c r="W29" s="60">
        <v>7096644</v>
      </c>
      <c r="X29" s="60">
        <v>7089003</v>
      </c>
      <c r="Y29" s="60">
        <v>7641</v>
      </c>
      <c r="Z29" s="140">
        <v>0.11</v>
      </c>
      <c r="AA29" s="155">
        <v>3500378</v>
      </c>
    </row>
    <row r="30" spans="1:27" ht="12.75">
      <c r="A30" s="138" t="s">
        <v>76</v>
      </c>
      <c r="B30" s="136"/>
      <c r="C30" s="157">
        <v>20863015</v>
      </c>
      <c r="D30" s="157"/>
      <c r="E30" s="158">
        <v>16587088</v>
      </c>
      <c r="F30" s="159">
        <v>22163943</v>
      </c>
      <c r="G30" s="159">
        <v>932336</v>
      </c>
      <c r="H30" s="159">
        <v>544032</v>
      </c>
      <c r="I30" s="159">
        <v>706127</v>
      </c>
      <c r="J30" s="159">
        <v>2182495</v>
      </c>
      <c r="K30" s="159">
        <v>1128058</v>
      </c>
      <c r="L30" s="159">
        <v>1029755</v>
      </c>
      <c r="M30" s="159">
        <v>1799470</v>
      </c>
      <c r="N30" s="159">
        <v>3957283</v>
      </c>
      <c r="O30" s="159">
        <v>583481</v>
      </c>
      <c r="P30" s="159">
        <v>916633</v>
      </c>
      <c r="Q30" s="159">
        <v>1316747</v>
      </c>
      <c r="R30" s="159">
        <v>2816861</v>
      </c>
      <c r="S30" s="159"/>
      <c r="T30" s="159"/>
      <c r="U30" s="159"/>
      <c r="V30" s="159"/>
      <c r="W30" s="159">
        <v>8956639</v>
      </c>
      <c r="X30" s="159">
        <v>12427497</v>
      </c>
      <c r="Y30" s="159">
        <v>-3470858</v>
      </c>
      <c r="Z30" s="141">
        <v>-27.93</v>
      </c>
      <c r="AA30" s="157">
        <v>22163943</v>
      </c>
    </row>
    <row r="31" spans="1:27" ht="12.75">
      <c r="A31" s="138" t="s">
        <v>77</v>
      </c>
      <c r="B31" s="136"/>
      <c r="C31" s="155">
        <v>7727648</v>
      </c>
      <c r="D31" s="155"/>
      <c r="E31" s="156">
        <v>9109735</v>
      </c>
      <c r="F31" s="60">
        <v>36099338</v>
      </c>
      <c r="G31" s="60">
        <v>111768</v>
      </c>
      <c r="H31" s="60">
        <v>211715</v>
      </c>
      <c r="I31" s="60">
        <v>276321</v>
      </c>
      <c r="J31" s="60">
        <v>599804</v>
      </c>
      <c r="K31" s="60">
        <v>479136</v>
      </c>
      <c r="L31" s="60">
        <v>202724</v>
      </c>
      <c r="M31" s="60">
        <v>230367</v>
      </c>
      <c r="N31" s="60">
        <v>912227</v>
      </c>
      <c r="O31" s="60">
        <v>127917</v>
      </c>
      <c r="P31" s="60">
        <v>345668</v>
      </c>
      <c r="Q31" s="60">
        <v>698633</v>
      </c>
      <c r="R31" s="60">
        <v>1172218</v>
      </c>
      <c r="S31" s="60"/>
      <c r="T31" s="60"/>
      <c r="U31" s="60"/>
      <c r="V31" s="60"/>
      <c r="W31" s="60">
        <v>2684249</v>
      </c>
      <c r="X31" s="60">
        <v>344997</v>
      </c>
      <c r="Y31" s="60">
        <v>2339252</v>
      </c>
      <c r="Z31" s="140">
        <v>678.05</v>
      </c>
      <c r="AA31" s="155">
        <v>36099338</v>
      </c>
    </row>
    <row r="32" spans="1:27" ht="12.75">
      <c r="A32" s="135" t="s">
        <v>78</v>
      </c>
      <c r="B32" s="136"/>
      <c r="C32" s="153">
        <f aca="true" t="shared" si="6" ref="C32:Y32">SUM(C33:C37)</f>
        <v>10379762</v>
      </c>
      <c r="D32" s="153">
        <f>SUM(D33:D37)</f>
        <v>0</v>
      </c>
      <c r="E32" s="154">
        <f t="shared" si="6"/>
        <v>12606217</v>
      </c>
      <c r="F32" s="100">
        <f t="shared" si="6"/>
        <v>0</v>
      </c>
      <c r="G32" s="100">
        <f t="shared" si="6"/>
        <v>951768</v>
      </c>
      <c r="H32" s="100">
        <f t="shared" si="6"/>
        <v>1058551</v>
      </c>
      <c r="I32" s="100">
        <f t="shared" si="6"/>
        <v>955478</v>
      </c>
      <c r="J32" s="100">
        <f t="shared" si="6"/>
        <v>2965797</v>
      </c>
      <c r="K32" s="100">
        <f t="shared" si="6"/>
        <v>1212444</v>
      </c>
      <c r="L32" s="100">
        <f t="shared" si="6"/>
        <v>1400622</v>
      </c>
      <c r="M32" s="100">
        <f t="shared" si="6"/>
        <v>1424574</v>
      </c>
      <c r="N32" s="100">
        <f t="shared" si="6"/>
        <v>4037640</v>
      </c>
      <c r="O32" s="100">
        <f t="shared" si="6"/>
        <v>871202</v>
      </c>
      <c r="P32" s="100">
        <f t="shared" si="6"/>
        <v>1114011</v>
      </c>
      <c r="Q32" s="100">
        <f t="shared" si="6"/>
        <v>1054027</v>
      </c>
      <c r="R32" s="100">
        <f t="shared" si="6"/>
        <v>3039240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10042677</v>
      </c>
      <c r="X32" s="100">
        <f t="shared" si="6"/>
        <v>9535500</v>
      </c>
      <c r="Y32" s="100">
        <f t="shared" si="6"/>
        <v>507177</v>
      </c>
      <c r="Z32" s="137">
        <f>+IF(X32&lt;&gt;0,+(Y32/X32)*100,0)</f>
        <v>5.3188296366210475</v>
      </c>
      <c r="AA32" s="153">
        <f>SUM(AA33:AA37)</f>
        <v>0</v>
      </c>
    </row>
    <row r="33" spans="1:27" ht="12.75">
      <c r="A33" s="138" t="s">
        <v>79</v>
      </c>
      <c r="B33" s="136"/>
      <c r="C33" s="155">
        <v>7364352</v>
      </c>
      <c r="D33" s="155"/>
      <c r="E33" s="156">
        <v>9112491</v>
      </c>
      <c r="F33" s="60"/>
      <c r="G33" s="60">
        <v>302405</v>
      </c>
      <c r="H33" s="60">
        <v>518542</v>
      </c>
      <c r="I33" s="60">
        <v>308736</v>
      </c>
      <c r="J33" s="60">
        <v>1129683</v>
      </c>
      <c r="K33" s="60">
        <v>570680</v>
      </c>
      <c r="L33" s="60">
        <v>648806</v>
      </c>
      <c r="M33" s="60">
        <v>513768</v>
      </c>
      <c r="N33" s="60">
        <v>1733254</v>
      </c>
      <c r="O33" s="60">
        <v>369972</v>
      </c>
      <c r="P33" s="60">
        <v>343540</v>
      </c>
      <c r="Q33" s="60">
        <v>415107</v>
      </c>
      <c r="R33" s="60">
        <v>1128619</v>
      </c>
      <c r="S33" s="60"/>
      <c r="T33" s="60"/>
      <c r="U33" s="60"/>
      <c r="V33" s="60"/>
      <c r="W33" s="60">
        <v>3991556</v>
      </c>
      <c r="X33" s="60">
        <v>4488750</v>
      </c>
      <c r="Y33" s="60">
        <v>-497194</v>
      </c>
      <c r="Z33" s="140">
        <v>-11.08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126834</v>
      </c>
      <c r="H34" s="60">
        <v>140869</v>
      </c>
      <c r="I34" s="60">
        <v>99658</v>
      </c>
      <c r="J34" s="60">
        <v>367361</v>
      </c>
      <c r="K34" s="60">
        <v>102491</v>
      </c>
      <c r="L34" s="60">
        <v>101606</v>
      </c>
      <c r="M34" s="60">
        <v>187855</v>
      </c>
      <c r="N34" s="60">
        <v>391952</v>
      </c>
      <c r="O34" s="60">
        <v>101678</v>
      </c>
      <c r="P34" s="60">
        <v>99733</v>
      </c>
      <c r="Q34" s="60">
        <v>104310</v>
      </c>
      <c r="R34" s="60">
        <v>305721</v>
      </c>
      <c r="S34" s="60"/>
      <c r="T34" s="60"/>
      <c r="U34" s="60"/>
      <c r="V34" s="60"/>
      <c r="W34" s="60">
        <v>1065034</v>
      </c>
      <c r="X34" s="60">
        <v>1708497</v>
      </c>
      <c r="Y34" s="60">
        <v>-643463</v>
      </c>
      <c r="Z34" s="140">
        <v>-37.66</v>
      </c>
      <c r="AA34" s="155"/>
    </row>
    <row r="35" spans="1:27" ht="12.75">
      <c r="A35" s="138" t="s">
        <v>81</v>
      </c>
      <c r="B35" s="136"/>
      <c r="C35" s="155">
        <v>3015410</v>
      </c>
      <c r="D35" s="155"/>
      <c r="E35" s="156">
        <v>3493726</v>
      </c>
      <c r="F35" s="60"/>
      <c r="G35" s="60">
        <v>522529</v>
      </c>
      <c r="H35" s="60">
        <v>399140</v>
      </c>
      <c r="I35" s="60">
        <v>547084</v>
      </c>
      <c r="J35" s="60">
        <v>1468753</v>
      </c>
      <c r="K35" s="60">
        <v>539273</v>
      </c>
      <c r="L35" s="60">
        <v>650210</v>
      </c>
      <c r="M35" s="60">
        <v>722951</v>
      </c>
      <c r="N35" s="60">
        <v>1912434</v>
      </c>
      <c r="O35" s="60">
        <v>399552</v>
      </c>
      <c r="P35" s="60">
        <v>670738</v>
      </c>
      <c r="Q35" s="60">
        <v>534610</v>
      </c>
      <c r="R35" s="60">
        <v>1604900</v>
      </c>
      <c r="S35" s="60"/>
      <c r="T35" s="60"/>
      <c r="U35" s="60"/>
      <c r="V35" s="60"/>
      <c r="W35" s="60">
        <v>4986087</v>
      </c>
      <c r="X35" s="60">
        <v>3338253</v>
      </c>
      <c r="Y35" s="60">
        <v>1647834</v>
      </c>
      <c r="Z35" s="140">
        <v>49.36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6365549</v>
      </c>
      <c r="D38" s="153">
        <f>SUM(D39:D41)</f>
        <v>0</v>
      </c>
      <c r="E38" s="154">
        <f t="shared" si="7"/>
        <v>10638325</v>
      </c>
      <c r="F38" s="100">
        <f t="shared" si="7"/>
        <v>0</v>
      </c>
      <c r="G38" s="100">
        <f t="shared" si="7"/>
        <v>637257</v>
      </c>
      <c r="H38" s="100">
        <f t="shared" si="7"/>
        <v>601238</v>
      </c>
      <c r="I38" s="100">
        <f t="shared" si="7"/>
        <v>655619</v>
      </c>
      <c r="J38" s="100">
        <f t="shared" si="7"/>
        <v>1894114</v>
      </c>
      <c r="K38" s="100">
        <f t="shared" si="7"/>
        <v>590922</v>
      </c>
      <c r="L38" s="100">
        <f t="shared" si="7"/>
        <v>679110</v>
      </c>
      <c r="M38" s="100">
        <f t="shared" si="7"/>
        <v>783518</v>
      </c>
      <c r="N38" s="100">
        <f t="shared" si="7"/>
        <v>2053550</v>
      </c>
      <c r="O38" s="100">
        <f t="shared" si="7"/>
        <v>495829</v>
      </c>
      <c r="P38" s="100">
        <f t="shared" si="7"/>
        <v>631544</v>
      </c>
      <c r="Q38" s="100">
        <f t="shared" si="7"/>
        <v>596932</v>
      </c>
      <c r="R38" s="100">
        <f t="shared" si="7"/>
        <v>1724305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5671969</v>
      </c>
      <c r="X38" s="100">
        <f t="shared" si="7"/>
        <v>7209000</v>
      </c>
      <c r="Y38" s="100">
        <f t="shared" si="7"/>
        <v>-1537031</v>
      </c>
      <c r="Z38" s="137">
        <f>+IF(X38&lt;&gt;0,+(Y38/X38)*100,0)</f>
        <v>-21.32100152587044</v>
      </c>
      <c r="AA38" s="153">
        <f>SUM(AA39:AA41)</f>
        <v>0</v>
      </c>
    </row>
    <row r="39" spans="1:27" ht="12.75">
      <c r="A39" s="138" t="s">
        <v>85</v>
      </c>
      <c r="B39" s="136"/>
      <c r="C39" s="155">
        <v>2887149</v>
      </c>
      <c r="D39" s="155"/>
      <c r="E39" s="156">
        <v>3744068</v>
      </c>
      <c r="F39" s="60"/>
      <c r="G39" s="60">
        <v>277092</v>
      </c>
      <c r="H39" s="60">
        <v>293565</v>
      </c>
      <c r="I39" s="60">
        <v>350745</v>
      </c>
      <c r="J39" s="60">
        <v>921402</v>
      </c>
      <c r="K39" s="60">
        <v>332029</v>
      </c>
      <c r="L39" s="60">
        <v>410437</v>
      </c>
      <c r="M39" s="60">
        <v>352313</v>
      </c>
      <c r="N39" s="60">
        <v>1094779</v>
      </c>
      <c r="O39" s="60">
        <v>227380</v>
      </c>
      <c r="P39" s="60">
        <v>322331</v>
      </c>
      <c r="Q39" s="60">
        <v>301568</v>
      </c>
      <c r="R39" s="60">
        <v>851279</v>
      </c>
      <c r="S39" s="60"/>
      <c r="T39" s="60"/>
      <c r="U39" s="60"/>
      <c r="V39" s="60"/>
      <c r="W39" s="60">
        <v>2867460</v>
      </c>
      <c r="X39" s="60">
        <v>3581253</v>
      </c>
      <c r="Y39" s="60">
        <v>-713793</v>
      </c>
      <c r="Z39" s="140">
        <v>-19.93</v>
      </c>
      <c r="AA39" s="155"/>
    </row>
    <row r="40" spans="1:27" ht="12.75">
      <c r="A40" s="138" t="s">
        <v>86</v>
      </c>
      <c r="B40" s="136"/>
      <c r="C40" s="155">
        <v>3478400</v>
      </c>
      <c r="D40" s="155"/>
      <c r="E40" s="156">
        <v>6894257</v>
      </c>
      <c r="F40" s="60"/>
      <c r="G40" s="60">
        <v>360165</v>
      </c>
      <c r="H40" s="60">
        <v>307673</v>
      </c>
      <c r="I40" s="60">
        <v>304874</v>
      </c>
      <c r="J40" s="60">
        <v>972712</v>
      </c>
      <c r="K40" s="60">
        <v>258893</v>
      </c>
      <c r="L40" s="60">
        <v>268673</v>
      </c>
      <c r="M40" s="60">
        <v>431205</v>
      </c>
      <c r="N40" s="60">
        <v>958771</v>
      </c>
      <c r="O40" s="60">
        <v>268449</v>
      </c>
      <c r="P40" s="60">
        <v>309213</v>
      </c>
      <c r="Q40" s="60">
        <v>295364</v>
      </c>
      <c r="R40" s="60">
        <v>873026</v>
      </c>
      <c r="S40" s="60"/>
      <c r="T40" s="60"/>
      <c r="U40" s="60"/>
      <c r="V40" s="60"/>
      <c r="W40" s="60">
        <v>2804509</v>
      </c>
      <c r="X40" s="60">
        <v>3627747</v>
      </c>
      <c r="Y40" s="60">
        <v>-823238</v>
      </c>
      <c r="Z40" s="140">
        <v>-22.69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13895024</v>
      </c>
      <c r="D42" s="153">
        <f>SUM(D43:D46)</f>
        <v>0</v>
      </c>
      <c r="E42" s="154">
        <f t="shared" si="8"/>
        <v>15360334</v>
      </c>
      <c r="F42" s="100">
        <f t="shared" si="8"/>
        <v>12236523</v>
      </c>
      <c r="G42" s="100">
        <f t="shared" si="8"/>
        <v>1646751</v>
      </c>
      <c r="H42" s="100">
        <f t="shared" si="8"/>
        <v>1713765</v>
      </c>
      <c r="I42" s="100">
        <f t="shared" si="8"/>
        <v>1390106</v>
      </c>
      <c r="J42" s="100">
        <f t="shared" si="8"/>
        <v>4750622</v>
      </c>
      <c r="K42" s="100">
        <f t="shared" si="8"/>
        <v>1006048</v>
      </c>
      <c r="L42" s="100">
        <f t="shared" si="8"/>
        <v>1124460</v>
      </c>
      <c r="M42" s="100">
        <f t="shared" si="8"/>
        <v>429062</v>
      </c>
      <c r="N42" s="100">
        <f t="shared" si="8"/>
        <v>2559570</v>
      </c>
      <c r="O42" s="100">
        <f t="shared" si="8"/>
        <v>2007418</v>
      </c>
      <c r="P42" s="100">
        <f t="shared" si="8"/>
        <v>1049196</v>
      </c>
      <c r="Q42" s="100">
        <f t="shared" si="8"/>
        <v>1008237</v>
      </c>
      <c r="R42" s="100">
        <f t="shared" si="8"/>
        <v>4064851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11375043</v>
      </c>
      <c r="X42" s="100">
        <f t="shared" si="8"/>
        <v>12192003</v>
      </c>
      <c r="Y42" s="100">
        <f t="shared" si="8"/>
        <v>-816960</v>
      </c>
      <c r="Z42" s="137">
        <f>+IF(X42&lt;&gt;0,+(Y42/X42)*100,0)</f>
        <v>-6.700785752759411</v>
      </c>
      <c r="AA42" s="153">
        <f>SUM(AA43:AA46)</f>
        <v>12236523</v>
      </c>
    </row>
    <row r="43" spans="1:27" ht="12.75">
      <c r="A43" s="138" t="s">
        <v>89</v>
      </c>
      <c r="B43" s="136"/>
      <c r="C43" s="155">
        <v>13693168</v>
      </c>
      <c r="D43" s="155"/>
      <c r="E43" s="156">
        <v>14429340</v>
      </c>
      <c r="F43" s="60">
        <v>12236523</v>
      </c>
      <c r="G43" s="60">
        <v>1560760</v>
      </c>
      <c r="H43" s="60">
        <v>1627774</v>
      </c>
      <c r="I43" s="60">
        <v>1296830</v>
      </c>
      <c r="J43" s="60">
        <v>4485364</v>
      </c>
      <c r="K43" s="60">
        <v>915224</v>
      </c>
      <c r="L43" s="60">
        <v>1033678</v>
      </c>
      <c r="M43" s="60">
        <v>266249</v>
      </c>
      <c r="N43" s="60">
        <v>2215151</v>
      </c>
      <c r="O43" s="60">
        <v>1843050</v>
      </c>
      <c r="P43" s="60">
        <v>962677</v>
      </c>
      <c r="Q43" s="60">
        <v>921126</v>
      </c>
      <c r="R43" s="60">
        <v>3726853</v>
      </c>
      <c r="S43" s="60"/>
      <c r="T43" s="60"/>
      <c r="U43" s="60"/>
      <c r="V43" s="60"/>
      <c r="W43" s="60">
        <v>10427368</v>
      </c>
      <c r="X43" s="60">
        <v>11493000</v>
      </c>
      <c r="Y43" s="60">
        <v>-1065632</v>
      </c>
      <c r="Z43" s="140">
        <v>-9.27</v>
      </c>
      <c r="AA43" s="155">
        <v>12236523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201856</v>
      </c>
      <c r="D46" s="155"/>
      <c r="E46" s="156">
        <v>930994</v>
      </c>
      <c r="F46" s="60"/>
      <c r="G46" s="60">
        <v>85991</v>
      </c>
      <c r="H46" s="60">
        <v>85991</v>
      </c>
      <c r="I46" s="60">
        <v>93276</v>
      </c>
      <c r="J46" s="60">
        <v>265258</v>
      </c>
      <c r="K46" s="60">
        <v>90824</v>
      </c>
      <c r="L46" s="60">
        <v>90782</v>
      </c>
      <c r="M46" s="60">
        <v>162813</v>
      </c>
      <c r="N46" s="60">
        <v>344419</v>
      </c>
      <c r="O46" s="60">
        <v>164368</v>
      </c>
      <c r="P46" s="60">
        <v>86519</v>
      </c>
      <c r="Q46" s="60">
        <v>87111</v>
      </c>
      <c r="R46" s="60">
        <v>337998</v>
      </c>
      <c r="S46" s="60"/>
      <c r="T46" s="60"/>
      <c r="U46" s="60"/>
      <c r="V46" s="60"/>
      <c r="W46" s="60">
        <v>947675</v>
      </c>
      <c r="X46" s="60">
        <v>699003</v>
      </c>
      <c r="Y46" s="60">
        <v>248672</v>
      </c>
      <c r="Z46" s="140">
        <v>35.58</v>
      </c>
      <c r="AA46" s="155"/>
    </row>
    <row r="47" spans="1:27" ht="12.75">
      <c r="A47" s="135" t="s">
        <v>93</v>
      </c>
      <c r="B47" s="142" t="s">
        <v>94</v>
      </c>
      <c r="C47" s="153">
        <v>2626542</v>
      </c>
      <c r="D47" s="153"/>
      <c r="E47" s="154">
        <v>2748209</v>
      </c>
      <c r="F47" s="100"/>
      <c r="G47" s="100">
        <v>302183</v>
      </c>
      <c r="H47" s="100">
        <v>184207</v>
      </c>
      <c r="I47" s="100">
        <v>160263</v>
      </c>
      <c r="J47" s="100">
        <v>646653</v>
      </c>
      <c r="K47" s="100">
        <v>186797</v>
      </c>
      <c r="L47" s="100">
        <v>193025</v>
      </c>
      <c r="M47" s="100">
        <v>272565</v>
      </c>
      <c r="N47" s="100">
        <v>652387</v>
      </c>
      <c r="O47" s="100">
        <v>232662</v>
      </c>
      <c r="P47" s="100">
        <v>188163</v>
      </c>
      <c r="Q47" s="100">
        <v>159776</v>
      </c>
      <c r="R47" s="100">
        <v>580601</v>
      </c>
      <c r="S47" s="100"/>
      <c r="T47" s="100"/>
      <c r="U47" s="100"/>
      <c r="V47" s="100"/>
      <c r="W47" s="100">
        <v>1879641</v>
      </c>
      <c r="X47" s="100">
        <v>2062503</v>
      </c>
      <c r="Y47" s="100">
        <v>-182862</v>
      </c>
      <c r="Z47" s="137">
        <v>-8.87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77768528</v>
      </c>
      <c r="D48" s="168">
        <f>+D28+D32+D38+D42+D47</f>
        <v>0</v>
      </c>
      <c r="E48" s="169">
        <f t="shared" si="9"/>
        <v>77026403</v>
      </c>
      <c r="F48" s="73">
        <f t="shared" si="9"/>
        <v>74000182</v>
      </c>
      <c r="G48" s="73">
        <f t="shared" si="9"/>
        <v>5825169</v>
      </c>
      <c r="H48" s="73">
        <f t="shared" si="9"/>
        <v>4990639</v>
      </c>
      <c r="I48" s="73">
        <f t="shared" si="9"/>
        <v>4815241</v>
      </c>
      <c r="J48" s="73">
        <f t="shared" si="9"/>
        <v>15631049</v>
      </c>
      <c r="K48" s="73">
        <f t="shared" si="9"/>
        <v>5319412</v>
      </c>
      <c r="L48" s="73">
        <f t="shared" si="9"/>
        <v>5393929</v>
      </c>
      <c r="M48" s="73">
        <f t="shared" si="9"/>
        <v>5922894</v>
      </c>
      <c r="N48" s="73">
        <f t="shared" si="9"/>
        <v>16636235</v>
      </c>
      <c r="O48" s="73">
        <f t="shared" si="9"/>
        <v>5018020</v>
      </c>
      <c r="P48" s="73">
        <f t="shared" si="9"/>
        <v>4908125</v>
      </c>
      <c r="Q48" s="73">
        <f t="shared" si="9"/>
        <v>5513433</v>
      </c>
      <c r="R48" s="73">
        <f t="shared" si="9"/>
        <v>15439578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47706862</v>
      </c>
      <c r="X48" s="73">
        <f t="shared" si="9"/>
        <v>50860503</v>
      </c>
      <c r="Y48" s="73">
        <f t="shared" si="9"/>
        <v>-3153641</v>
      </c>
      <c r="Z48" s="170">
        <f>+IF(X48&lt;&gt;0,+(Y48/X48)*100,0)</f>
        <v>-6.20056982134054</v>
      </c>
      <c r="AA48" s="168">
        <f>+AA28+AA32+AA38+AA42+AA47</f>
        <v>74000182</v>
      </c>
    </row>
    <row r="49" spans="1:27" ht="12.75">
      <c r="A49" s="148" t="s">
        <v>49</v>
      </c>
      <c r="B49" s="149"/>
      <c r="C49" s="171">
        <f aca="true" t="shared" si="10" ref="C49:Y49">+C25-C48</f>
        <v>5364215</v>
      </c>
      <c r="D49" s="171">
        <f>+D25-D48</f>
        <v>0</v>
      </c>
      <c r="E49" s="172">
        <f t="shared" si="10"/>
        <v>21462404</v>
      </c>
      <c r="F49" s="173">
        <f t="shared" si="10"/>
        <v>20032649</v>
      </c>
      <c r="G49" s="173">
        <f t="shared" si="10"/>
        <v>12598170</v>
      </c>
      <c r="H49" s="173">
        <f t="shared" si="10"/>
        <v>-1653021</v>
      </c>
      <c r="I49" s="173">
        <f t="shared" si="10"/>
        <v>-1220777</v>
      </c>
      <c r="J49" s="173">
        <f t="shared" si="10"/>
        <v>9724372</v>
      </c>
      <c r="K49" s="173">
        <f t="shared" si="10"/>
        <v>2861617</v>
      </c>
      <c r="L49" s="173">
        <f t="shared" si="10"/>
        <v>-2046313</v>
      </c>
      <c r="M49" s="173">
        <f t="shared" si="10"/>
        <v>4589933</v>
      </c>
      <c r="N49" s="173">
        <f t="shared" si="10"/>
        <v>5405237</v>
      </c>
      <c r="O49" s="173">
        <f t="shared" si="10"/>
        <v>-1987978</v>
      </c>
      <c r="P49" s="173">
        <f t="shared" si="10"/>
        <v>166948</v>
      </c>
      <c r="Q49" s="173">
        <f t="shared" si="10"/>
        <v>1110864</v>
      </c>
      <c r="R49" s="173">
        <f t="shared" si="10"/>
        <v>-710166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14419443</v>
      </c>
      <c r="X49" s="173">
        <f>IF(F25=F48,0,X25-X48)</f>
        <v>23593500</v>
      </c>
      <c r="Y49" s="173">
        <f t="shared" si="10"/>
        <v>-9174057</v>
      </c>
      <c r="Z49" s="174">
        <f>+IF(X49&lt;&gt;0,+(Y49/X49)*100,0)</f>
        <v>-38.88383241146926</v>
      </c>
      <c r="AA49" s="171">
        <f>+AA25-AA48</f>
        <v>20032649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13560777</v>
      </c>
      <c r="D5" s="155">
        <v>0</v>
      </c>
      <c r="E5" s="156">
        <v>16132451</v>
      </c>
      <c r="F5" s="60">
        <v>18583035</v>
      </c>
      <c r="G5" s="60">
        <v>1392798</v>
      </c>
      <c r="H5" s="60">
        <v>1448311</v>
      </c>
      <c r="I5" s="60">
        <v>1434012</v>
      </c>
      <c r="J5" s="60">
        <v>4275121</v>
      </c>
      <c r="K5" s="60">
        <v>1425173</v>
      </c>
      <c r="L5" s="60">
        <v>1462831</v>
      </c>
      <c r="M5" s="60">
        <v>1468777</v>
      </c>
      <c r="N5" s="60">
        <v>4356781</v>
      </c>
      <c r="O5" s="60">
        <v>1444080</v>
      </c>
      <c r="P5" s="60">
        <v>1448093</v>
      </c>
      <c r="Q5" s="60">
        <v>1450107</v>
      </c>
      <c r="R5" s="60">
        <v>4342280</v>
      </c>
      <c r="S5" s="60">
        <v>0</v>
      </c>
      <c r="T5" s="60">
        <v>0</v>
      </c>
      <c r="U5" s="60">
        <v>0</v>
      </c>
      <c r="V5" s="60">
        <v>0</v>
      </c>
      <c r="W5" s="60">
        <v>12974182</v>
      </c>
      <c r="X5" s="60">
        <v>11676753</v>
      </c>
      <c r="Y5" s="60">
        <v>1297429</v>
      </c>
      <c r="Z5" s="140">
        <v>11.11</v>
      </c>
      <c r="AA5" s="155">
        <v>18583035</v>
      </c>
    </row>
    <row r="6" spans="1:27" ht="12.75">
      <c r="A6" s="181" t="s">
        <v>102</v>
      </c>
      <c r="B6" s="182"/>
      <c r="C6" s="155">
        <v>2056008</v>
      </c>
      <c r="D6" s="155">
        <v>0</v>
      </c>
      <c r="E6" s="156">
        <v>2850584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12381323</v>
      </c>
      <c r="D7" s="155">
        <v>0</v>
      </c>
      <c r="E7" s="156">
        <v>15028633</v>
      </c>
      <c r="F7" s="60">
        <v>15300047</v>
      </c>
      <c r="G7" s="60">
        <v>1163918</v>
      </c>
      <c r="H7" s="60">
        <v>1166044</v>
      </c>
      <c r="I7" s="60">
        <v>1024156</v>
      </c>
      <c r="J7" s="60">
        <v>3354118</v>
      </c>
      <c r="K7" s="60">
        <v>819115</v>
      </c>
      <c r="L7" s="60">
        <v>1050139</v>
      </c>
      <c r="M7" s="60">
        <v>1010058</v>
      </c>
      <c r="N7" s="60">
        <v>2879312</v>
      </c>
      <c r="O7" s="60">
        <v>1089982</v>
      </c>
      <c r="P7" s="60">
        <v>963165</v>
      </c>
      <c r="Q7" s="60">
        <v>1008929</v>
      </c>
      <c r="R7" s="60">
        <v>3062076</v>
      </c>
      <c r="S7" s="60">
        <v>0</v>
      </c>
      <c r="T7" s="60">
        <v>0</v>
      </c>
      <c r="U7" s="60">
        <v>0</v>
      </c>
      <c r="V7" s="60">
        <v>0</v>
      </c>
      <c r="W7" s="60">
        <v>9295506</v>
      </c>
      <c r="X7" s="60">
        <v>11911500</v>
      </c>
      <c r="Y7" s="60">
        <v>-2615994</v>
      </c>
      <c r="Z7" s="140">
        <v>-21.96</v>
      </c>
      <c r="AA7" s="155">
        <v>15300047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1389453</v>
      </c>
      <c r="D10" s="155">
        <v>0</v>
      </c>
      <c r="E10" s="156">
        <v>1670402</v>
      </c>
      <c r="F10" s="54">
        <v>1670402</v>
      </c>
      <c r="G10" s="54">
        <v>117728</v>
      </c>
      <c r="H10" s="54">
        <v>117724</v>
      </c>
      <c r="I10" s="54">
        <v>117804</v>
      </c>
      <c r="J10" s="54">
        <v>353256</v>
      </c>
      <c r="K10" s="54">
        <v>117644</v>
      </c>
      <c r="L10" s="54">
        <v>117326</v>
      </c>
      <c r="M10" s="54">
        <v>117591</v>
      </c>
      <c r="N10" s="54">
        <v>352561</v>
      </c>
      <c r="O10" s="54">
        <v>117591</v>
      </c>
      <c r="P10" s="54">
        <v>114974</v>
      </c>
      <c r="Q10" s="54">
        <v>114660</v>
      </c>
      <c r="R10" s="54">
        <v>347225</v>
      </c>
      <c r="S10" s="54">
        <v>0</v>
      </c>
      <c r="T10" s="54">
        <v>0</v>
      </c>
      <c r="U10" s="54">
        <v>0</v>
      </c>
      <c r="V10" s="54">
        <v>0</v>
      </c>
      <c r="W10" s="54">
        <v>1053042</v>
      </c>
      <c r="X10" s="54">
        <v>1255500</v>
      </c>
      <c r="Y10" s="54">
        <v>-202458</v>
      </c>
      <c r="Z10" s="184">
        <v>-16.13</v>
      </c>
      <c r="AA10" s="130">
        <v>1670402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970172</v>
      </c>
      <c r="D12" s="155">
        <v>0</v>
      </c>
      <c r="E12" s="156">
        <v>1877278</v>
      </c>
      <c r="F12" s="60">
        <v>811897</v>
      </c>
      <c r="G12" s="60">
        <v>68846</v>
      </c>
      <c r="H12" s="60">
        <v>67328</v>
      </c>
      <c r="I12" s="60">
        <v>61855</v>
      </c>
      <c r="J12" s="60">
        <v>198029</v>
      </c>
      <c r="K12" s="60">
        <v>85409</v>
      </c>
      <c r="L12" s="60">
        <v>65474</v>
      </c>
      <c r="M12" s="60">
        <v>81515</v>
      </c>
      <c r="N12" s="60">
        <v>232398</v>
      </c>
      <c r="O12" s="60">
        <v>110690</v>
      </c>
      <c r="P12" s="60">
        <v>73299</v>
      </c>
      <c r="Q12" s="60">
        <v>119171</v>
      </c>
      <c r="R12" s="60">
        <v>303160</v>
      </c>
      <c r="S12" s="60">
        <v>0</v>
      </c>
      <c r="T12" s="60">
        <v>0</v>
      </c>
      <c r="U12" s="60">
        <v>0</v>
      </c>
      <c r="V12" s="60">
        <v>0</v>
      </c>
      <c r="W12" s="60">
        <v>733587</v>
      </c>
      <c r="X12" s="60">
        <v>1466253</v>
      </c>
      <c r="Y12" s="60">
        <v>-732666</v>
      </c>
      <c r="Z12" s="140">
        <v>-49.97</v>
      </c>
      <c r="AA12" s="155">
        <v>811897</v>
      </c>
    </row>
    <row r="13" spans="1:27" ht="12.75">
      <c r="A13" s="181" t="s">
        <v>109</v>
      </c>
      <c r="B13" s="185"/>
      <c r="C13" s="155">
        <v>1428216</v>
      </c>
      <c r="D13" s="155">
        <v>0</v>
      </c>
      <c r="E13" s="156">
        <v>1529430</v>
      </c>
      <c r="F13" s="60">
        <v>2298430</v>
      </c>
      <c r="G13" s="60">
        <v>74329</v>
      </c>
      <c r="H13" s="60">
        <v>115372</v>
      </c>
      <c r="I13" s="60">
        <v>83228</v>
      </c>
      <c r="J13" s="60">
        <v>272929</v>
      </c>
      <c r="K13" s="60">
        <v>117577</v>
      </c>
      <c r="L13" s="60">
        <v>121713</v>
      </c>
      <c r="M13" s="60">
        <v>131934</v>
      </c>
      <c r="N13" s="60">
        <v>371224</v>
      </c>
      <c r="O13" s="60">
        <v>110929</v>
      </c>
      <c r="P13" s="60">
        <v>101440</v>
      </c>
      <c r="Q13" s="60">
        <v>101809</v>
      </c>
      <c r="R13" s="60">
        <v>314178</v>
      </c>
      <c r="S13" s="60">
        <v>0</v>
      </c>
      <c r="T13" s="60">
        <v>0</v>
      </c>
      <c r="U13" s="60">
        <v>0</v>
      </c>
      <c r="V13" s="60">
        <v>0</v>
      </c>
      <c r="W13" s="60">
        <v>958331</v>
      </c>
      <c r="X13" s="60">
        <v>1190250</v>
      </c>
      <c r="Y13" s="60">
        <v>-231919</v>
      </c>
      <c r="Z13" s="140">
        <v>-19.48</v>
      </c>
      <c r="AA13" s="155">
        <v>2298430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355702</v>
      </c>
      <c r="D16" s="155">
        <v>0</v>
      </c>
      <c r="E16" s="156">
        <v>867075</v>
      </c>
      <c r="F16" s="60">
        <v>180731</v>
      </c>
      <c r="G16" s="60">
        <v>7473</v>
      </c>
      <c r="H16" s="60">
        <v>36699</v>
      </c>
      <c r="I16" s="60">
        <v>6968</v>
      </c>
      <c r="J16" s="60">
        <v>51140</v>
      </c>
      <c r="K16" s="60">
        <v>8991</v>
      </c>
      <c r="L16" s="60">
        <v>11638</v>
      </c>
      <c r="M16" s="60">
        <v>7018</v>
      </c>
      <c r="N16" s="60">
        <v>27647</v>
      </c>
      <c r="O16" s="60">
        <v>24005</v>
      </c>
      <c r="P16" s="60">
        <v>4743</v>
      </c>
      <c r="Q16" s="60">
        <v>62809</v>
      </c>
      <c r="R16" s="60">
        <v>91557</v>
      </c>
      <c r="S16" s="60">
        <v>0</v>
      </c>
      <c r="T16" s="60">
        <v>0</v>
      </c>
      <c r="U16" s="60">
        <v>0</v>
      </c>
      <c r="V16" s="60">
        <v>0</v>
      </c>
      <c r="W16" s="60">
        <v>170344</v>
      </c>
      <c r="X16" s="60">
        <v>2886750</v>
      </c>
      <c r="Y16" s="60">
        <v>-2716406</v>
      </c>
      <c r="Z16" s="140">
        <v>-94.1</v>
      </c>
      <c r="AA16" s="155">
        <v>180731</v>
      </c>
    </row>
    <row r="17" spans="1:27" ht="12.75">
      <c r="A17" s="181" t="s">
        <v>113</v>
      </c>
      <c r="B17" s="185"/>
      <c r="C17" s="155">
        <v>828320</v>
      </c>
      <c r="D17" s="155">
        <v>0</v>
      </c>
      <c r="E17" s="156">
        <v>204860</v>
      </c>
      <c r="F17" s="60">
        <v>511209</v>
      </c>
      <c r="G17" s="60">
        <v>95128</v>
      </c>
      <c r="H17" s="60">
        <v>66673</v>
      </c>
      <c r="I17" s="60">
        <v>58672</v>
      </c>
      <c r="J17" s="60">
        <v>220473</v>
      </c>
      <c r="K17" s="60">
        <v>56431</v>
      </c>
      <c r="L17" s="60">
        <v>47716</v>
      </c>
      <c r="M17" s="60">
        <v>28366</v>
      </c>
      <c r="N17" s="60">
        <v>132513</v>
      </c>
      <c r="O17" s="60">
        <v>65983</v>
      </c>
      <c r="P17" s="60">
        <v>49887</v>
      </c>
      <c r="Q17" s="60">
        <v>71980</v>
      </c>
      <c r="R17" s="60">
        <v>187850</v>
      </c>
      <c r="S17" s="60">
        <v>0</v>
      </c>
      <c r="T17" s="60">
        <v>0</v>
      </c>
      <c r="U17" s="60">
        <v>0</v>
      </c>
      <c r="V17" s="60">
        <v>0</v>
      </c>
      <c r="W17" s="60">
        <v>540836</v>
      </c>
      <c r="X17" s="60">
        <v>1210500</v>
      </c>
      <c r="Y17" s="60">
        <v>-669664</v>
      </c>
      <c r="Z17" s="140">
        <v>-55.32</v>
      </c>
      <c r="AA17" s="155">
        <v>511209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27419000</v>
      </c>
      <c r="D19" s="155">
        <v>0</v>
      </c>
      <c r="E19" s="156">
        <v>28062000</v>
      </c>
      <c r="F19" s="60">
        <v>29062000</v>
      </c>
      <c r="G19" s="60">
        <v>15482835</v>
      </c>
      <c r="H19" s="60">
        <v>250937</v>
      </c>
      <c r="I19" s="60">
        <v>771439</v>
      </c>
      <c r="J19" s="60">
        <v>16505211</v>
      </c>
      <c r="K19" s="60">
        <v>5490088</v>
      </c>
      <c r="L19" s="60">
        <v>450088</v>
      </c>
      <c r="M19" s="60">
        <v>7659000</v>
      </c>
      <c r="N19" s="60">
        <v>13599176</v>
      </c>
      <c r="O19" s="60">
        <v>1016</v>
      </c>
      <c r="P19" s="60">
        <v>2303563</v>
      </c>
      <c r="Q19" s="60">
        <v>3673484</v>
      </c>
      <c r="R19" s="60">
        <v>5978063</v>
      </c>
      <c r="S19" s="60">
        <v>0</v>
      </c>
      <c r="T19" s="60">
        <v>0</v>
      </c>
      <c r="U19" s="60">
        <v>0</v>
      </c>
      <c r="V19" s="60">
        <v>0</v>
      </c>
      <c r="W19" s="60">
        <v>36082450</v>
      </c>
      <c r="X19" s="60">
        <v>21796497</v>
      </c>
      <c r="Y19" s="60">
        <v>14285953</v>
      </c>
      <c r="Z19" s="140">
        <v>65.54</v>
      </c>
      <c r="AA19" s="155">
        <v>29062000</v>
      </c>
    </row>
    <row r="20" spans="1:27" ht="12.75">
      <c r="A20" s="181" t="s">
        <v>35</v>
      </c>
      <c r="B20" s="185"/>
      <c r="C20" s="155">
        <v>546556</v>
      </c>
      <c r="D20" s="155">
        <v>0</v>
      </c>
      <c r="E20" s="156">
        <v>8843094</v>
      </c>
      <c r="F20" s="54">
        <v>3192080</v>
      </c>
      <c r="G20" s="54">
        <v>20284</v>
      </c>
      <c r="H20" s="54">
        <v>68530</v>
      </c>
      <c r="I20" s="54">
        <v>36330</v>
      </c>
      <c r="J20" s="54">
        <v>125144</v>
      </c>
      <c r="K20" s="54">
        <v>60601</v>
      </c>
      <c r="L20" s="54">
        <v>20691</v>
      </c>
      <c r="M20" s="54">
        <v>8568</v>
      </c>
      <c r="N20" s="54">
        <v>89860</v>
      </c>
      <c r="O20" s="54">
        <v>65766</v>
      </c>
      <c r="P20" s="54">
        <v>15909</v>
      </c>
      <c r="Q20" s="54">
        <v>21348</v>
      </c>
      <c r="R20" s="54">
        <v>103023</v>
      </c>
      <c r="S20" s="54">
        <v>0</v>
      </c>
      <c r="T20" s="54">
        <v>0</v>
      </c>
      <c r="U20" s="54">
        <v>0</v>
      </c>
      <c r="V20" s="54">
        <v>0</v>
      </c>
      <c r="W20" s="54">
        <v>318027</v>
      </c>
      <c r="X20" s="54">
        <v>5019750</v>
      </c>
      <c r="Y20" s="54">
        <v>-4701723</v>
      </c>
      <c r="Z20" s="184">
        <v>-93.66</v>
      </c>
      <c r="AA20" s="130">
        <v>3192080</v>
      </c>
    </row>
    <row r="21" spans="1:27" ht="12.75">
      <c r="A21" s="181" t="s">
        <v>115</v>
      </c>
      <c r="B21" s="185"/>
      <c r="C21" s="155">
        <v>595000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61530527</v>
      </c>
      <c r="D22" s="188">
        <f>SUM(D5:D21)</f>
        <v>0</v>
      </c>
      <c r="E22" s="189">
        <f t="shared" si="0"/>
        <v>77065807</v>
      </c>
      <c r="F22" s="190">
        <f t="shared" si="0"/>
        <v>71609831</v>
      </c>
      <c r="G22" s="190">
        <f t="shared" si="0"/>
        <v>18423339</v>
      </c>
      <c r="H22" s="190">
        <f t="shared" si="0"/>
        <v>3337618</v>
      </c>
      <c r="I22" s="190">
        <f t="shared" si="0"/>
        <v>3594464</v>
      </c>
      <c r="J22" s="190">
        <f t="shared" si="0"/>
        <v>25355421</v>
      </c>
      <c r="K22" s="190">
        <f t="shared" si="0"/>
        <v>8181029</v>
      </c>
      <c r="L22" s="190">
        <f t="shared" si="0"/>
        <v>3347616</v>
      </c>
      <c r="M22" s="190">
        <f t="shared" si="0"/>
        <v>10512827</v>
      </c>
      <c r="N22" s="190">
        <f t="shared" si="0"/>
        <v>22041472</v>
      </c>
      <c r="O22" s="190">
        <f t="shared" si="0"/>
        <v>3030042</v>
      </c>
      <c r="P22" s="190">
        <f t="shared" si="0"/>
        <v>5075073</v>
      </c>
      <c r="Q22" s="190">
        <f t="shared" si="0"/>
        <v>6624297</v>
      </c>
      <c r="R22" s="190">
        <f t="shared" si="0"/>
        <v>14729412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62126305</v>
      </c>
      <c r="X22" s="190">
        <f t="shared" si="0"/>
        <v>58413753</v>
      </c>
      <c r="Y22" s="190">
        <f t="shared" si="0"/>
        <v>3712552</v>
      </c>
      <c r="Z22" s="191">
        <f>+IF(X22&lt;&gt;0,+(Y22/X22)*100,0)</f>
        <v>6.355612863977426</v>
      </c>
      <c r="AA22" s="188">
        <f>SUM(AA5:AA21)</f>
        <v>71609831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28011929</v>
      </c>
      <c r="D25" s="155">
        <v>0</v>
      </c>
      <c r="E25" s="156">
        <v>33715783</v>
      </c>
      <c r="F25" s="60">
        <v>34242959</v>
      </c>
      <c r="G25" s="60">
        <v>2876758</v>
      </c>
      <c r="H25" s="60">
        <v>2439924</v>
      </c>
      <c r="I25" s="60">
        <v>2484045</v>
      </c>
      <c r="J25" s="60">
        <v>7800727</v>
      </c>
      <c r="K25" s="60">
        <v>2553116</v>
      </c>
      <c r="L25" s="60">
        <v>2532063</v>
      </c>
      <c r="M25" s="60">
        <v>3785069</v>
      </c>
      <c r="N25" s="60">
        <v>8870248</v>
      </c>
      <c r="O25" s="60">
        <v>2410017</v>
      </c>
      <c r="P25" s="60">
        <v>2527645</v>
      </c>
      <c r="Q25" s="60">
        <v>2451349</v>
      </c>
      <c r="R25" s="60">
        <v>7389011</v>
      </c>
      <c r="S25" s="60">
        <v>0</v>
      </c>
      <c r="T25" s="60">
        <v>0</v>
      </c>
      <c r="U25" s="60">
        <v>0</v>
      </c>
      <c r="V25" s="60">
        <v>0</v>
      </c>
      <c r="W25" s="60">
        <v>24059986</v>
      </c>
      <c r="X25" s="60">
        <v>22637250</v>
      </c>
      <c r="Y25" s="60">
        <v>1422736</v>
      </c>
      <c r="Z25" s="140">
        <v>6.28</v>
      </c>
      <c r="AA25" s="155">
        <v>34242959</v>
      </c>
    </row>
    <row r="26" spans="1:27" ht="12.75">
      <c r="A26" s="183" t="s">
        <v>38</v>
      </c>
      <c r="B26" s="182"/>
      <c r="C26" s="155">
        <v>3017324</v>
      </c>
      <c r="D26" s="155">
        <v>0</v>
      </c>
      <c r="E26" s="156">
        <v>0</v>
      </c>
      <c r="F26" s="60">
        <v>3500378</v>
      </c>
      <c r="G26" s="60">
        <v>265438</v>
      </c>
      <c r="H26" s="60">
        <v>265438</v>
      </c>
      <c r="I26" s="60">
        <v>265438</v>
      </c>
      <c r="J26" s="60">
        <v>796314</v>
      </c>
      <c r="K26" s="60">
        <v>265438</v>
      </c>
      <c r="L26" s="60">
        <v>265438</v>
      </c>
      <c r="M26" s="60">
        <v>265438</v>
      </c>
      <c r="N26" s="60">
        <v>796314</v>
      </c>
      <c r="O26" s="60">
        <v>265438</v>
      </c>
      <c r="P26" s="60">
        <v>265438</v>
      </c>
      <c r="Q26" s="60">
        <v>265438</v>
      </c>
      <c r="R26" s="60">
        <v>796314</v>
      </c>
      <c r="S26" s="60">
        <v>0</v>
      </c>
      <c r="T26" s="60">
        <v>0</v>
      </c>
      <c r="U26" s="60">
        <v>0</v>
      </c>
      <c r="V26" s="60">
        <v>0</v>
      </c>
      <c r="W26" s="60">
        <v>2388942</v>
      </c>
      <c r="X26" s="60">
        <v>2625003</v>
      </c>
      <c r="Y26" s="60">
        <v>-236061</v>
      </c>
      <c r="Z26" s="140">
        <v>-8.99</v>
      </c>
      <c r="AA26" s="155">
        <v>3500378</v>
      </c>
    </row>
    <row r="27" spans="1:27" ht="12.75">
      <c r="A27" s="183" t="s">
        <v>118</v>
      </c>
      <c r="B27" s="182"/>
      <c r="C27" s="155">
        <v>1466906</v>
      </c>
      <c r="D27" s="155">
        <v>0</v>
      </c>
      <c r="E27" s="156">
        <v>1761158</v>
      </c>
      <c r="F27" s="60">
        <v>1544338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1206000</v>
      </c>
      <c r="Y27" s="60">
        <v>-1206000</v>
      </c>
      <c r="Z27" s="140">
        <v>-100</v>
      </c>
      <c r="AA27" s="155">
        <v>1544338</v>
      </c>
    </row>
    <row r="28" spans="1:27" ht="12.75">
      <c r="A28" s="183" t="s">
        <v>39</v>
      </c>
      <c r="B28" s="182"/>
      <c r="C28" s="155">
        <v>8289013</v>
      </c>
      <c r="D28" s="155">
        <v>0</v>
      </c>
      <c r="E28" s="156">
        <v>4382077</v>
      </c>
      <c r="F28" s="60">
        <v>4598897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3591747</v>
      </c>
      <c r="Y28" s="60">
        <v>-3591747</v>
      </c>
      <c r="Z28" s="140">
        <v>-100</v>
      </c>
      <c r="AA28" s="155">
        <v>4598897</v>
      </c>
    </row>
    <row r="29" spans="1:27" ht="12.75">
      <c r="A29" s="183" t="s">
        <v>40</v>
      </c>
      <c r="B29" s="182"/>
      <c r="C29" s="155">
        <v>346790</v>
      </c>
      <c r="D29" s="155">
        <v>0</v>
      </c>
      <c r="E29" s="156">
        <v>98888</v>
      </c>
      <c r="F29" s="60">
        <v>78888</v>
      </c>
      <c r="G29" s="60">
        <v>0</v>
      </c>
      <c r="H29" s="60">
        <v>0</v>
      </c>
      <c r="I29" s="60">
        <v>0</v>
      </c>
      <c r="J29" s="60">
        <v>0</v>
      </c>
      <c r="K29" s="60">
        <v>1279</v>
      </c>
      <c r="L29" s="60">
        <v>122</v>
      </c>
      <c r="M29" s="60">
        <v>-43</v>
      </c>
      <c r="N29" s="60">
        <v>1358</v>
      </c>
      <c r="O29" s="60">
        <v>627</v>
      </c>
      <c r="P29" s="60">
        <v>855</v>
      </c>
      <c r="Q29" s="60">
        <v>468</v>
      </c>
      <c r="R29" s="60">
        <v>1950</v>
      </c>
      <c r="S29" s="60">
        <v>0</v>
      </c>
      <c r="T29" s="60">
        <v>0</v>
      </c>
      <c r="U29" s="60">
        <v>0</v>
      </c>
      <c r="V29" s="60">
        <v>0</v>
      </c>
      <c r="W29" s="60">
        <v>3308</v>
      </c>
      <c r="X29" s="60">
        <v>80253</v>
      </c>
      <c r="Y29" s="60">
        <v>-76945</v>
      </c>
      <c r="Z29" s="140">
        <v>-95.88</v>
      </c>
      <c r="AA29" s="155">
        <v>78888</v>
      </c>
    </row>
    <row r="30" spans="1:27" ht="12.75">
      <c r="A30" s="183" t="s">
        <v>119</v>
      </c>
      <c r="B30" s="182"/>
      <c r="C30" s="155">
        <v>11452059</v>
      </c>
      <c r="D30" s="155">
        <v>0</v>
      </c>
      <c r="E30" s="156">
        <v>12236523</v>
      </c>
      <c r="F30" s="60">
        <v>12236523</v>
      </c>
      <c r="G30" s="60">
        <v>1406109</v>
      </c>
      <c r="H30" s="60">
        <v>1481173</v>
      </c>
      <c r="I30" s="60">
        <v>1112803</v>
      </c>
      <c r="J30" s="60">
        <v>4000085</v>
      </c>
      <c r="K30" s="60">
        <v>765199</v>
      </c>
      <c r="L30" s="60">
        <v>855918</v>
      </c>
      <c r="M30" s="60">
        <v>6133</v>
      </c>
      <c r="N30" s="60">
        <v>1627250</v>
      </c>
      <c r="O30" s="60">
        <v>1513730</v>
      </c>
      <c r="P30" s="60">
        <v>786375</v>
      </c>
      <c r="Q30" s="60">
        <v>745442</v>
      </c>
      <c r="R30" s="60">
        <v>3045547</v>
      </c>
      <c r="S30" s="60">
        <v>0</v>
      </c>
      <c r="T30" s="60">
        <v>0</v>
      </c>
      <c r="U30" s="60">
        <v>0</v>
      </c>
      <c r="V30" s="60">
        <v>0</v>
      </c>
      <c r="W30" s="60">
        <v>8672882</v>
      </c>
      <c r="X30" s="60">
        <v>9844497</v>
      </c>
      <c r="Y30" s="60">
        <v>-1171615</v>
      </c>
      <c r="Z30" s="140">
        <v>-11.9</v>
      </c>
      <c r="AA30" s="155">
        <v>12236523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65359</v>
      </c>
      <c r="H31" s="60">
        <v>51380</v>
      </c>
      <c r="I31" s="60">
        <v>105578</v>
      </c>
      <c r="J31" s="60">
        <v>222317</v>
      </c>
      <c r="K31" s="60">
        <v>80909</v>
      </c>
      <c r="L31" s="60">
        <v>75797</v>
      </c>
      <c r="M31" s="60">
        <v>83526</v>
      </c>
      <c r="N31" s="60">
        <v>240232</v>
      </c>
      <c r="O31" s="60">
        <v>227537</v>
      </c>
      <c r="P31" s="60">
        <v>24354</v>
      </c>
      <c r="Q31" s="60">
        <v>109058</v>
      </c>
      <c r="R31" s="60">
        <v>360949</v>
      </c>
      <c r="S31" s="60">
        <v>0</v>
      </c>
      <c r="T31" s="60">
        <v>0</v>
      </c>
      <c r="U31" s="60">
        <v>0</v>
      </c>
      <c r="V31" s="60">
        <v>0</v>
      </c>
      <c r="W31" s="60">
        <v>823498</v>
      </c>
      <c r="X31" s="60"/>
      <c r="Y31" s="60">
        <v>823498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4134563</v>
      </c>
      <c r="D32" s="155">
        <v>0</v>
      </c>
      <c r="E32" s="156">
        <v>5252255</v>
      </c>
      <c r="F32" s="60">
        <v>1856379</v>
      </c>
      <c r="G32" s="60">
        <v>225262</v>
      </c>
      <c r="H32" s="60">
        <v>240809</v>
      </c>
      <c r="I32" s="60">
        <v>555512</v>
      </c>
      <c r="J32" s="60">
        <v>1021583</v>
      </c>
      <c r="K32" s="60">
        <v>1156075</v>
      </c>
      <c r="L32" s="60">
        <v>949283</v>
      </c>
      <c r="M32" s="60">
        <v>350110</v>
      </c>
      <c r="N32" s="60">
        <v>2455468</v>
      </c>
      <c r="O32" s="60">
        <v>184198</v>
      </c>
      <c r="P32" s="60">
        <v>689718</v>
      </c>
      <c r="Q32" s="60">
        <v>877509</v>
      </c>
      <c r="R32" s="60">
        <v>1751425</v>
      </c>
      <c r="S32" s="60">
        <v>0</v>
      </c>
      <c r="T32" s="60">
        <v>0</v>
      </c>
      <c r="U32" s="60">
        <v>0</v>
      </c>
      <c r="V32" s="60">
        <v>0</v>
      </c>
      <c r="W32" s="60">
        <v>5228476</v>
      </c>
      <c r="X32" s="60">
        <v>2463750</v>
      </c>
      <c r="Y32" s="60">
        <v>2764726</v>
      </c>
      <c r="Z32" s="140">
        <v>112.22</v>
      </c>
      <c r="AA32" s="155">
        <v>1856379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2364697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21046256</v>
      </c>
      <c r="D34" s="155">
        <v>0</v>
      </c>
      <c r="E34" s="156">
        <v>17215022</v>
      </c>
      <c r="F34" s="60">
        <v>15941820</v>
      </c>
      <c r="G34" s="60">
        <v>986243</v>
      </c>
      <c r="H34" s="60">
        <v>511915</v>
      </c>
      <c r="I34" s="60">
        <v>291865</v>
      </c>
      <c r="J34" s="60">
        <v>1790023</v>
      </c>
      <c r="K34" s="60">
        <v>497396</v>
      </c>
      <c r="L34" s="60">
        <v>715308</v>
      </c>
      <c r="M34" s="60">
        <v>1432661</v>
      </c>
      <c r="N34" s="60">
        <v>2645365</v>
      </c>
      <c r="O34" s="60">
        <v>416473</v>
      </c>
      <c r="P34" s="60">
        <v>613740</v>
      </c>
      <c r="Q34" s="60">
        <v>1064169</v>
      </c>
      <c r="R34" s="60">
        <v>2094382</v>
      </c>
      <c r="S34" s="60">
        <v>0</v>
      </c>
      <c r="T34" s="60">
        <v>0</v>
      </c>
      <c r="U34" s="60">
        <v>0</v>
      </c>
      <c r="V34" s="60">
        <v>0</v>
      </c>
      <c r="W34" s="60">
        <v>6529770</v>
      </c>
      <c r="X34" s="60">
        <v>17155503</v>
      </c>
      <c r="Y34" s="60">
        <v>-10625733</v>
      </c>
      <c r="Z34" s="140">
        <v>-61.94</v>
      </c>
      <c r="AA34" s="155">
        <v>15941820</v>
      </c>
    </row>
    <row r="35" spans="1:27" ht="12.75">
      <c r="A35" s="181" t="s">
        <v>122</v>
      </c>
      <c r="B35" s="185"/>
      <c r="C35" s="155">
        <v>3688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77768528</v>
      </c>
      <c r="D36" s="188">
        <f>SUM(D25:D35)</f>
        <v>0</v>
      </c>
      <c r="E36" s="189">
        <f t="shared" si="1"/>
        <v>77026403</v>
      </c>
      <c r="F36" s="190">
        <f t="shared" si="1"/>
        <v>74000182</v>
      </c>
      <c r="G36" s="190">
        <f t="shared" si="1"/>
        <v>5825169</v>
      </c>
      <c r="H36" s="190">
        <f t="shared" si="1"/>
        <v>4990639</v>
      </c>
      <c r="I36" s="190">
        <f t="shared" si="1"/>
        <v>4815241</v>
      </c>
      <c r="J36" s="190">
        <f t="shared" si="1"/>
        <v>15631049</v>
      </c>
      <c r="K36" s="190">
        <f t="shared" si="1"/>
        <v>5319412</v>
      </c>
      <c r="L36" s="190">
        <f t="shared" si="1"/>
        <v>5393929</v>
      </c>
      <c r="M36" s="190">
        <f t="shared" si="1"/>
        <v>5922894</v>
      </c>
      <c r="N36" s="190">
        <f t="shared" si="1"/>
        <v>16636235</v>
      </c>
      <c r="O36" s="190">
        <f t="shared" si="1"/>
        <v>5018020</v>
      </c>
      <c r="P36" s="190">
        <f t="shared" si="1"/>
        <v>4908125</v>
      </c>
      <c r="Q36" s="190">
        <f t="shared" si="1"/>
        <v>5513433</v>
      </c>
      <c r="R36" s="190">
        <f t="shared" si="1"/>
        <v>15439578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47706862</v>
      </c>
      <c r="X36" s="190">
        <f t="shared" si="1"/>
        <v>59604003</v>
      </c>
      <c r="Y36" s="190">
        <f t="shared" si="1"/>
        <v>-11897141</v>
      </c>
      <c r="Z36" s="191">
        <f>+IF(X36&lt;&gt;0,+(Y36/X36)*100,0)</f>
        <v>-19.960305350632236</v>
      </c>
      <c r="AA36" s="188">
        <f>SUM(AA25:AA35)</f>
        <v>74000182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-16238001</v>
      </c>
      <c r="D38" s="199">
        <f>+D22-D36</f>
        <v>0</v>
      </c>
      <c r="E38" s="200">
        <f t="shared" si="2"/>
        <v>39404</v>
      </c>
      <c r="F38" s="106">
        <f t="shared" si="2"/>
        <v>-2390351</v>
      </c>
      <c r="G38" s="106">
        <f t="shared" si="2"/>
        <v>12598170</v>
      </c>
      <c r="H38" s="106">
        <f t="shared" si="2"/>
        <v>-1653021</v>
      </c>
      <c r="I38" s="106">
        <f t="shared" si="2"/>
        <v>-1220777</v>
      </c>
      <c r="J38" s="106">
        <f t="shared" si="2"/>
        <v>9724372</v>
      </c>
      <c r="K38" s="106">
        <f t="shared" si="2"/>
        <v>2861617</v>
      </c>
      <c r="L38" s="106">
        <f t="shared" si="2"/>
        <v>-2046313</v>
      </c>
      <c r="M38" s="106">
        <f t="shared" si="2"/>
        <v>4589933</v>
      </c>
      <c r="N38" s="106">
        <f t="shared" si="2"/>
        <v>5405237</v>
      </c>
      <c r="O38" s="106">
        <f t="shared" si="2"/>
        <v>-1987978</v>
      </c>
      <c r="P38" s="106">
        <f t="shared" si="2"/>
        <v>166948</v>
      </c>
      <c r="Q38" s="106">
        <f t="shared" si="2"/>
        <v>1110864</v>
      </c>
      <c r="R38" s="106">
        <f t="shared" si="2"/>
        <v>-710166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14419443</v>
      </c>
      <c r="X38" s="106">
        <f>IF(F22=F36,0,X22-X36)</f>
        <v>-1190250</v>
      </c>
      <c r="Y38" s="106">
        <f t="shared" si="2"/>
        <v>15609693</v>
      </c>
      <c r="Z38" s="201">
        <f>+IF(X38&lt;&gt;0,+(Y38/X38)*100,0)</f>
        <v>-1311.4633900441083</v>
      </c>
      <c r="AA38" s="199">
        <f>+AA22-AA36</f>
        <v>-2390351</v>
      </c>
    </row>
    <row r="39" spans="1:27" ht="12.75">
      <c r="A39" s="181" t="s">
        <v>46</v>
      </c>
      <c r="B39" s="185"/>
      <c r="C39" s="155">
        <v>21602216</v>
      </c>
      <c r="D39" s="155">
        <v>0</v>
      </c>
      <c r="E39" s="156">
        <v>21423000</v>
      </c>
      <c r="F39" s="60">
        <v>22423000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16067250</v>
      </c>
      <c r="Y39" s="60">
        <v>-16067250</v>
      </c>
      <c r="Z39" s="140">
        <v>-100</v>
      </c>
      <c r="AA39" s="155">
        <v>22423000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5364215</v>
      </c>
      <c r="D42" s="206">
        <f>SUM(D38:D41)</f>
        <v>0</v>
      </c>
      <c r="E42" s="207">
        <f t="shared" si="3"/>
        <v>21462404</v>
      </c>
      <c r="F42" s="88">
        <f t="shared" si="3"/>
        <v>20032649</v>
      </c>
      <c r="G42" s="88">
        <f t="shared" si="3"/>
        <v>12598170</v>
      </c>
      <c r="H42" s="88">
        <f t="shared" si="3"/>
        <v>-1653021</v>
      </c>
      <c r="I42" s="88">
        <f t="shared" si="3"/>
        <v>-1220777</v>
      </c>
      <c r="J42" s="88">
        <f t="shared" si="3"/>
        <v>9724372</v>
      </c>
      <c r="K42" s="88">
        <f t="shared" si="3"/>
        <v>2861617</v>
      </c>
      <c r="L42" s="88">
        <f t="shared" si="3"/>
        <v>-2046313</v>
      </c>
      <c r="M42" s="88">
        <f t="shared" si="3"/>
        <v>4589933</v>
      </c>
      <c r="N42" s="88">
        <f t="shared" si="3"/>
        <v>5405237</v>
      </c>
      <c r="O42" s="88">
        <f t="shared" si="3"/>
        <v>-1987978</v>
      </c>
      <c r="P42" s="88">
        <f t="shared" si="3"/>
        <v>166948</v>
      </c>
      <c r="Q42" s="88">
        <f t="shared" si="3"/>
        <v>1110864</v>
      </c>
      <c r="R42" s="88">
        <f t="shared" si="3"/>
        <v>-710166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14419443</v>
      </c>
      <c r="X42" s="88">
        <f t="shared" si="3"/>
        <v>14877000</v>
      </c>
      <c r="Y42" s="88">
        <f t="shared" si="3"/>
        <v>-457557</v>
      </c>
      <c r="Z42" s="208">
        <f>+IF(X42&lt;&gt;0,+(Y42/X42)*100,0)</f>
        <v>-3.0755999193385763</v>
      </c>
      <c r="AA42" s="206">
        <f>SUM(AA38:AA41)</f>
        <v>20032649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5364215</v>
      </c>
      <c r="D44" s="210">
        <f>+D42-D43</f>
        <v>0</v>
      </c>
      <c r="E44" s="211">
        <f t="shared" si="4"/>
        <v>21462404</v>
      </c>
      <c r="F44" s="77">
        <f t="shared" si="4"/>
        <v>20032649</v>
      </c>
      <c r="G44" s="77">
        <f t="shared" si="4"/>
        <v>12598170</v>
      </c>
      <c r="H44" s="77">
        <f t="shared" si="4"/>
        <v>-1653021</v>
      </c>
      <c r="I44" s="77">
        <f t="shared" si="4"/>
        <v>-1220777</v>
      </c>
      <c r="J44" s="77">
        <f t="shared" si="4"/>
        <v>9724372</v>
      </c>
      <c r="K44" s="77">
        <f t="shared" si="4"/>
        <v>2861617</v>
      </c>
      <c r="L44" s="77">
        <f t="shared" si="4"/>
        <v>-2046313</v>
      </c>
      <c r="M44" s="77">
        <f t="shared" si="4"/>
        <v>4589933</v>
      </c>
      <c r="N44" s="77">
        <f t="shared" si="4"/>
        <v>5405237</v>
      </c>
      <c r="O44" s="77">
        <f t="shared" si="4"/>
        <v>-1987978</v>
      </c>
      <c r="P44" s="77">
        <f t="shared" si="4"/>
        <v>166948</v>
      </c>
      <c r="Q44" s="77">
        <f t="shared" si="4"/>
        <v>1110864</v>
      </c>
      <c r="R44" s="77">
        <f t="shared" si="4"/>
        <v>-710166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14419443</v>
      </c>
      <c r="X44" s="77">
        <f t="shared" si="4"/>
        <v>14877000</v>
      </c>
      <c r="Y44" s="77">
        <f t="shared" si="4"/>
        <v>-457557</v>
      </c>
      <c r="Z44" s="212">
        <f>+IF(X44&lt;&gt;0,+(Y44/X44)*100,0)</f>
        <v>-3.0755999193385763</v>
      </c>
      <c r="AA44" s="210">
        <f>+AA42-AA43</f>
        <v>20032649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5364215</v>
      </c>
      <c r="D46" s="206">
        <f>SUM(D44:D45)</f>
        <v>0</v>
      </c>
      <c r="E46" s="207">
        <f t="shared" si="5"/>
        <v>21462404</v>
      </c>
      <c r="F46" s="88">
        <f t="shared" si="5"/>
        <v>20032649</v>
      </c>
      <c r="G46" s="88">
        <f t="shared" si="5"/>
        <v>12598170</v>
      </c>
      <c r="H46" s="88">
        <f t="shared" si="5"/>
        <v>-1653021</v>
      </c>
      <c r="I46" s="88">
        <f t="shared" si="5"/>
        <v>-1220777</v>
      </c>
      <c r="J46" s="88">
        <f t="shared" si="5"/>
        <v>9724372</v>
      </c>
      <c r="K46" s="88">
        <f t="shared" si="5"/>
        <v>2861617</v>
      </c>
      <c r="L46" s="88">
        <f t="shared" si="5"/>
        <v>-2046313</v>
      </c>
      <c r="M46" s="88">
        <f t="shared" si="5"/>
        <v>4589933</v>
      </c>
      <c r="N46" s="88">
        <f t="shared" si="5"/>
        <v>5405237</v>
      </c>
      <c r="O46" s="88">
        <f t="shared" si="5"/>
        <v>-1987978</v>
      </c>
      <c r="P46" s="88">
        <f t="shared" si="5"/>
        <v>166948</v>
      </c>
      <c r="Q46" s="88">
        <f t="shared" si="5"/>
        <v>1110864</v>
      </c>
      <c r="R46" s="88">
        <f t="shared" si="5"/>
        <v>-710166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14419443</v>
      </c>
      <c r="X46" s="88">
        <f t="shared" si="5"/>
        <v>14877000</v>
      </c>
      <c r="Y46" s="88">
        <f t="shared" si="5"/>
        <v>-457557</v>
      </c>
      <c r="Z46" s="208">
        <f>+IF(X46&lt;&gt;0,+(Y46/X46)*100,0)</f>
        <v>-3.0755999193385763</v>
      </c>
      <c r="AA46" s="206">
        <f>SUM(AA44:AA45)</f>
        <v>20032649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5364215</v>
      </c>
      <c r="D48" s="217">
        <f>SUM(D46:D47)</f>
        <v>0</v>
      </c>
      <c r="E48" s="218">
        <f t="shared" si="6"/>
        <v>21462404</v>
      </c>
      <c r="F48" s="219">
        <f t="shared" si="6"/>
        <v>20032649</v>
      </c>
      <c r="G48" s="219">
        <f t="shared" si="6"/>
        <v>12598170</v>
      </c>
      <c r="H48" s="220">
        <f t="shared" si="6"/>
        <v>-1653021</v>
      </c>
      <c r="I48" s="220">
        <f t="shared" si="6"/>
        <v>-1220777</v>
      </c>
      <c r="J48" s="220">
        <f t="shared" si="6"/>
        <v>9724372</v>
      </c>
      <c r="K48" s="220">
        <f t="shared" si="6"/>
        <v>2861617</v>
      </c>
      <c r="L48" s="220">
        <f t="shared" si="6"/>
        <v>-2046313</v>
      </c>
      <c r="M48" s="219">
        <f t="shared" si="6"/>
        <v>4589933</v>
      </c>
      <c r="N48" s="219">
        <f t="shared" si="6"/>
        <v>5405237</v>
      </c>
      <c r="O48" s="220">
        <f t="shared" si="6"/>
        <v>-1987978</v>
      </c>
      <c r="P48" s="220">
        <f t="shared" si="6"/>
        <v>166948</v>
      </c>
      <c r="Q48" s="220">
        <f t="shared" si="6"/>
        <v>1110864</v>
      </c>
      <c r="R48" s="220">
        <f t="shared" si="6"/>
        <v>-710166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14419443</v>
      </c>
      <c r="X48" s="220">
        <f t="shared" si="6"/>
        <v>14877000</v>
      </c>
      <c r="Y48" s="220">
        <f t="shared" si="6"/>
        <v>-457557</v>
      </c>
      <c r="Z48" s="221">
        <f>+IF(X48&lt;&gt;0,+(Y48/X48)*100,0)</f>
        <v>-3.0755999193385763</v>
      </c>
      <c r="AA48" s="222">
        <f>SUM(AA46:AA47)</f>
        <v>20032649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525000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393750</v>
      </c>
      <c r="Y5" s="100">
        <f t="shared" si="0"/>
        <v>-393750</v>
      </c>
      <c r="Z5" s="137">
        <f>+IF(X5&lt;&gt;0,+(Y5/X5)*100,0)</f>
        <v>-100</v>
      </c>
      <c r="AA5" s="153">
        <f>SUM(AA6:AA8)</f>
        <v>650000</v>
      </c>
    </row>
    <row r="6" spans="1:27" ht="12.75">
      <c r="A6" s="138" t="s">
        <v>75</v>
      </c>
      <c r="B6" s="136"/>
      <c r="C6" s="155"/>
      <c r="D6" s="155"/>
      <c r="E6" s="156">
        <v>120000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</v>
      </c>
      <c r="Y6" s="60">
        <v>-90000</v>
      </c>
      <c r="Z6" s="140">
        <v>-100</v>
      </c>
      <c r="AA6" s="62">
        <v>30000</v>
      </c>
    </row>
    <row r="7" spans="1:27" ht="12.75">
      <c r="A7" s="138" t="s">
        <v>76</v>
      </c>
      <c r="B7" s="136"/>
      <c r="C7" s="157"/>
      <c r="D7" s="157"/>
      <c r="E7" s="158">
        <v>65000</v>
      </c>
      <c r="F7" s="159">
        <v>620000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303750</v>
      </c>
      <c r="Y7" s="159">
        <v>-303750</v>
      </c>
      <c r="Z7" s="141">
        <v>-100</v>
      </c>
      <c r="AA7" s="225">
        <v>620000</v>
      </c>
    </row>
    <row r="8" spans="1:27" ht="12.75">
      <c r="A8" s="138" t="s">
        <v>77</v>
      </c>
      <c r="B8" s="136"/>
      <c r="C8" s="155"/>
      <c r="D8" s="155"/>
      <c r="E8" s="156">
        <v>340000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145000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108747</v>
      </c>
      <c r="Y9" s="100">
        <f t="shared" si="1"/>
        <v>-108747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145000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108747</v>
      </c>
      <c r="Y10" s="60">
        <v>-108747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22517349</v>
      </c>
      <c r="D15" s="153">
        <f>SUM(D16:D18)</f>
        <v>0</v>
      </c>
      <c r="E15" s="154">
        <f t="shared" si="2"/>
        <v>18948780</v>
      </c>
      <c r="F15" s="100">
        <f t="shared" si="2"/>
        <v>21423000</v>
      </c>
      <c r="G15" s="100">
        <f t="shared" si="2"/>
        <v>0</v>
      </c>
      <c r="H15" s="100">
        <f t="shared" si="2"/>
        <v>182000</v>
      </c>
      <c r="I15" s="100">
        <f t="shared" si="2"/>
        <v>0</v>
      </c>
      <c r="J15" s="100">
        <f t="shared" si="2"/>
        <v>182000</v>
      </c>
      <c r="K15" s="100">
        <f t="shared" si="2"/>
        <v>1212159</v>
      </c>
      <c r="L15" s="100">
        <f t="shared" si="2"/>
        <v>0</v>
      </c>
      <c r="M15" s="100">
        <f t="shared" si="2"/>
        <v>596814</v>
      </c>
      <c r="N15" s="100">
        <f t="shared" si="2"/>
        <v>1808973</v>
      </c>
      <c r="O15" s="100">
        <f t="shared" si="2"/>
        <v>0</v>
      </c>
      <c r="P15" s="100">
        <f t="shared" si="2"/>
        <v>910350</v>
      </c>
      <c r="Q15" s="100">
        <f t="shared" si="2"/>
        <v>1039947</v>
      </c>
      <c r="R15" s="100">
        <f t="shared" si="2"/>
        <v>1950297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3941270</v>
      </c>
      <c r="X15" s="100">
        <f t="shared" si="2"/>
        <v>14211747</v>
      </c>
      <c r="Y15" s="100">
        <f t="shared" si="2"/>
        <v>-10270477</v>
      </c>
      <c r="Z15" s="137">
        <f>+IF(X15&lt;&gt;0,+(Y15/X15)*100,0)</f>
        <v>-72.26751925713285</v>
      </c>
      <c r="AA15" s="102">
        <f>SUM(AA16:AA18)</f>
        <v>21423000</v>
      </c>
    </row>
    <row r="16" spans="1:27" ht="12.75">
      <c r="A16" s="138" t="s">
        <v>85</v>
      </c>
      <c r="B16" s="136"/>
      <c r="C16" s="155"/>
      <c r="D16" s="155"/>
      <c r="E16" s="156">
        <v>465000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348750</v>
      </c>
      <c r="Y16" s="60">
        <v>-348750</v>
      </c>
      <c r="Z16" s="140">
        <v>-100</v>
      </c>
      <c r="AA16" s="62"/>
    </row>
    <row r="17" spans="1:27" ht="12.75">
      <c r="A17" s="138" t="s">
        <v>86</v>
      </c>
      <c r="B17" s="136"/>
      <c r="C17" s="155">
        <v>22517349</v>
      </c>
      <c r="D17" s="155"/>
      <c r="E17" s="156">
        <v>18483780</v>
      </c>
      <c r="F17" s="60"/>
      <c r="G17" s="60"/>
      <c r="H17" s="60">
        <v>182000</v>
      </c>
      <c r="I17" s="60"/>
      <c r="J17" s="60">
        <v>182000</v>
      </c>
      <c r="K17" s="60">
        <v>1212159</v>
      </c>
      <c r="L17" s="60"/>
      <c r="M17" s="60">
        <v>596814</v>
      </c>
      <c r="N17" s="60">
        <v>1808973</v>
      </c>
      <c r="O17" s="60"/>
      <c r="P17" s="60">
        <v>910350</v>
      </c>
      <c r="Q17" s="60">
        <v>1039947</v>
      </c>
      <c r="R17" s="60">
        <v>1950297</v>
      </c>
      <c r="S17" s="60"/>
      <c r="T17" s="60"/>
      <c r="U17" s="60"/>
      <c r="V17" s="60"/>
      <c r="W17" s="60">
        <v>3941270</v>
      </c>
      <c r="X17" s="60">
        <v>13862997</v>
      </c>
      <c r="Y17" s="60">
        <v>-9921727</v>
      </c>
      <c r="Z17" s="140">
        <v>-71.57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>
        <v>21423000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21423000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</v>
      </c>
      <c r="F19" s="100">
        <f t="shared" si="3"/>
        <v>20000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1945830</v>
      </c>
      <c r="N19" s="100">
        <f t="shared" si="3"/>
        <v>1945830</v>
      </c>
      <c r="O19" s="100">
        <f t="shared" si="3"/>
        <v>0</v>
      </c>
      <c r="P19" s="100">
        <f t="shared" si="3"/>
        <v>0</v>
      </c>
      <c r="Q19" s="100">
        <f t="shared" si="3"/>
        <v>1863900</v>
      </c>
      <c r="R19" s="100">
        <f t="shared" si="3"/>
        <v>1863900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3809730</v>
      </c>
      <c r="X19" s="100">
        <f t="shared" si="3"/>
        <v>45000</v>
      </c>
      <c r="Y19" s="100">
        <f t="shared" si="3"/>
        <v>3764730</v>
      </c>
      <c r="Z19" s="137">
        <f>+IF(X19&lt;&gt;0,+(Y19/X19)*100,0)</f>
        <v>8366.066666666668</v>
      </c>
      <c r="AA19" s="102">
        <f>SUM(AA20:AA23)</f>
        <v>20000</v>
      </c>
    </row>
    <row r="20" spans="1:27" ht="12.75">
      <c r="A20" s="138" t="s">
        <v>89</v>
      </c>
      <c r="B20" s="136"/>
      <c r="C20" s="155"/>
      <c r="D20" s="155"/>
      <c r="E20" s="156">
        <v>60000</v>
      </c>
      <c r="F20" s="60">
        <v>20000</v>
      </c>
      <c r="G20" s="60"/>
      <c r="H20" s="60"/>
      <c r="I20" s="60"/>
      <c r="J20" s="60"/>
      <c r="K20" s="60"/>
      <c r="L20" s="60"/>
      <c r="M20" s="60">
        <v>1945830</v>
      </c>
      <c r="N20" s="60">
        <v>1945830</v>
      </c>
      <c r="O20" s="60"/>
      <c r="P20" s="60"/>
      <c r="Q20" s="60">
        <v>1863900</v>
      </c>
      <c r="R20" s="60">
        <v>1863900</v>
      </c>
      <c r="S20" s="60"/>
      <c r="T20" s="60"/>
      <c r="U20" s="60"/>
      <c r="V20" s="60"/>
      <c r="W20" s="60">
        <v>3809730</v>
      </c>
      <c r="X20" s="60">
        <v>45000</v>
      </c>
      <c r="Y20" s="60">
        <v>3764730</v>
      </c>
      <c r="Z20" s="140">
        <v>8366.07</v>
      </c>
      <c r="AA20" s="62">
        <v>20000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65000</v>
      </c>
      <c r="F24" s="100">
        <v>60000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48753</v>
      </c>
      <c r="Y24" s="100">
        <v>-48753</v>
      </c>
      <c r="Z24" s="137">
        <v>-100</v>
      </c>
      <c r="AA24" s="102">
        <v>60000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22517349</v>
      </c>
      <c r="D25" s="217">
        <f>+D5+D9+D15+D19+D24</f>
        <v>0</v>
      </c>
      <c r="E25" s="230">
        <f t="shared" si="4"/>
        <v>19743780</v>
      </c>
      <c r="F25" s="219">
        <f t="shared" si="4"/>
        <v>22153000</v>
      </c>
      <c r="G25" s="219">
        <f t="shared" si="4"/>
        <v>0</v>
      </c>
      <c r="H25" s="219">
        <f t="shared" si="4"/>
        <v>182000</v>
      </c>
      <c r="I25" s="219">
        <f t="shared" si="4"/>
        <v>0</v>
      </c>
      <c r="J25" s="219">
        <f t="shared" si="4"/>
        <v>182000</v>
      </c>
      <c r="K25" s="219">
        <f t="shared" si="4"/>
        <v>1212159</v>
      </c>
      <c r="L25" s="219">
        <f t="shared" si="4"/>
        <v>0</v>
      </c>
      <c r="M25" s="219">
        <f t="shared" si="4"/>
        <v>2542644</v>
      </c>
      <c r="N25" s="219">
        <f t="shared" si="4"/>
        <v>3754803</v>
      </c>
      <c r="O25" s="219">
        <f t="shared" si="4"/>
        <v>0</v>
      </c>
      <c r="P25" s="219">
        <f t="shared" si="4"/>
        <v>910350</v>
      </c>
      <c r="Q25" s="219">
        <f t="shared" si="4"/>
        <v>2903847</v>
      </c>
      <c r="R25" s="219">
        <f t="shared" si="4"/>
        <v>3814197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7751000</v>
      </c>
      <c r="X25" s="219">
        <f t="shared" si="4"/>
        <v>14807997</v>
      </c>
      <c r="Y25" s="219">
        <f t="shared" si="4"/>
        <v>-7056997</v>
      </c>
      <c r="Z25" s="231">
        <f>+IF(X25&lt;&gt;0,+(Y25/X25)*100,0)</f>
        <v>-47.65666146474773</v>
      </c>
      <c r="AA25" s="232">
        <f>+AA5+AA9+AA15+AA19+AA24</f>
        <v>22153000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21321883</v>
      </c>
      <c r="D28" s="155"/>
      <c r="E28" s="156">
        <v>18423780</v>
      </c>
      <c r="F28" s="60">
        <v>21423000</v>
      </c>
      <c r="G28" s="60"/>
      <c r="H28" s="60"/>
      <c r="I28" s="60"/>
      <c r="J28" s="60"/>
      <c r="K28" s="60"/>
      <c r="L28" s="60"/>
      <c r="M28" s="60"/>
      <c r="N28" s="60"/>
      <c r="O28" s="60"/>
      <c r="P28" s="60">
        <v>910350</v>
      </c>
      <c r="Q28" s="60">
        <v>2903847</v>
      </c>
      <c r="R28" s="60">
        <v>3814197</v>
      </c>
      <c r="S28" s="60"/>
      <c r="T28" s="60"/>
      <c r="U28" s="60"/>
      <c r="V28" s="60"/>
      <c r="W28" s="60">
        <v>3814197</v>
      </c>
      <c r="X28" s="60">
        <v>13817997</v>
      </c>
      <c r="Y28" s="60">
        <v>-10003800</v>
      </c>
      <c r="Z28" s="140">
        <v>-72.4</v>
      </c>
      <c r="AA28" s="155">
        <v>21423000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>
        <v>182000</v>
      </c>
      <c r="I29" s="60"/>
      <c r="J29" s="60">
        <v>182000</v>
      </c>
      <c r="K29" s="60">
        <v>1212159</v>
      </c>
      <c r="L29" s="60"/>
      <c r="M29" s="60">
        <v>2542644</v>
      </c>
      <c r="N29" s="60">
        <v>3754803</v>
      </c>
      <c r="O29" s="60"/>
      <c r="P29" s="60"/>
      <c r="Q29" s="60"/>
      <c r="R29" s="60"/>
      <c r="S29" s="60"/>
      <c r="T29" s="60"/>
      <c r="U29" s="60"/>
      <c r="V29" s="60"/>
      <c r="W29" s="60">
        <v>3936803</v>
      </c>
      <c r="X29" s="60"/>
      <c r="Y29" s="60">
        <v>3936803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21321883</v>
      </c>
      <c r="D32" s="210">
        <f>SUM(D28:D31)</f>
        <v>0</v>
      </c>
      <c r="E32" s="211">
        <f t="shared" si="5"/>
        <v>18423780</v>
      </c>
      <c r="F32" s="77">
        <f t="shared" si="5"/>
        <v>21423000</v>
      </c>
      <c r="G32" s="77">
        <f t="shared" si="5"/>
        <v>0</v>
      </c>
      <c r="H32" s="77">
        <f t="shared" si="5"/>
        <v>182000</v>
      </c>
      <c r="I32" s="77">
        <f t="shared" si="5"/>
        <v>0</v>
      </c>
      <c r="J32" s="77">
        <f t="shared" si="5"/>
        <v>182000</v>
      </c>
      <c r="K32" s="77">
        <f t="shared" si="5"/>
        <v>1212159</v>
      </c>
      <c r="L32" s="77">
        <f t="shared" si="5"/>
        <v>0</v>
      </c>
      <c r="M32" s="77">
        <f t="shared" si="5"/>
        <v>2542644</v>
      </c>
      <c r="N32" s="77">
        <f t="shared" si="5"/>
        <v>3754803</v>
      </c>
      <c r="O32" s="77">
        <f t="shared" si="5"/>
        <v>0</v>
      </c>
      <c r="P32" s="77">
        <f t="shared" si="5"/>
        <v>910350</v>
      </c>
      <c r="Q32" s="77">
        <f t="shared" si="5"/>
        <v>2903847</v>
      </c>
      <c r="R32" s="77">
        <f t="shared" si="5"/>
        <v>3814197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7751000</v>
      </c>
      <c r="X32" s="77">
        <f t="shared" si="5"/>
        <v>13817997</v>
      </c>
      <c r="Y32" s="77">
        <f t="shared" si="5"/>
        <v>-6066997</v>
      </c>
      <c r="Z32" s="212">
        <f>+IF(X32&lt;&gt;0,+(Y32/X32)*100,0)</f>
        <v>-43.906486591363425</v>
      </c>
      <c r="AA32" s="79">
        <f>SUM(AA28:AA31)</f>
        <v>21423000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1195466</v>
      </c>
      <c r="D35" s="155"/>
      <c r="E35" s="156">
        <v>1320000</v>
      </c>
      <c r="F35" s="60">
        <v>730000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990000</v>
      </c>
      <c r="Y35" s="60">
        <v>-990000</v>
      </c>
      <c r="Z35" s="140">
        <v>-100</v>
      </c>
      <c r="AA35" s="62">
        <v>730000</v>
      </c>
    </row>
    <row r="36" spans="1:27" ht="12.75">
      <c r="A36" s="238" t="s">
        <v>139</v>
      </c>
      <c r="B36" s="149"/>
      <c r="C36" s="222">
        <f aca="true" t="shared" si="6" ref="C36:Y36">SUM(C32:C35)</f>
        <v>22517349</v>
      </c>
      <c r="D36" s="222">
        <f>SUM(D32:D35)</f>
        <v>0</v>
      </c>
      <c r="E36" s="218">
        <f t="shared" si="6"/>
        <v>19743780</v>
      </c>
      <c r="F36" s="220">
        <f t="shared" si="6"/>
        <v>22153000</v>
      </c>
      <c r="G36" s="220">
        <f t="shared" si="6"/>
        <v>0</v>
      </c>
      <c r="H36" s="220">
        <f t="shared" si="6"/>
        <v>182000</v>
      </c>
      <c r="I36" s="220">
        <f t="shared" si="6"/>
        <v>0</v>
      </c>
      <c r="J36" s="220">
        <f t="shared" si="6"/>
        <v>182000</v>
      </c>
      <c r="K36" s="220">
        <f t="shared" si="6"/>
        <v>1212159</v>
      </c>
      <c r="L36" s="220">
        <f t="shared" si="6"/>
        <v>0</v>
      </c>
      <c r="M36" s="220">
        <f t="shared" si="6"/>
        <v>2542644</v>
      </c>
      <c r="N36" s="220">
        <f t="shared" si="6"/>
        <v>3754803</v>
      </c>
      <c r="O36" s="220">
        <f t="shared" si="6"/>
        <v>0</v>
      </c>
      <c r="P36" s="220">
        <f t="shared" si="6"/>
        <v>910350</v>
      </c>
      <c r="Q36" s="220">
        <f t="shared" si="6"/>
        <v>2903847</v>
      </c>
      <c r="R36" s="220">
        <f t="shared" si="6"/>
        <v>3814197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7751000</v>
      </c>
      <c r="X36" s="220">
        <f t="shared" si="6"/>
        <v>14807997</v>
      </c>
      <c r="Y36" s="220">
        <f t="shared" si="6"/>
        <v>-7056997</v>
      </c>
      <c r="Z36" s="221">
        <f>+IF(X36&lt;&gt;0,+(Y36/X36)*100,0)</f>
        <v>-47.65666146474773</v>
      </c>
      <c r="AA36" s="239">
        <f>SUM(AA32:AA35)</f>
        <v>22153000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14827721</v>
      </c>
      <c r="D6" s="155"/>
      <c r="E6" s="59">
        <v>11653661</v>
      </c>
      <c r="F6" s="60">
        <v>9698185</v>
      </c>
      <c r="G6" s="60">
        <v>10538656</v>
      </c>
      <c r="H6" s="60">
        <v>5426050</v>
      </c>
      <c r="I6" s="60">
        <v>26894256</v>
      </c>
      <c r="J6" s="60">
        <v>26894256</v>
      </c>
      <c r="K6" s="60">
        <v>1993887</v>
      </c>
      <c r="L6" s="60">
        <v>4882167</v>
      </c>
      <c r="M6" s="60">
        <v>10318474</v>
      </c>
      <c r="N6" s="60">
        <v>10318474</v>
      </c>
      <c r="O6" s="60">
        <v>-776045</v>
      </c>
      <c r="P6" s="60">
        <v>-11894</v>
      </c>
      <c r="Q6" s="60">
        <v>-610801</v>
      </c>
      <c r="R6" s="60">
        <v>-610801</v>
      </c>
      <c r="S6" s="60"/>
      <c r="T6" s="60"/>
      <c r="U6" s="60"/>
      <c r="V6" s="60"/>
      <c r="W6" s="60">
        <v>-610801</v>
      </c>
      <c r="X6" s="60">
        <v>7273639</v>
      </c>
      <c r="Y6" s="60">
        <v>-7884440</v>
      </c>
      <c r="Z6" s="140">
        <v>-108.4</v>
      </c>
      <c r="AA6" s="62">
        <v>9698185</v>
      </c>
    </row>
    <row r="7" spans="1:27" ht="12.75">
      <c r="A7" s="249" t="s">
        <v>144</v>
      </c>
      <c r="B7" s="182"/>
      <c r="C7" s="155">
        <v>321611</v>
      </c>
      <c r="D7" s="155"/>
      <c r="E7" s="59">
        <v>321611</v>
      </c>
      <c r="F7" s="60">
        <v>348072</v>
      </c>
      <c r="G7" s="60">
        <v>18216310</v>
      </c>
      <c r="H7" s="60"/>
      <c r="I7" s="60"/>
      <c r="J7" s="60"/>
      <c r="K7" s="60">
        <v>24150692</v>
      </c>
      <c r="L7" s="60">
        <v>22772406</v>
      </c>
      <c r="M7" s="60">
        <v>17216345</v>
      </c>
      <c r="N7" s="60">
        <v>17216345</v>
      </c>
      <c r="O7" s="60">
        <v>24565902</v>
      </c>
      <c r="P7" s="60">
        <v>18875817</v>
      </c>
      <c r="Q7" s="60">
        <v>22426623</v>
      </c>
      <c r="R7" s="60">
        <v>22426623</v>
      </c>
      <c r="S7" s="60"/>
      <c r="T7" s="60"/>
      <c r="U7" s="60"/>
      <c r="V7" s="60"/>
      <c r="W7" s="60">
        <v>22426623</v>
      </c>
      <c r="X7" s="60">
        <v>261054</v>
      </c>
      <c r="Y7" s="60">
        <v>22165569</v>
      </c>
      <c r="Z7" s="140">
        <v>8490.8</v>
      </c>
      <c r="AA7" s="62">
        <v>348072</v>
      </c>
    </row>
    <row r="8" spans="1:27" ht="12.75">
      <c r="A8" s="249" t="s">
        <v>145</v>
      </c>
      <c r="B8" s="182"/>
      <c r="C8" s="155">
        <v>9894671</v>
      </c>
      <c r="D8" s="155"/>
      <c r="E8" s="59">
        <v>15703984</v>
      </c>
      <c r="F8" s="60">
        <v>11672232</v>
      </c>
      <c r="G8" s="60">
        <v>46649943</v>
      </c>
      <c r="H8" s="60">
        <v>33533182</v>
      </c>
      <c r="I8" s="60">
        <v>26512093</v>
      </c>
      <c r="J8" s="60">
        <v>26512093</v>
      </c>
      <c r="K8" s="60">
        <v>27305683</v>
      </c>
      <c r="L8" s="60">
        <v>28456896</v>
      </c>
      <c r="M8" s="60">
        <v>30085424</v>
      </c>
      <c r="N8" s="60">
        <v>30085424</v>
      </c>
      <c r="O8" s="60">
        <v>13744624</v>
      </c>
      <c r="P8" s="60">
        <v>14884526</v>
      </c>
      <c r="Q8" s="60">
        <v>16059109</v>
      </c>
      <c r="R8" s="60">
        <v>16059109</v>
      </c>
      <c r="S8" s="60"/>
      <c r="T8" s="60"/>
      <c r="U8" s="60"/>
      <c r="V8" s="60"/>
      <c r="W8" s="60">
        <v>16059109</v>
      </c>
      <c r="X8" s="60">
        <v>8754174</v>
      </c>
      <c r="Y8" s="60">
        <v>7304935</v>
      </c>
      <c r="Z8" s="140">
        <v>83.45</v>
      </c>
      <c r="AA8" s="62">
        <v>11672232</v>
      </c>
    </row>
    <row r="9" spans="1:27" ht="12.75">
      <c r="A9" s="249" t="s">
        <v>146</v>
      </c>
      <c r="B9" s="182"/>
      <c r="C9" s="155">
        <v>11206478</v>
      </c>
      <c r="D9" s="155"/>
      <c r="E9" s="59">
        <v>8937256</v>
      </c>
      <c r="F9" s="60">
        <v>11289915</v>
      </c>
      <c r="G9" s="60">
        <v>12008964</v>
      </c>
      <c r="H9" s="60">
        <v>-28305669</v>
      </c>
      <c r="I9" s="60">
        <v>-45325358</v>
      </c>
      <c r="J9" s="60">
        <v>-45325358</v>
      </c>
      <c r="K9" s="60">
        <v>-44827374</v>
      </c>
      <c r="L9" s="60">
        <v>-44437614</v>
      </c>
      <c r="M9" s="60">
        <v>-44007094</v>
      </c>
      <c r="N9" s="60">
        <v>-44007094</v>
      </c>
      <c r="O9" s="60">
        <v>30652350</v>
      </c>
      <c r="P9" s="60">
        <v>33951720</v>
      </c>
      <c r="Q9" s="60">
        <v>35028613</v>
      </c>
      <c r="R9" s="60">
        <v>35028613</v>
      </c>
      <c r="S9" s="60"/>
      <c r="T9" s="60"/>
      <c r="U9" s="60"/>
      <c r="V9" s="60"/>
      <c r="W9" s="60">
        <v>35028613</v>
      </c>
      <c r="X9" s="60">
        <v>8467436</v>
      </c>
      <c r="Y9" s="60">
        <v>26561177</v>
      </c>
      <c r="Z9" s="140">
        <v>313.69</v>
      </c>
      <c r="AA9" s="62">
        <v>11289915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36250481</v>
      </c>
      <c r="D12" s="168">
        <f>SUM(D6:D11)</f>
        <v>0</v>
      </c>
      <c r="E12" s="72">
        <f t="shared" si="0"/>
        <v>36616512</v>
      </c>
      <c r="F12" s="73">
        <f t="shared" si="0"/>
        <v>33008404</v>
      </c>
      <c r="G12" s="73">
        <f t="shared" si="0"/>
        <v>87413873</v>
      </c>
      <c r="H12" s="73">
        <f t="shared" si="0"/>
        <v>10653563</v>
      </c>
      <c r="I12" s="73">
        <f t="shared" si="0"/>
        <v>8080991</v>
      </c>
      <c r="J12" s="73">
        <f t="shared" si="0"/>
        <v>8080991</v>
      </c>
      <c r="K12" s="73">
        <f t="shared" si="0"/>
        <v>8622888</v>
      </c>
      <c r="L12" s="73">
        <f t="shared" si="0"/>
        <v>11673855</v>
      </c>
      <c r="M12" s="73">
        <f t="shared" si="0"/>
        <v>13613149</v>
      </c>
      <c r="N12" s="73">
        <f t="shared" si="0"/>
        <v>13613149</v>
      </c>
      <c r="O12" s="73">
        <f t="shared" si="0"/>
        <v>68186831</v>
      </c>
      <c r="P12" s="73">
        <f t="shared" si="0"/>
        <v>67700169</v>
      </c>
      <c r="Q12" s="73">
        <f t="shared" si="0"/>
        <v>72903544</v>
      </c>
      <c r="R12" s="73">
        <f t="shared" si="0"/>
        <v>72903544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72903544</v>
      </c>
      <c r="X12" s="73">
        <f t="shared" si="0"/>
        <v>24756303</v>
      </c>
      <c r="Y12" s="73">
        <f t="shared" si="0"/>
        <v>48147241</v>
      </c>
      <c r="Z12" s="170">
        <f>+IF(X12&lt;&gt;0,+(Y12/X12)*100,0)</f>
        <v>194.48477828050497</v>
      </c>
      <c r="AA12" s="74">
        <f>SUM(AA6:AA11)</f>
        <v>33008404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42518270</v>
      </c>
      <c r="D17" s="155"/>
      <c r="E17" s="59">
        <v>43202739</v>
      </c>
      <c r="F17" s="60">
        <v>41819523</v>
      </c>
      <c r="G17" s="60">
        <v>43202739</v>
      </c>
      <c r="H17" s="60"/>
      <c r="I17" s="60"/>
      <c r="J17" s="60"/>
      <c r="K17" s="60"/>
      <c r="L17" s="60"/>
      <c r="M17" s="60"/>
      <c r="N17" s="60"/>
      <c r="O17" s="60">
        <v>42518271</v>
      </c>
      <c r="P17" s="60">
        <v>42518271</v>
      </c>
      <c r="Q17" s="60">
        <v>42518271</v>
      </c>
      <c r="R17" s="60">
        <v>42518271</v>
      </c>
      <c r="S17" s="60"/>
      <c r="T17" s="60"/>
      <c r="U17" s="60"/>
      <c r="V17" s="60"/>
      <c r="W17" s="60">
        <v>42518271</v>
      </c>
      <c r="X17" s="60">
        <v>31364642</v>
      </c>
      <c r="Y17" s="60">
        <v>11153629</v>
      </c>
      <c r="Z17" s="140">
        <v>35.56</v>
      </c>
      <c r="AA17" s="62">
        <v>41819523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107326144</v>
      </c>
      <c r="D19" s="155"/>
      <c r="E19" s="59">
        <v>96759474</v>
      </c>
      <c r="F19" s="60">
        <v>123845800</v>
      </c>
      <c r="G19" s="60">
        <v>109528473</v>
      </c>
      <c r="H19" s="60">
        <v>172965</v>
      </c>
      <c r="I19" s="60">
        <v>913447</v>
      </c>
      <c r="J19" s="60">
        <v>913447</v>
      </c>
      <c r="K19" s="60">
        <v>1992449</v>
      </c>
      <c r="L19" s="60">
        <v>1992449</v>
      </c>
      <c r="M19" s="60">
        <v>4209318</v>
      </c>
      <c r="N19" s="60">
        <v>4209318</v>
      </c>
      <c r="O19" s="60">
        <v>111539455</v>
      </c>
      <c r="P19" s="60">
        <v>112073359</v>
      </c>
      <c r="Q19" s="60">
        <v>115606046</v>
      </c>
      <c r="R19" s="60">
        <v>115606046</v>
      </c>
      <c r="S19" s="60"/>
      <c r="T19" s="60"/>
      <c r="U19" s="60"/>
      <c r="V19" s="60"/>
      <c r="W19" s="60">
        <v>115606046</v>
      </c>
      <c r="X19" s="60">
        <v>92884350</v>
      </c>
      <c r="Y19" s="60">
        <v>22721696</v>
      </c>
      <c r="Z19" s="140">
        <v>24.46</v>
      </c>
      <c r="AA19" s="62">
        <v>123845800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877058</v>
      </c>
      <c r="D22" s="155"/>
      <c r="E22" s="59">
        <v>877058</v>
      </c>
      <c r="F22" s="60">
        <v>873376</v>
      </c>
      <c r="G22" s="60">
        <v>1355202</v>
      </c>
      <c r="H22" s="60"/>
      <c r="I22" s="60"/>
      <c r="J22" s="60"/>
      <c r="K22" s="60">
        <v>213137</v>
      </c>
      <c r="L22" s="60">
        <v>213137</v>
      </c>
      <c r="M22" s="60">
        <v>213137</v>
      </c>
      <c r="N22" s="60">
        <v>213137</v>
      </c>
      <c r="O22" s="60">
        <v>1090196</v>
      </c>
      <c r="P22" s="60">
        <v>1090196</v>
      </c>
      <c r="Q22" s="60">
        <v>1090196</v>
      </c>
      <c r="R22" s="60">
        <v>1090196</v>
      </c>
      <c r="S22" s="60"/>
      <c r="T22" s="60"/>
      <c r="U22" s="60"/>
      <c r="V22" s="60"/>
      <c r="W22" s="60">
        <v>1090196</v>
      </c>
      <c r="X22" s="60">
        <v>655032</v>
      </c>
      <c r="Y22" s="60">
        <v>435164</v>
      </c>
      <c r="Z22" s="140">
        <v>66.43</v>
      </c>
      <c r="AA22" s="62">
        <v>873376</v>
      </c>
    </row>
    <row r="23" spans="1:27" ht="12.75">
      <c r="A23" s="249" t="s">
        <v>158</v>
      </c>
      <c r="B23" s="182"/>
      <c r="C23" s="155">
        <v>1190581</v>
      </c>
      <c r="D23" s="155"/>
      <c r="E23" s="59">
        <v>1190581</v>
      </c>
      <c r="F23" s="60">
        <v>1190580</v>
      </c>
      <c r="G23" s="159"/>
      <c r="H23" s="159"/>
      <c r="I23" s="159"/>
      <c r="J23" s="60"/>
      <c r="K23" s="159"/>
      <c r="L23" s="159"/>
      <c r="M23" s="60"/>
      <c r="N23" s="159"/>
      <c r="O23" s="159">
        <v>1190580</v>
      </c>
      <c r="P23" s="159">
        <v>1190580</v>
      </c>
      <c r="Q23" s="60">
        <v>1190580</v>
      </c>
      <c r="R23" s="159">
        <v>1190580</v>
      </c>
      <c r="S23" s="159"/>
      <c r="T23" s="60"/>
      <c r="U23" s="159"/>
      <c r="V23" s="159"/>
      <c r="W23" s="159">
        <v>1190580</v>
      </c>
      <c r="X23" s="60">
        <v>892935</v>
      </c>
      <c r="Y23" s="159">
        <v>297645</v>
      </c>
      <c r="Z23" s="141">
        <v>33.33</v>
      </c>
      <c r="AA23" s="225">
        <v>1190580</v>
      </c>
    </row>
    <row r="24" spans="1:27" ht="12.75">
      <c r="A24" s="250" t="s">
        <v>57</v>
      </c>
      <c r="B24" s="253"/>
      <c r="C24" s="168">
        <f aca="true" t="shared" si="1" ref="C24:Y24">SUM(C15:C23)</f>
        <v>151912053</v>
      </c>
      <c r="D24" s="168">
        <f>SUM(D15:D23)</f>
        <v>0</v>
      </c>
      <c r="E24" s="76">
        <f t="shared" si="1"/>
        <v>142029852</v>
      </c>
      <c r="F24" s="77">
        <f t="shared" si="1"/>
        <v>167729279</v>
      </c>
      <c r="G24" s="77">
        <f t="shared" si="1"/>
        <v>154086414</v>
      </c>
      <c r="H24" s="77">
        <f t="shared" si="1"/>
        <v>172965</v>
      </c>
      <c r="I24" s="77">
        <f t="shared" si="1"/>
        <v>913447</v>
      </c>
      <c r="J24" s="77">
        <f t="shared" si="1"/>
        <v>913447</v>
      </c>
      <c r="K24" s="77">
        <f t="shared" si="1"/>
        <v>2205586</v>
      </c>
      <c r="L24" s="77">
        <f t="shared" si="1"/>
        <v>2205586</v>
      </c>
      <c r="M24" s="77">
        <f t="shared" si="1"/>
        <v>4422455</v>
      </c>
      <c r="N24" s="77">
        <f t="shared" si="1"/>
        <v>4422455</v>
      </c>
      <c r="O24" s="77">
        <f t="shared" si="1"/>
        <v>156338502</v>
      </c>
      <c r="P24" s="77">
        <f t="shared" si="1"/>
        <v>156872406</v>
      </c>
      <c r="Q24" s="77">
        <f t="shared" si="1"/>
        <v>160405093</v>
      </c>
      <c r="R24" s="77">
        <f t="shared" si="1"/>
        <v>160405093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160405093</v>
      </c>
      <c r="X24" s="77">
        <f t="shared" si="1"/>
        <v>125796959</v>
      </c>
      <c r="Y24" s="77">
        <f t="shared" si="1"/>
        <v>34608134</v>
      </c>
      <c r="Z24" s="212">
        <f>+IF(X24&lt;&gt;0,+(Y24/X24)*100,0)</f>
        <v>27.511105415513263</v>
      </c>
      <c r="AA24" s="79">
        <f>SUM(AA15:AA23)</f>
        <v>167729279</v>
      </c>
    </row>
    <row r="25" spans="1:27" ht="12.75">
      <c r="A25" s="250" t="s">
        <v>159</v>
      </c>
      <c r="B25" s="251"/>
      <c r="C25" s="168">
        <f aca="true" t="shared" si="2" ref="C25:Y25">+C12+C24</f>
        <v>188162534</v>
      </c>
      <c r="D25" s="168">
        <f>+D12+D24</f>
        <v>0</v>
      </c>
      <c r="E25" s="72">
        <f t="shared" si="2"/>
        <v>178646364</v>
      </c>
      <c r="F25" s="73">
        <f t="shared" si="2"/>
        <v>200737683</v>
      </c>
      <c r="G25" s="73">
        <f t="shared" si="2"/>
        <v>241500287</v>
      </c>
      <c r="H25" s="73">
        <f t="shared" si="2"/>
        <v>10826528</v>
      </c>
      <c r="I25" s="73">
        <f t="shared" si="2"/>
        <v>8994438</v>
      </c>
      <c r="J25" s="73">
        <f t="shared" si="2"/>
        <v>8994438</v>
      </c>
      <c r="K25" s="73">
        <f t="shared" si="2"/>
        <v>10828474</v>
      </c>
      <c r="L25" s="73">
        <f t="shared" si="2"/>
        <v>13879441</v>
      </c>
      <c r="M25" s="73">
        <f t="shared" si="2"/>
        <v>18035604</v>
      </c>
      <c r="N25" s="73">
        <f t="shared" si="2"/>
        <v>18035604</v>
      </c>
      <c r="O25" s="73">
        <f t="shared" si="2"/>
        <v>224525333</v>
      </c>
      <c r="P25" s="73">
        <f t="shared" si="2"/>
        <v>224572575</v>
      </c>
      <c r="Q25" s="73">
        <f t="shared" si="2"/>
        <v>233308637</v>
      </c>
      <c r="R25" s="73">
        <f t="shared" si="2"/>
        <v>233308637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233308637</v>
      </c>
      <c r="X25" s="73">
        <f t="shared" si="2"/>
        <v>150553262</v>
      </c>
      <c r="Y25" s="73">
        <f t="shared" si="2"/>
        <v>82755375</v>
      </c>
      <c r="Z25" s="170">
        <f>+IF(X25&lt;&gt;0,+(Y25/X25)*100,0)</f>
        <v>54.96750711386114</v>
      </c>
      <c r="AA25" s="74">
        <f>+AA12+AA24</f>
        <v>200737683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68879</v>
      </c>
      <c r="D30" s="155"/>
      <c r="E30" s="59">
        <v>33238</v>
      </c>
      <c r="F30" s="60">
        <v>65353</v>
      </c>
      <c r="G30" s="60">
        <v>2481</v>
      </c>
      <c r="H30" s="60">
        <v>-16619</v>
      </c>
      <c r="I30" s="60">
        <v>-29488</v>
      </c>
      <c r="J30" s="60">
        <v>-29488</v>
      </c>
      <c r="K30" s="60">
        <v>-23208</v>
      </c>
      <c r="L30" s="60">
        <v>-14202</v>
      </c>
      <c r="M30" s="60">
        <v>-64081</v>
      </c>
      <c r="N30" s="60">
        <v>-64081</v>
      </c>
      <c r="O30" s="60">
        <v>-21980</v>
      </c>
      <c r="P30" s="60">
        <v>-12105</v>
      </c>
      <c r="Q30" s="60">
        <v>-25608</v>
      </c>
      <c r="R30" s="60">
        <v>-25608</v>
      </c>
      <c r="S30" s="60"/>
      <c r="T30" s="60"/>
      <c r="U30" s="60"/>
      <c r="V30" s="60"/>
      <c r="W30" s="60">
        <v>-25608</v>
      </c>
      <c r="X30" s="60">
        <v>49015</v>
      </c>
      <c r="Y30" s="60">
        <v>-74623</v>
      </c>
      <c r="Z30" s="140">
        <v>-152.25</v>
      </c>
      <c r="AA30" s="62">
        <v>65353</v>
      </c>
    </row>
    <row r="31" spans="1:27" ht="12.75">
      <c r="A31" s="249" t="s">
        <v>163</v>
      </c>
      <c r="B31" s="182"/>
      <c r="C31" s="155">
        <v>165705</v>
      </c>
      <c r="D31" s="155"/>
      <c r="E31" s="59">
        <v>165117</v>
      </c>
      <c r="F31" s="60">
        <v>165707</v>
      </c>
      <c r="G31" s="60">
        <v>-3556346</v>
      </c>
      <c r="H31" s="60">
        <v>25317</v>
      </c>
      <c r="I31" s="60">
        <v>53267</v>
      </c>
      <c r="J31" s="60">
        <v>53267</v>
      </c>
      <c r="K31" s="60">
        <v>11374</v>
      </c>
      <c r="L31" s="60">
        <v>20402</v>
      </c>
      <c r="M31" s="60">
        <v>29327</v>
      </c>
      <c r="N31" s="60">
        <v>29327</v>
      </c>
      <c r="O31" s="60">
        <v>208563</v>
      </c>
      <c r="P31" s="60">
        <v>227983</v>
      </c>
      <c r="Q31" s="60">
        <v>198908</v>
      </c>
      <c r="R31" s="60">
        <v>198908</v>
      </c>
      <c r="S31" s="60"/>
      <c r="T31" s="60"/>
      <c r="U31" s="60"/>
      <c r="V31" s="60"/>
      <c r="W31" s="60">
        <v>198908</v>
      </c>
      <c r="X31" s="60">
        <v>124280</v>
      </c>
      <c r="Y31" s="60">
        <v>74628</v>
      </c>
      <c r="Z31" s="140">
        <v>60.05</v>
      </c>
      <c r="AA31" s="62">
        <v>165707</v>
      </c>
    </row>
    <row r="32" spans="1:27" ht="12.75">
      <c r="A32" s="249" t="s">
        <v>164</v>
      </c>
      <c r="B32" s="182"/>
      <c r="C32" s="155">
        <v>20308810</v>
      </c>
      <c r="D32" s="155"/>
      <c r="E32" s="59">
        <v>4531666</v>
      </c>
      <c r="F32" s="60">
        <v>-2288347</v>
      </c>
      <c r="G32" s="60">
        <v>38680746</v>
      </c>
      <c r="H32" s="60">
        <v>-6355444</v>
      </c>
      <c r="I32" s="60">
        <v>-1412010</v>
      </c>
      <c r="J32" s="60">
        <v>-1412010</v>
      </c>
      <c r="K32" s="60">
        <v>-2385033</v>
      </c>
      <c r="L32" s="60">
        <v>218448</v>
      </c>
      <c r="M32" s="60">
        <v>-4782675</v>
      </c>
      <c r="N32" s="60">
        <v>-4782675</v>
      </c>
      <c r="O32" s="60">
        <v>42245415</v>
      </c>
      <c r="P32" s="60">
        <v>42275471</v>
      </c>
      <c r="Q32" s="60">
        <v>50863312</v>
      </c>
      <c r="R32" s="60">
        <v>50863312</v>
      </c>
      <c r="S32" s="60"/>
      <c r="T32" s="60"/>
      <c r="U32" s="60"/>
      <c r="V32" s="60"/>
      <c r="W32" s="60">
        <v>50863312</v>
      </c>
      <c r="X32" s="60">
        <v>-1716260</v>
      </c>
      <c r="Y32" s="60">
        <v>52579572</v>
      </c>
      <c r="Z32" s="140">
        <v>-3063.61</v>
      </c>
      <c r="AA32" s="62">
        <v>-2288347</v>
      </c>
    </row>
    <row r="33" spans="1:27" ht="12.75">
      <c r="A33" s="249" t="s">
        <v>165</v>
      </c>
      <c r="B33" s="182"/>
      <c r="C33" s="155">
        <v>2485142</v>
      </c>
      <c r="D33" s="155"/>
      <c r="E33" s="59">
        <v>1484194</v>
      </c>
      <c r="F33" s="60">
        <v>2128897</v>
      </c>
      <c r="G33" s="60">
        <v>25182462</v>
      </c>
      <c r="H33" s="60"/>
      <c r="I33" s="60">
        <v>-199799</v>
      </c>
      <c r="J33" s="60">
        <v>-199799</v>
      </c>
      <c r="K33" s="60">
        <v>-203127</v>
      </c>
      <c r="L33" s="60">
        <v>-236487</v>
      </c>
      <c r="M33" s="60">
        <v>-236487</v>
      </c>
      <c r="N33" s="60">
        <v>-236487</v>
      </c>
      <c r="O33" s="60">
        <v>10812477</v>
      </c>
      <c r="P33" s="60">
        <v>10812477</v>
      </c>
      <c r="Q33" s="60">
        <v>10812477</v>
      </c>
      <c r="R33" s="60">
        <v>10812477</v>
      </c>
      <c r="S33" s="60"/>
      <c r="T33" s="60"/>
      <c r="U33" s="60"/>
      <c r="V33" s="60"/>
      <c r="W33" s="60">
        <v>10812477</v>
      </c>
      <c r="X33" s="60">
        <v>1596673</v>
      </c>
      <c r="Y33" s="60">
        <v>9215804</v>
      </c>
      <c r="Z33" s="140">
        <v>577.19</v>
      </c>
      <c r="AA33" s="62">
        <v>2128897</v>
      </c>
    </row>
    <row r="34" spans="1:27" ht="12.75">
      <c r="A34" s="250" t="s">
        <v>58</v>
      </c>
      <c r="B34" s="251"/>
      <c r="C34" s="168">
        <f aca="true" t="shared" si="3" ref="C34:Y34">SUM(C29:C33)</f>
        <v>23028536</v>
      </c>
      <c r="D34" s="168">
        <f>SUM(D29:D33)</f>
        <v>0</v>
      </c>
      <c r="E34" s="72">
        <f t="shared" si="3"/>
        <v>6214215</v>
      </c>
      <c r="F34" s="73">
        <f t="shared" si="3"/>
        <v>71610</v>
      </c>
      <c r="G34" s="73">
        <f t="shared" si="3"/>
        <v>60309343</v>
      </c>
      <c r="H34" s="73">
        <f t="shared" si="3"/>
        <v>-6346746</v>
      </c>
      <c r="I34" s="73">
        <f t="shared" si="3"/>
        <v>-1588030</v>
      </c>
      <c r="J34" s="73">
        <f t="shared" si="3"/>
        <v>-1588030</v>
      </c>
      <c r="K34" s="73">
        <f t="shared" si="3"/>
        <v>-2599994</v>
      </c>
      <c r="L34" s="73">
        <f t="shared" si="3"/>
        <v>-11839</v>
      </c>
      <c r="M34" s="73">
        <f t="shared" si="3"/>
        <v>-5053916</v>
      </c>
      <c r="N34" s="73">
        <f t="shared" si="3"/>
        <v>-5053916</v>
      </c>
      <c r="O34" s="73">
        <f t="shared" si="3"/>
        <v>53244475</v>
      </c>
      <c r="P34" s="73">
        <f t="shared" si="3"/>
        <v>53303826</v>
      </c>
      <c r="Q34" s="73">
        <f t="shared" si="3"/>
        <v>61849089</v>
      </c>
      <c r="R34" s="73">
        <f t="shared" si="3"/>
        <v>61849089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61849089</v>
      </c>
      <c r="X34" s="73">
        <f t="shared" si="3"/>
        <v>53708</v>
      </c>
      <c r="Y34" s="73">
        <f t="shared" si="3"/>
        <v>61795381</v>
      </c>
      <c r="Z34" s="170">
        <f>+IF(X34&lt;&gt;0,+(Y34/X34)*100,0)</f>
        <v>115058.05652789156</v>
      </c>
      <c r="AA34" s="74">
        <f>SUM(AA29:AA33)</f>
        <v>71610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676967</v>
      </c>
      <c r="D37" s="155"/>
      <c r="E37" s="59">
        <v>711482</v>
      </c>
      <c r="F37" s="60">
        <v>646129</v>
      </c>
      <c r="G37" s="60">
        <v>2748960</v>
      </c>
      <c r="H37" s="60"/>
      <c r="I37" s="60"/>
      <c r="J37" s="60"/>
      <c r="K37" s="60"/>
      <c r="L37" s="60"/>
      <c r="M37" s="60"/>
      <c r="N37" s="60"/>
      <c r="O37" s="60">
        <v>712607</v>
      </c>
      <c r="P37" s="60">
        <v>712607</v>
      </c>
      <c r="Q37" s="60">
        <v>712607</v>
      </c>
      <c r="R37" s="60">
        <v>712607</v>
      </c>
      <c r="S37" s="60"/>
      <c r="T37" s="60"/>
      <c r="U37" s="60"/>
      <c r="V37" s="60"/>
      <c r="W37" s="60">
        <v>712607</v>
      </c>
      <c r="X37" s="60">
        <v>484597</v>
      </c>
      <c r="Y37" s="60">
        <v>228010</v>
      </c>
      <c r="Z37" s="140">
        <v>47.05</v>
      </c>
      <c r="AA37" s="62">
        <v>646129</v>
      </c>
    </row>
    <row r="38" spans="1:27" ht="12.75">
      <c r="A38" s="249" t="s">
        <v>165</v>
      </c>
      <c r="B38" s="182"/>
      <c r="C38" s="155">
        <v>10550242</v>
      </c>
      <c r="D38" s="155"/>
      <c r="E38" s="59">
        <v>11243200</v>
      </c>
      <c r="F38" s="60">
        <v>11205807</v>
      </c>
      <c r="G38" s="60"/>
      <c r="H38" s="60"/>
      <c r="I38" s="60">
        <v>-39368</v>
      </c>
      <c r="J38" s="60">
        <v>-39368</v>
      </c>
      <c r="K38" s="60">
        <v>-52491</v>
      </c>
      <c r="L38" s="60">
        <v>-65614</v>
      </c>
      <c r="M38" s="60">
        <v>-65614</v>
      </c>
      <c r="N38" s="60">
        <v>-65614</v>
      </c>
      <c r="O38" s="60">
        <v>1719341</v>
      </c>
      <c r="P38" s="60">
        <v>1705448</v>
      </c>
      <c r="Q38" s="60">
        <v>1691556</v>
      </c>
      <c r="R38" s="60">
        <v>1691556</v>
      </c>
      <c r="S38" s="60"/>
      <c r="T38" s="60"/>
      <c r="U38" s="60"/>
      <c r="V38" s="60"/>
      <c r="W38" s="60">
        <v>1691556</v>
      </c>
      <c r="X38" s="60">
        <v>8404355</v>
      </c>
      <c r="Y38" s="60">
        <v>-6712799</v>
      </c>
      <c r="Z38" s="140">
        <v>-79.87</v>
      </c>
      <c r="AA38" s="62">
        <v>11205807</v>
      </c>
    </row>
    <row r="39" spans="1:27" ht="12.75">
      <c r="A39" s="250" t="s">
        <v>59</v>
      </c>
      <c r="B39" s="253"/>
      <c r="C39" s="168">
        <f aca="true" t="shared" si="4" ref="C39:Y39">SUM(C37:C38)</f>
        <v>11227209</v>
      </c>
      <c r="D39" s="168">
        <f>SUM(D37:D38)</f>
        <v>0</v>
      </c>
      <c r="E39" s="76">
        <f t="shared" si="4"/>
        <v>11954682</v>
      </c>
      <c r="F39" s="77">
        <f t="shared" si="4"/>
        <v>11851936</v>
      </c>
      <c r="G39" s="77">
        <f t="shared" si="4"/>
        <v>2748960</v>
      </c>
      <c r="H39" s="77">
        <f t="shared" si="4"/>
        <v>0</v>
      </c>
      <c r="I39" s="77">
        <f t="shared" si="4"/>
        <v>-39368</v>
      </c>
      <c r="J39" s="77">
        <f t="shared" si="4"/>
        <v>-39368</v>
      </c>
      <c r="K39" s="77">
        <f t="shared" si="4"/>
        <v>-52491</v>
      </c>
      <c r="L39" s="77">
        <f t="shared" si="4"/>
        <v>-65614</v>
      </c>
      <c r="M39" s="77">
        <f t="shared" si="4"/>
        <v>-65614</v>
      </c>
      <c r="N39" s="77">
        <f t="shared" si="4"/>
        <v>-65614</v>
      </c>
      <c r="O39" s="77">
        <f t="shared" si="4"/>
        <v>2431948</v>
      </c>
      <c r="P39" s="77">
        <f t="shared" si="4"/>
        <v>2418055</v>
      </c>
      <c r="Q39" s="77">
        <f t="shared" si="4"/>
        <v>2404163</v>
      </c>
      <c r="R39" s="77">
        <f t="shared" si="4"/>
        <v>2404163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2404163</v>
      </c>
      <c r="X39" s="77">
        <f t="shared" si="4"/>
        <v>8888952</v>
      </c>
      <c r="Y39" s="77">
        <f t="shared" si="4"/>
        <v>-6484789</v>
      </c>
      <c r="Z39" s="212">
        <f>+IF(X39&lt;&gt;0,+(Y39/X39)*100,0)</f>
        <v>-72.9533582811562</v>
      </c>
      <c r="AA39" s="79">
        <f>SUM(AA37:AA38)</f>
        <v>11851936</v>
      </c>
    </row>
    <row r="40" spans="1:27" ht="12.75">
      <c r="A40" s="250" t="s">
        <v>167</v>
      </c>
      <c r="B40" s="251"/>
      <c r="C40" s="168">
        <f aca="true" t="shared" si="5" ref="C40:Y40">+C34+C39</f>
        <v>34255745</v>
      </c>
      <c r="D40" s="168">
        <f>+D34+D39</f>
        <v>0</v>
      </c>
      <c r="E40" s="72">
        <f t="shared" si="5"/>
        <v>18168897</v>
      </c>
      <c r="F40" s="73">
        <f t="shared" si="5"/>
        <v>11923546</v>
      </c>
      <c r="G40" s="73">
        <f t="shared" si="5"/>
        <v>63058303</v>
      </c>
      <c r="H40" s="73">
        <f t="shared" si="5"/>
        <v>-6346746</v>
      </c>
      <c r="I40" s="73">
        <f t="shared" si="5"/>
        <v>-1627398</v>
      </c>
      <c r="J40" s="73">
        <f t="shared" si="5"/>
        <v>-1627398</v>
      </c>
      <c r="K40" s="73">
        <f t="shared" si="5"/>
        <v>-2652485</v>
      </c>
      <c r="L40" s="73">
        <f t="shared" si="5"/>
        <v>-77453</v>
      </c>
      <c r="M40" s="73">
        <f t="shared" si="5"/>
        <v>-5119530</v>
      </c>
      <c r="N40" s="73">
        <f t="shared" si="5"/>
        <v>-5119530</v>
      </c>
      <c r="O40" s="73">
        <f t="shared" si="5"/>
        <v>55676423</v>
      </c>
      <c r="P40" s="73">
        <f t="shared" si="5"/>
        <v>55721881</v>
      </c>
      <c r="Q40" s="73">
        <f t="shared" si="5"/>
        <v>64253252</v>
      </c>
      <c r="R40" s="73">
        <f t="shared" si="5"/>
        <v>64253252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64253252</v>
      </c>
      <c r="X40" s="73">
        <f t="shared" si="5"/>
        <v>8942660</v>
      </c>
      <c r="Y40" s="73">
        <f t="shared" si="5"/>
        <v>55310592</v>
      </c>
      <c r="Z40" s="170">
        <f>+IF(X40&lt;&gt;0,+(Y40/X40)*100,0)</f>
        <v>618.5026826469976</v>
      </c>
      <c r="AA40" s="74">
        <f>+AA34+AA39</f>
        <v>11923546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153906789</v>
      </c>
      <c r="D42" s="257">
        <f>+D25-D40</f>
        <v>0</v>
      </c>
      <c r="E42" s="258">
        <f t="shared" si="6"/>
        <v>160477467</v>
      </c>
      <c r="F42" s="259">
        <f t="shared" si="6"/>
        <v>188814137</v>
      </c>
      <c r="G42" s="259">
        <f t="shared" si="6"/>
        <v>178441984</v>
      </c>
      <c r="H42" s="259">
        <f t="shared" si="6"/>
        <v>17173274</v>
      </c>
      <c r="I42" s="259">
        <f t="shared" si="6"/>
        <v>10621836</v>
      </c>
      <c r="J42" s="259">
        <f t="shared" si="6"/>
        <v>10621836</v>
      </c>
      <c r="K42" s="259">
        <f t="shared" si="6"/>
        <v>13480959</v>
      </c>
      <c r="L42" s="259">
        <f t="shared" si="6"/>
        <v>13956894</v>
      </c>
      <c r="M42" s="259">
        <f t="shared" si="6"/>
        <v>23155134</v>
      </c>
      <c r="N42" s="259">
        <f t="shared" si="6"/>
        <v>23155134</v>
      </c>
      <c r="O42" s="259">
        <f t="shared" si="6"/>
        <v>168848910</v>
      </c>
      <c r="P42" s="259">
        <f t="shared" si="6"/>
        <v>168850694</v>
      </c>
      <c r="Q42" s="259">
        <f t="shared" si="6"/>
        <v>169055385</v>
      </c>
      <c r="R42" s="259">
        <f t="shared" si="6"/>
        <v>169055385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169055385</v>
      </c>
      <c r="X42" s="259">
        <f t="shared" si="6"/>
        <v>141610602</v>
      </c>
      <c r="Y42" s="259">
        <f t="shared" si="6"/>
        <v>27444783</v>
      </c>
      <c r="Z42" s="260">
        <f>+IF(X42&lt;&gt;0,+(Y42/X42)*100,0)</f>
        <v>19.380457827585538</v>
      </c>
      <c r="AA42" s="261">
        <f>+AA25-AA40</f>
        <v>188814137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153906789</v>
      </c>
      <c r="D45" s="155"/>
      <c r="E45" s="59">
        <v>160477467</v>
      </c>
      <c r="F45" s="60">
        <v>188814137</v>
      </c>
      <c r="G45" s="60">
        <v>178441984</v>
      </c>
      <c r="H45" s="60">
        <v>17173274</v>
      </c>
      <c r="I45" s="60">
        <v>10621836</v>
      </c>
      <c r="J45" s="60">
        <v>10621836</v>
      </c>
      <c r="K45" s="60">
        <v>13480958</v>
      </c>
      <c r="L45" s="60">
        <v>13956892</v>
      </c>
      <c r="M45" s="60">
        <v>23155134</v>
      </c>
      <c r="N45" s="60">
        <v>23155134</v>
      </c>
      <c r="O45" s="60">
        <v>168848908</v>
      </c>
      <c r="P45" s="60">
        <v>168850693</v>
      </c>
      <c r="Q45" s="60">
        <v>169055385</v>
      </c>
      <c r="R45" s="60">
        <v>169055385</v>
      </c>
      <c r="S45" s="60"/>
      <c r="T45" s="60"/>
      <c r="U45" s="60"/>
      <c r="V45" s="60"/>
      <c r="W45" s="60">
        <v>169055385</v>
      </c>
      <c r="X45" s="60">
        <v>141610603</v>
      </c>
      <c r="Y45" s="60">
        <v>27444782</v>
      </c>
      <c r="Z45" s="139">
        <v>19.38</v>
      </c>
      <c r="AA45" s="62">
        <v>188814137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153906789</v>
      </c>
      <c r="D48" s="217">
        <f>SUM(D45:D47)</f>
        <v>0</v>
      </c>
      <c r="E48" s="264">
        <f t="shared" si="7"/>
        <v>160477467</v>
      </c>
      <c r="F48" s="219">
        <f t="shared" si="7"/>
        <v>188814137</v>
      </c>
      <c r="G48" s="219">
        <f t="shared" si="7"/>
        <v>178441984</v>
      </c>
      <c r="H48" s="219">
        <f t="shared" si="7"/>
        <v>17173274</v>
      </c>
      <c r="I48" s="219">
        <f t="shared" si="7"/>
        <v>10621836</v>
      </c>
      <c r="J48" s="219">
        <f t="shared" si="7"/>
        <v>10621836</v>
      </c>
      <c r="K48" s="219">
        <f t="shared" si="7"/>
        <v>13480958</v>
      </c>
      <c r="L48" s="219">
        <f t="shared" si="7"/>
        <v>13956892</v>
      </c>
      <c r="M48" s="219">
        <f t="shared" si="7"/>
        <v>23155134</v>
      </c>
      <c r="N48" s="219">
        <f t="shared" si="7"/>
        <v>23155134</v>
      </c>
      <c r="O48" s="219">
        <f t="shared" si="7"/>
        <v>168848908</v>
      </c>
      <c r="P48" s="219">
        <f t="shared" si="7"/>
        <v>168850693</v>
      </c>
      <c r="Q48" s="219">
        <f t="shared" si="7"/>
        <v>169055385</v>
      </c>
      <c r="R48" s="219">
        <f t="shared" si="7"/>
        <v>169055385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169055385</v>
      </c>
      <c r="X48" s="219">
        <f t="shared" si="7"/>
        <v>141610603</v>
      </c>
      <c r="Y48" s="219">
        <f t="shared" si="7"/>
        <v>27444782</v>
      </c>
      <c r="Z48" s="265">
        <f>+IF(X48&lt;&gt;0,+(Y48/X48)*100,0)</f>
        <v>19.380456984566333</v>
      </c>
      <c r="AA48" s="232">
        <f>SUM(AA45:AA47)</f>
        <v>188814137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15616785</v>
      </c>
      <c r="D6" s="155"/>
      <c r="E6" s="59">
        <v>10119684</v>
      </c>
      <c r="F6" s="60">
        <v>10043431</v>
      </c>
      <c r="G6" s="60">
        <v>706901</v>
      </c>
      <c r="H6" s="60">
        <v>335496</v>
      </c>
      <c r="I6" s="60">
        <v>8772829</v>
      </c>
      <c r="J6" s="60">
        <v>9815226</v>
      </c>
      <c r="K6" s="60">
        <v>717112</v>
      </c>
      <c r="L6" s="60">
        <v>465215</v>
      </c>
      <c r="M6" s="60">
        <v>304487</v>
      </c>
      <c r="N6" s="60">
        <v>1486814</v>
      </c>
      <c r="O6" s="60">
        <v>390279</v>
      </c>
      <c r="P6" s="60">
        <v>382694</v>
      </c>
      <c r="Q6" s="60"/>
      <c r="R6" s="60">
        <v>772973</v>
      </c>
      <c r="S6" s="60"/>
      <c r="T6" s="60"/>
      <c r="U6" s="60"/>
      <c r="V6" s="60"/>
      <c r="W6" s="60">
        <v>12075013</v>
      </c>
      <c r="X6" s="60"/>
      <c r="Y6" s="60">
        <v>12075013</v>
      </c>
      <c r="Z6" s="140"/>
      <c r="AA6" s="62">
        <v>10043431</v>
      </c>
    </row>
    <row r="7" spans="1:27" ht="12.75">
      <c r="A7" s="249" t="s">
        <v>32</v>
      </c>
      <c r="B7" s="182"/>
      <c r="C7" s="155">
        <v>13770776</v>
      </c>
      <c r="D7" s="155"/>
      <c r="E7" s="59">
        <v>12988236</v>
      </c>
      <c r="F7" s="60">
        <v>12988225</v>
      </c>
      <c r="G7" s="60">
        <v>1376188</v>
      </c>
      <c r="H7" s="60">
        <v>1025528</v>
      </c>
      <c r="I7" s="60">
        <v>916801</v>
      </c>
      <c r="J7" s="60">
        <v>3318517</v>
      </c>
      <c r="K7" s="60">
        <v>917288</v>
      </c>
      <c r="L7" s="60">
        <v>1230331</v>
      </c>
      <c r="M7" s="60">
        <v>728121</v>
      </c>
      <c r="N7" s="60">
        <v>2875740</v>
      </c>
      <c r="O7" s="60">
        <v>1481920</v>
      </c>
      <c r="P7" s="60">
        <v>889166</v>
      </c>
      <c r="Q7" s="60"/>
      <c r="R7" s="60">
        <v>2371086</v>
      </c>
      <c r="S7" s="60"/>
      <c r="T7" s="60"/>
      <c r="U7" s="60"/>
      <c r="V7" s="60"/>
      <c r="W7" s="60">
        <v>8565343</v>
      </c>
      <c r="X7" s="60"/>
      <c r="Y7" s="60">
        <v>8565343</v>
      </c>
      <c r="Z7" s="140"/>
      <c r="AA7" s="62">
        <v>12988225</v>
      </c>
    </row>
    <row r="8" spans="1:27" ht="12.75">
      <c r="A8" s="249" t="s">
        <v>178</v>
      </c>
      <c r="B8" s="182"/>
      <c r="C8" s="155">
        <v>2700750</v>
      </c>
      <c r="D8" s="155"/>
      <c r="E8" s="59">
        <v>14111388</v>
      </c>
      <c r="F8" s="60">
        <v>13971388</v>
      </c>
      <c r="G8" s="60">
        <v>28712</v>
      </c>
      <c r="H8" s="60">
        <v>27007</v>
      </c>
      <c r="I8" s="60">
        <v>29227</v>
      </c>
      <c r="J8" s="60">
        <v>84946</v>
      </c>
      <c r="K8" s="60">
        <v>69270</v>
      </c>
      <c r="L8" s="60">
        <v>73242</v>
      </c>
      <c r="M8" s="60">
        <v>59149</v>
      </c>
      <c r="N8" s="60">
        <v>201661</v>
      </c>
      <c r="O8" s="60">
        <v>59265</v>
      </c>
      <c r="P8" s="60">
        <v>75943</v>
      </c>
      <c r="Q8" s="60"/>
      <c r="R8" s="60">
        <v>135208</v>
      </c>
      <c r="S8" s="60"/>
      <c r="T8" s="60"/>
      <c r="U8" s="60"/>
      <c r="V8" s="60"/>
      <c r="W8" s="60">
        <v>421815</v>
      </c>
      <c r="X8" s="60"/>
      <c r="Y8" s="60">
        <v>421815</v>
      </c>
      <c r="Z8" s="140"/>
      <c r="AA8" s="62">
        <v>13971388</v>
      </c>
    </row>
    <row r="9" spans="1:27" ht="12.75">
      <c r="A9" s="249" t="s">
        <v>179</v>
      </c>
      <c r="B9" s="182"/>
      <c r="C9" s="155">
        <v>49021216</v>
      </c>
      <c r="D9" s="155"/>
      <c r="E9" s="59">
        <v>29061996</v>
      </c>
      <c r="F9" s="60">
        <v>29062000</v>
      </c>
      <c r="G9" s="60">
        <v>12481000</v>
      </c>
      <c r="H9" s="60">
        <v>250000</v>
      </c>
      <c r="I9" s="60">
        <v>771000</v>
      </c>
      <c r="J9" s="60">
        <v>13502000</v>
      </c>
      <c r="K9" s="60"/>
      <c r="L9" s="60">
        <v>450000</v>
      </c>
      <c r="M9" s="60">
        <v>3149000</v>
      </c>
      <c r="N9" s="60">
        <v>3599000</v>
      </c>
      <c r="O9" s="60"/>
      <c r="P9" s="60">
        <v>300000</v>
      </c>
      <c r="Q9" s="60"/>
      <c r="R9" s="60">
        <v>300000</v>
      </c>
      <c r="S9" s="60"/>
      <c r="T9" s="60"/>
      <c r="U9" s="60"/>
      <c r="V9" s="60"/>
      <c r="W9" s="60">
        <v>17401000</v>
      </c>
      <c r="X9" s="60"/>
      <c r="Y9" s="60">
        <v>17401000</v>
      </c>
      <c r="Z9" s="140"/>
      <c r="AA9" s="62">
        <v>29062000</v>
      </c>
    </row>
    <row r="10" spans="1:27" ht="12.75">
      <c r="A10" s="249" t="s">
        <v>180</v>
      </c>
      <c r="B10" s="182"/>
      <c r="C10" s="155"/>
      <c r="D10" s="155"/>
      <c r="E10" s="59">
        <v>21423120</v>
      </c>
      <c r="F10" s="60">
        <v>22423000</v>
      </c>
      <c r="G10" s="60">
        <v>3000000</v>
      </c>
      <c r="H10" s="60"/>
      <c r="I10" s="60"/>
      <c r="J10" s="60">
        <v>3000000</v>
      </c>
      <c r="K10" s="60">
        <v>5490000</v>
      </c>
      <c r="L10" s="60">
        <v>1000000</v>
      </c>
      <c r="M10" s="60">
        <v>4510000</v>
      </c>
      <c r="N10" s="60">
        <v>11000000</v>
      </c>
      <c r="O10" s="60"/>
      <c r="P10" s="60">
        <v>2000000</v>
      </c>
      <c r="Q10" s="60"/>
      <c r="R10" s="60">
        <v>2000000</v>
      </c>
      <c r="S10" s="60"/>
      <c r="T10" s="60"/>
      <c r="U10" s="60"/>
      <c r="V10" s="60"/>
      <c r="W10" s="60">
        <v>16000000</v>
      </c>
      <c r="X10" s="60"/>
      <c r="Y10" s="60">
        <v>16000000</v>
      </c>
      <c r="Z10" s="140"/>
      <c r="AA10" s="62">
        <v>22423000</v>
      </c>
    </row>
    <row r="11" spans="1:27" ht="12.75">
      <c r="A11" s="249" t="s">
        <v>181</v>
      </c>
      <c r="B11" s="182"/>
      <c r="C11" s="155">
        <v>1428216</v>
      </c>
      <c r="D11" s="155"/>
      <c r="E11" s="59">
        <v>1586568</v>
      </c>
      <c r="F11" s="60">
        <v>1586567</v>
      </c>
      <c r="G11" s="60">
        <v>74329</v>
      </c>
      <c r="H11" s="60">
        <v>115372</v>
      </c>
      <c r="I11" s="60">
        <v>83228</v>
      </c>
      <c r="J11" s="60">
        <v>272929</v>
      </c>
      <c r="K11" s="60">
        <v>117577</v>
      </c>
      <c r="L11" s="60">
        <v>121713</v>
      </c>
      <c r="M11" s="60">
        <v>131934</v>
      </c>
      <c r="N11" s="60">
        <v>371224</v>
      </c>
      <c r="O11" s="60">
        <v>110929</v>
      </c>
      <c r="P11" s="60">
        <v>101440</v>
      </c>
      <c r="Q11" s="60"/>
      <c r="R11" s="60">
        <v>212369</v>
      </c>
      <c r="S11" s="60"/>
      <c r="T11" s="60"/>
      <c r="U11" s="60"/>
      <c r="V11" s="60"/>
      <c r="W11" s="60">
        <v>856522</v>
      </c>
      <c r="X11" s="60"/>
      <c r="Y11" s="60">
        <v>856522</v>
      </c>
      <c r="Z11" s="140"/>
      <c r="AA11" s="62">
        <v>1586567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-65828150</v>
      </c>
      <c r="D14" s="155"/>
      <c r="E14" s="59">
        <v>-74692188</v>
      </c>
      <c r="F14" s="60">
        <v>-74752186</v>
      </c>
      <c r="G14" s="60">
        <v>-7595602</v>
      </c>
      <c r="H14" s="60">
        <v>-6250643</v>
      </c>
      <c r="I14" s="60">
        <v>-4361476</v>
      </c>
      <c r="J14" s="60">
        <v>-18207721</v>
      </c>
      <c r="K14" s="60">
        <v>-6532261</v>
      </c>
      <c r="L14" s="60">
        <v>-5119244</v>
      </c>
      <c r="M14" s="60">
        <v>-7361069</v>
      </c>
      <c r="N14" s="60">
        <v>-19012574</v>
      </c>
      <c r="O14" s="60">
        <v>-3683697</v>
      </c>
      <c r="P14" s="60">
        <v>-4935135</v>
      </c>
      <c r="Q14" s="60"/>
      <c r="R14" s="60">
        <v>-8618832</v>
      </c>
      <c r="S14" s="60"/>
      <c r="T14" s="60"/>
      <c r="U14" s="60"/>
      <c r="V14" s="60"/>
      <c r="W14" s="60">
        <v>-45839127</v>
      </c>
      <c r="X14" s="60"/>
      <c r="Y14" s="60">
        <v>-45839127</v>
      </c>
      <c r="Z14" s="140"/>
      <c r="AA14" s="62">
        <v>-74752186</v>
      </c>
    </row>
    <row r="15" spans="1:27" ht="12.75">
      <c r="A15" s="249" t="s">
        <v>40</v>
      </c>
      <c r="B15" s="182"/>
      <c r="C15" s="155">
        <v>-346790</v>
      </c>
      <c r="D15" s="155"/>
      <c r="E15" s="59">
        <v>-78888</v>
      </c>
      <c r="F15" s="60">
        <v>-78888</v>
      </c>
      <c r="G15" s="60"/>
      <c r="H15" s="60"/>
      <c r="I15" s="60"/>
      <c r="J15" s="60"/>
      <c r="K15" s="60"/>
      <c r="L15" s="60"/>
      <c r="M15" s="60"/>
      <c r="N15" s="60"/>
      <c r="O15" s="60">
        <v>-40644</v>
      </c>
      <c r="P15" s="60"/>
      <c r="Q15" s="60"/>
      <c r="R15" s="60">
        <v>-40644</v>
      </c>
      <c r="S15" s="60"/>
      <c r="T15" s="60"/>
      <c r="U15" s="60"/>
      <c r="V15" s="60"/>
      <c r="W15" s="60">
        <v>-40644</v>
      </c>
      <c r="X15" s="60"/>
      <c r="Y15" s="60">
        <v>-40644</v>
      </c>
      <c r="Z15" s="140"/>
      <c r="AA15" s="62">
        <v>-78888</v>
      </c>
    </row>
    <row r="16" spans="1:27" ht="12.75">
      <c r="A16" s="249" t="s">
        <v>42</v>
      </c>
      <c r="B16" s="182"/>
      <c r="C16" s="155"/>
      <c r="D16" s="155"/>
      <c r="E16" s="59">
        <v>-4142148</v>
      </c>
      <c r="F16" s="60">
        <v>-4142150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-4142150</v>
      </c>
    </row>
    <row r="17" spans="1:27" ht="12.75">
      <c r="A17" s="250" t="s">
        <v>185</v>
      </c>
      <c r="B17" s="251"/>
      <c r="C17" s="168">
        <f aca="true" t="shared" si="0" ref="C17:Y17">SUM(C6:C16)</f>
        <v>16362803</v>
      </c>
      <c r="D17" s="168">
        <f t="shared" si="0"/>
        <v>0</v>
      </c>
      <c r="E17" s="72">
        <f t="shared" si="0"/>
        <v>10377768</v>
      </c>
      <c r="F17" s="73">
        <f t="shared" si="0"/>
        <v>11101387</v>
      </c>
      <c r="G17" s="73">
        <f t="shared" si="0"/>
        <v>10071528</v>
      </c>
      <c r="H17" s="73">
        <f t="shared" si="0"/>
        <v>-4497240</v>
      </c>
      <c r="I17" s="73">
        <f t="shared" si="0"/>
        <v>6211609</v>
      </c>
      <c r="J17" s="73">
        <f t="shared" si="0"/>
        <v>11785897</v>
      </c>
      <c r="K17" s="73">
        <f t="shared" si="0"/>
        <v>778986</v>
      </c>
      <c r="L17" s="73">
        <f t="shared" si="0"/>
        <v>-1778743</v>
      </c>
      <c r="M17" s="73">
        <f t="shared" si="0"/>
        <v>1521622</v>
      </c>
      <c r="N17" s="73">
        <f t="shared" si="0"/>
        <v>521865</v>
      </c>
      <c r="O17" s="73">
        <f t="shared" si="0"/>
        <v>-1681948</v>
      </c>
      <c r="P17" s="73">
        <f t="shared" si="0"/>
        <v>-1185892</v>
      </c>
      <c r="Q17" s="73">
        <f t="shared" si="0"/>
        <v>0</v>
      </c>
      <c r="R17" s="73">
        <f t="shared" si="0"/>
        <v>-2867840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9439922</v>
      </c>
      <c r="X17" s="73">
        <f t="shared" si="0"/>
        <v>0</v>
      </c>
      <c r="Y17" s="73">
        <f t="shared" si="0"/>
        <v>9439922</v>
      </c>
      <c r="Z17" s="170">
        <f>+IF(X17&lt;&gt;0,+(Y17/X17)*100,0)</f>
        <v>0</v>
      </c>
      <c r="AA17" s="74">
        <f>SUM(AA6:AA16)</f>
        <v>11101387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-22501587</v>
      </c>
      <c r="D26" s="155"/>
      <c r="E26" s="59">
        <v>-19743780</v>
      </c>
      <c r="F26" s="60">
        <v>-22423000</v>
      </c>
      <c r="G26" s="60"/>
      <c r="H26" s="60"/>
      <c r="I26" s="60"/>
      <c r="J26" s="60"/>
      <c r="K26" s="60">
        <v>-1219254</v>
      </c>
      <c r="L26" s="60"/>
      <c r="M26" s="60">
        <v>-2527231</v>
      </c>
      <c r="N26" s="60">
        <v>-3746485</v>
      </c>
      <c r="O26" s="60">
        <v>-3754</v>
      </c>
      <c r="P26" s="60">
        <v>-608651</v>
      </c>
      <c r="Q26" s="60"/>
      <c r="R26" s="60">
        <v>-612405</v>
      </c>
      <c r="S26" s="60"/>
      <c r="T26" s="60"/>
      <c r="U26" s="60"/>
      <c r="V26" s="60"/>
      <c r="W26" s="60">
        <v>-4358890</v>
      </c>
      <c r="X26" s="60"/>
      <c r="Y26" s="60">
        <v>-4358890</v>
      </c>
      <c r="Z26" s="140"/>
      <c r="AA26" s="62">
        <v>-22423000</v>
      </c>
    </row>
    <row r="27" spans="1:27" ht="12.75">
      <c r="A27" s="250" t="s">
        <v>192</v>
      </c>
      <c r="B27" s="251"/>
      <c r="C27" s="168">
        <f aca="true" t="shared" si="1" ref="C27:Y27">SUM(C21:C26)</f>
        <v>-22501587</v>
      </c>
      <c r="D27" s="168">
        <f>SUM(D21:D26)</f>
        <v>0</v>
      </c>
      <c r="E27" s="72">
        <f t="shared" si="1"/>
        <v>-19743780</v>
      </c>
      <c r="F27" s="73">
        <f t="shared" si="1"/>
        <v>-22423000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-1219254</v>
      </c>
      <c r="L27" s="73">
        <f t="shared" si="1"/>
        <v>0</v>
      </c>
      <c r="M27" s="73">
        <f t="shared" si="1"/>
        <v>-2527231</v>
      </c>
      <c r="N27" s="73">
        <f t="shared" si="1"/>
        <v>-3746485</v>
      </c>
      <c r="O27" s="73">
        <f t="shared" si="1"/>
        <v>-3754</v>
      </c>
      <c r="P27" s="73">
        <f t="shared" si="1"/>
        <v>-608651</v>
      </c>
      <c r="Q27" s="73">
        <f t="shared" si="1"/>
        <v>0</v>
      </c>
      <c r="R27" s="73">
        <f t="shared" si="1"/>
        <v>-612405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-4358890</v>
      </c>
      <c r="X27" s="73">
        <f t="shared" si="1"/>
        <v>0</v>
      </c>
      <c r="Y27" s="73">
        <f t="shared" si="1"/>
        <v>-4358890</v>
      </c>
      <c r="Z27" s="170">
        <f>+IF(X27&lt;&gt;0,+(Y27/X27)*100,0)</f>
        <v>0</v>
      </c>
      <c r="AA27" s="74">
        <f>SUM(AA21:AA26)</f>
        <v>-22423000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-61976</v>
      </c>
      <c r="D35" s="155"/>
      <c r="E35" s="59">
        <v>-32520</v>
      </c>
      <c r="F35" s="60">
        <v>-33239</v>
      </c>
      <c r="G35" s="60"/>
      <c r="H35" s="60"/>
      <c r="I35" s="60"/>
      <c r="J35" s="60"/>
      <c r="K35" s="60"/>
      <c r="L35" s="60"/>
      <c r="M35" s="60"/>
      <c r="N35" s="60"/>
      <c r="O35" s="60">
        <v>-33239</v>
      </c>
      <c r="P35" s="60"/>
      <c r="Q35" s="60"/>
      <c r="R35" s="60">
        <v>-33239</v>
      </c>
      <c r="S35" s="60"/>
      <c r="T35" s="60"/>
      <c r="U35" s="60"/>
      <c r="V35" s="60"/>
      <c r="W35" s="60">
        <v>-33239</v>
      </c>
      <c r="X35" s="60"/>
      <c r="Y35" s="60">
        <v>-33239</v>
      </c>
      <c r="Z35" s="140"/>
      <c r="AA35" s="62">
        <v>-33239</v>
      </c>
    </row>
    <row r="36" spans="1:27" ht="12.75">
      <c r="A36" s="250" t="s">
        <v>198</v>
      </c>
      <c r="B36" s="251"/>
      <c r="C36" s="168">
        <f aca="true" t="shared" si="2" ref="C36:Y36">SUM(C31:C35)</f>
        <v>-61976</v>
      </c>
      <c r="D36" s="168">
        <f>SUM(D31:D35)</f>
        <v>0</v>
      </c>
      <c r="E36" s="72">
        <f t="shared" si="2"/>
        <v>-32520</v>
      </c>
      <c r="F36" s="73">
        <f t="shared" si="2"/>
        <v>-33239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-33239</v>
      </c>
      <c r="P36" s="73">
        <f t="shared" si="2"/>
        <v>0</v>
      </c>
      <c r="Q36" s="73">
        <f t="shared" si="2"/>
        <v>0</v>
      </c>
      <c r="R36" s="73">
        <f t="shared" si="2"/>
        <v>-33239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-33239</v>
      </c>
      <c r="X36" s="73">
        <f t="shared" si="2"/>
        <v>0</v>
      </c>
      <c r="Y36" s="73">
        <f t="shared" si="2"/>
        <v>-33239</v>
      </c>
      <c r="Z36" s="170">
        <f>+IF(X36&lt;&gt;0,+(Y36/X36)*100,0)</f>
        <v>0</v>
      </c>
      <c r="AA36" s="74">
        <f>SUM(AA31:AA35)</f>
        <v>-33239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-6200760</v>
      </c>
      <c r="D38" s="153">
        <f>+D17+D27+D36</f>
        <v>0</v>
      </c>
      <c r="E38" s="99">
        <f t="shared" si="3"/>
        <v>-9398532</v>
      </c>
      <c r="F38" s="100">
        <f t="shared" si="3"/>
        <v>-11354852</v>
      </c>
      <c r="G38" s="100">
        <f t="shared" si="3"/>
        <v>10071528</v>
      </c>
      <c r="H38" s="100">
        <f t="shared" si="3"/>
        <v>-4497240</v>
      </c>
      <c r="I38" s="100">
        <f t="shared" si="3"/>
        <v>6211609</v>
      </c>
      <c r="J38" s="100">
        <f t="shared" si="3"/>
        <v>11785897</v>
      </c>
      <c r="K38" s="100">
        <f t="shared" si="3"/>
        <v>-440268</v>
      </c>
      <c r="L38" s="100">
        <f t="shared" si="3"/>
        <v>-1778743</v>
      </c>
      <c r="M38" s="100">
        <f t="shared" si="3"/>
        <v>-1005609</v>
      </c>
      <c r="N38" s="100">
        <f t="shared" si="3"/>
        <v>-3224620</v>
      </c>
      <c r="O38" s="100">
        <f t="shared" si="3"/>
        <v>-1718941</v>
      </c>
      <c r="P38" s="100">
        <f t="shared" si="3"/>
        <v>-1794543</v>
      </c>
      <c r="Q38" s="100">
        <f t="shared" si="3"/>
        <v>0</v>
      </c>
      <c r="R38" s="100">
        <f t="shared" si="3"/>
        <v>-3513484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5047793</v>
      </c>
      <c r="X38" s="100">
        <f t="shared" si="3"/>
        <v>0</v>
      </c>
      <c r="Y38" s="100">
        <f t="shared" si="3"/>
        <v>5047793</v>
      </c>
      <c r="Z38" s="137">
        <f>+IF(X38&lt;&gt;0,+(Y38/X38)*100,0)</f>
        <v>0</v>
      </c>
      <c r="AA38" s="102">
        <f>+AA17+AA27+AA36</f>
        <v>-11354852</v>
      </c>
    </row>
    <row r="39" spans="1:27" ht="12.75">
      <c r="A39" s="249" t="s">
        <v>200</v>
      </c>
      <c r="B39" s="182"/>
      <c r="C39" s="153">
        <v>21028481</v>
      </c>
      <c r="D39" s="153"/>
      <c r="E39" s="99">
        <v>21053035</v>
      </c>
      <c r="F39" s="100">
        <v>21053035</v>
      </c>
      <c r="G39" s="100">
        <v>14827721</v>
      </c>
      <c r="H39" s="100">
        <v>24899249</v>
      </c>
      <c r="I39" s="100">
        <v>20402009</v>
      </c>
      <c r="J39" s="100">
        <v>14827721</v>
      </c>
      <c r="K39" s="100">
        <v>26613618</v>
      </c>
      <c r="L39" s="100">
        <v>26173350</v>
      </c>
      <c r="M39" s="100">
        <v>24394607</v>
      </c>
      <c r="N39" s="100">
        <v>26613618</v>
      </c>
      <c r="O39" s="100">
        <v>23388998</v>
      </c>
      <c r="P39" s="100">
        <v>21670057</v>
      </c>
      <c r="Q39" s="100"/>
      <c r="R39" s="100">
        <v>23388998</v>
      </c>
      <c r="S39" s="100"/>
      <c r="T39" s="100"/>
      <c r="U39" s="100"/>
      <c r="V39" s="100"/>
      <c r="W39" s="100">
        <v>14827721</v>
      </c>
      <c r="X39" s="100">
        <v>21053035</v>
      </c>
      <c r="Y39" s="100">
        <v>-6225314</v>
      </c>
      <c r="Z39" s="137">
        <v>-29.57</v>
      </c>
      <c r="AA39" s="102">
        <v>21053035</v>
      </c>
    </row>
    <row r="40" spans="1:27" ht="12.75">
      <c r="A40" s="269" t="s">
        <v>201</v>
      </c>
      <c r="B40" s="256"/>
      <c r="C40" s="257">
        <v>14827721</v>
      </c>
      <c r="D40" s="257"/>
      <c r="E40" s="258">
        <v>11654503</v>
      </c>
      <c r="F40" s="259">
        <v>9698183</v>
      </c>
      <c r="G40" s="259">
        <v>24899249</v>
      </c>
      <c r="H40" s="259">
        <v>20402009</v>
      </c>
      <c r="I40" s="259">
        <v>26613618</v>
      </c>
      <c r="J40" s="259">
        <v>26613618</v>
      </c>
      <c r="K40" s="259">
        <v>26173350</v>
      </c>
      <c r="L40" s="259">
        <v>24394607</v>
      </c>
      <c r="M40" s="259">
        <v>23388998</v>
      </c>
      <c r="N40" s="259">
        <v>23388998</v>
      </c>
      <c r="O40" s="259">
        <v>21670057</v>
      </c>
      <c r="P40" s="259">
        <v>19875514</v>
      </c>
      <c r="Q40" s="259"/>
      <c r="R40" s="259">
        <v>19875514</v>
      </c>
      <c r="S40" s="259"/>
      <c r="T40" s="259"/>
      <c r="U40" s="259"/>
      <c r="V40" s="259"/>
      <c r="W40" s="259">
        <v>19875514</v>
      </c>
      <c r="X40" s="259">
        <v>21053035</v>
      </c>
      <c r="Y40" s="259">
        <v>-1177521</v>
      </c>
      <c r="Z40" s="260">
        <v>-5.59</v>
      </c>
      <c r="AA40" s="261">
        <v>9698183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22517349</v>
      </c>
      <c r="D5" s="200">
        <f t="shared" si="0"/>
        <v>0</v>
      </c>
      <c r="E5" s="106">
        <f t="shared" si="0"/>
        <v>19743780</v>
      </c>
      <c r="F5" s="106">
        <f t="shared" si="0"/>
        <v>22153000</v>
      </c>
      <c r="G5" s="106">
        <f t="shared" si="0"/>
        <v>0</v>
      </c>
      <c r="H5" s="106">
        <f t="shared" si="0"/>
        <v>182000</v>
      </c>
      <c r="I5" s="106">
        <f t="shared" si="0"/>
        <v>0</v>
      </c>
      <c r="J5" s="106">
        <f t="shared" si="0"/>
        <v>182000</v>
      </c>
      <c r="K5" s="106">
        <f t="shared" si="0"/>
        <v>1212159</v>
      </c>
      <c r="L5" s="106">
        <f t="shared" si="0"/>
        <v>0</v>
      </c>
      <c r="M5" s="106">
        <f t="shared" si="0"/>
        <v>2542644</v>
      </c>
      <c r="N5" s="106">
        <f t="shared" si="0"/>
        <v>3754803</v>
      </c>
      <c r="O5" s="106">
        <f t="shared" si="0"/>
        <v>0</v>
      </c>
      <c r="P5" s="106">
        <f t="shared" si="0"/>
        <v>910350</v>
      </c>
      <c r="Q5" s="106">
        <f t="shared" si="0"/>
        <v>2903847</v>
      </c>
      <c r="R5" s="106">
        <f t="shared" si="0"/>
        <v>3814197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7751000</v>
      </c>
      <c r="X5" s="106">
        <f t="shared" si="0"/>
        <v>16614750</v>
      </c>
      <c r="Y5" s="106">
        <f t="shared" si="0"/>
        <v>-8863750</v>
      </c>
      <c r="Z5" s="201">
        <f>+IF(X5&lt;&gt;0,+(Y5/X5)*100,0)</f>
        <v>-53.34868114175657</v>
      </c>
      <c r="AA5" s="199">
        <f>SUM(AA11:AA18)</f>
        <v>22153000</v>
      </c>
    </row>
    <row r="6" spans="1:27" ht="12.75">
      <c r="A6" s="291" t="s">
        <v>205</v>
      </c>
      <c r="B6" s="142"/>
      <c r="C6" s="62">
        <v>21321883</v>
      </c>
      <c r="D6" s="156"/>
      <c r="E6" s="60">
        <v>8103780</v>
      </c>
      <c r="F6" s="60">
        <v>21423000</v>
      </c>
      <c r="G6" s="60"/>
      <c r="H6" s="60">
        <v>182000</v>
      </c>
      <c r="I6" s="60"/>
      <c r="J6" s="60">
        <v>182000</v>
      </c>
      <c r="K6" s="60">
        <v>1212159</v>
      </c>
      <c r="L6" s="60"/>
      <c r="M6" s="60">
        <v>596814</v>
      </c>
      <c r="N6" s="60">
        <v>1808973</v>
      </c>
      <c r="O6" s="60"/>
      <c r="P6" s="60">
        <v>910350</v>
      </c>
      <c r="Q6" s="60">
        <v>1039947</v>
      </c>
      <c r="R6" s="60">
        <v>1950297</v>
      </c>
      <c r="S6" s="60"/>
      <c r="T6" s="60"/>
      <c r="U6" s="60"/>
      <c r="V6" s="60"/>
      <c r="W6" s="60">
        <v>3941270</v>
      </c>
      <c r="X6" s="60">
        <v>16067250</v>
      </c>
      <c r="Y6" s="60">
        <v>-12125980</v>
      </c>
      <c r="Z6" s="140">
        <v>-75.47</v>
      </c>
      <c r="AA6" s="155">
        <v>21423000</v>
      </c>
    </row>
    <row r="7" spans="1:27" ht="12.75">
      <c r="A7" s="291" t="s">
        <v>206</v>
      </c>
      <c r="B7" s="142"/>
      <c r="C7" s="62"/>
      <c r="D7" s="156"/>
      <c r="E7" s="60">
        <v>10320000</v>
      </c>
      <c r="F7" s="60"/>
      <c r="G7" s="60"/>
      <c r="H7" s="60"/>
      <c r="I7" s="60"/>
      <c r="J7" s="60"/>
      <c r="K7" s="60"/>
      <c r="L7" s="60"/>
      <c r="M7" s="60">
        <v>1945830</v>
      </c>
      <c r="N7" s="60">
        <v>1945830</v>
      </c>
      <c r="O7" s="60"/>
      <c r="P7" s="60"/>
      <c r="Q7" s="60">
        <v>1863900</v>
      </c>
      <c r="R7" s="60">
        <v>1863900</v>
      </c>
      <c r="S7" s="60"/>
      <c r="T7" s="60"/>
      <c r="U7" s="60"/>
      <c r="V7" s="60"/>
      <c r="W7" s="60">
        <v>3809730</v>
      </c>
      <c r="X7" s="60"/>
      <c r="Y7" s="60">
        <v>3809730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26449</v>
      </c>
      <c r="D10" s="156"/>
      <c r="E10" s="60"/>
      <c r="F10" s="60">
        <v>670000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502500</v>
      </c>
      <c r="Y10" s="60">
        <v>-502500</v>
      </c>
      <c r="Z10" s="140">
        <v>-100</v>
      </c>
      <c r="AA10" s="155">
        <v>670000</v>
      </c>
    </row>
    <row r="11" spans="1:27" ht="12.75">
      <c r="A11" s="292" t="s">
        <v>210</v>
      </c>
      <c r="B11" s="142"/>
      <c r="C11" s="293">
        <f aca="true" t="shared" si="1" ref="C11:Y11">SUM(C6:C10)</f>
        <v>21348332</v>
      </c>
      <c r="D11" s="294">
        <f t="shared" si="1"/>
        <v>0</v>
      </c>
      <c r="E11" s="295">
        <f t="shared" si="1"/>
        <v>18423780</v>
      </c>
      <c r="F11" s="295">
        <f t="shared" si="1"/>
        <v>22093000</v>
      </c>
      <c r="G11" s="295">
        <f t="shared" si="1"/>
        <v>0</v>
      </c>
      <c r="H11" s="295">
        <f t="shared" si="1"/>
        <v>182000</v>
      </c>
      <c r="I11" s="295">
        <f t="shared" si="1"/>
        <v>0</v>
      </c>
      <c r="J11" s="295">
        <f t="shared" si="1"/>
        <v>182000</v>
      </c>
      <c r="K11" s="295">
        <f t="shared" si="1"/>
        <v>1212159</v>
      </c>
      <c r="L11" s="295">
        <f t="shared" si="1"/>
        <v>0</v>
      </c>
      <c r="M11" s="295">
        <f t="shared" si="1"/>
        <v>2542644</v>
      </c>
      <c r="N11" s="295">
        <f t="shared" si="1"/>
        <v>3754803</v>
      </c>
      <c r="O11" s="295">
        <f t="shared" si="1"/>
        <v>0</v>
      </c>
      <c r="P11" s="295">
        <f t="shared" si="1"/>
        <v>910350</v>
      </c>
      <c r="Q11" s="295">
        <f t="shared" si="1"/>
        <v>2903847</v>
      </c>
      <c r="R11" s="295">
        <f t="shared" si="1"/>
        <v>3814197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7751000</v>
      </c>
      <c r="X11" s="295">
        <f t="shared" si="1"/>
        <v>16569750</v>
      </c>
      <c r="Y11" s="295">
        <f t="shared" si="1"/>
        <v>-8818750</v>
      </c>
      <c r="Z11" s="296">
        <f>+IF(X11&lt;&gt;0,+(Y11/X11)*100,0)</f>
        <v>-53.2219858477044</v>
      </c>
      <c r="AA11" s="297">
        <f>SUM(AA6:AA10)</f>
        <v>22093000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1169017</v>
      </c>
      <c r="D15" s="156"/>
      <c r="E15" s="60">
        <v>1120000</v>
      </c>
      <c r="F15" s="60">
        <v>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45000</v>
      </c>
      <c r="Y15" s="60">
        <v>-45000</v>
      </c>
      <c r="Z15" s="140">
        <v>-100</v>
      </c>
      <c r="AA15" s="155">
        <v>60000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200000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21321883</v>
      </c>
      <c r="D36" s="156">
        <f t="shared" si="4"/>
        <v>0</v>
      </c>
      <c r="E36" s="60">
        <f t="shared" si="4"/>
        <v>8103780</v>
      </c>
      <c r="F36" s="60">
        <f t="shared" si="4"/>
        <v>21423000</v>
      </c>
      <c r="G36" s="60">
        <f t="shared" si="4"/>
        <v>0</v>
      </c>
      <c r="H36" s="60">
        <f t="shared" si="4"/>
        <v>182000</v>
      </c>
      <c r="I36" s="60">
        <f t="shared" si="4"/>
        <v>0</v>
      </c>
      <c r="J36" s="60">
        <f t="shared" si="4"/>
        <v>182000</v>
      </c>
      <c r="K36" s="60">
        <f t="shared" si="4"/>
        <v>1212159</v>
      </c>
      <c r="L36" s="60">
        <f t="shared" si="4"/>
        <v>0</v>
      </c>
      <c r="M36" s="60">
        <f t="shared" si="4"/>
        <v>596814</v>
      </c>
      <c r="N36" s="60">
        <f t="shared" si="4"/>
        <v>1808973</v>
      </c>
      <c r="O36" s="60">
        <f t="shared" si="4"/>
        <v>0</v>
      </c>
      <c r="P36" s="60">
        <f t="shared" si="4"/>
        <v>910350</v>
      </c>
      <c r="Q36" s="60">
        <f t="shared" si="4"/>
        <v>1039947</v>
      </c>
      <c r="R36" s="60">
        <f t="shared" si="4"/>
        <v>1950297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3941270</v>
      </c>
      <c r="X36" s="60">
        <f t="shared" si="4"/>
        <v>16067250</v>
      </c>
      <c r="Y36" s="60">
        <f t="shared" si="4"/>
        <v>-12125980</v>
      </c>
      <c r="Z36" s="140">
        <f aca="true" t="shared" si="5" ref="Z36:Z49">+IF(X36&lt;&gt;0,+(Y36/X36)*100,0)</f>
        <v>-75.47016446498311</v>
      </c>
      <c r="AA36" s="155">
        <f>AA6+AA21</f>
        <v>21423000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10320000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1945830</v>
      </c>
      <c r="N37" s="60">
        <f t="shared" si="4"/>
        <v>1945830</v>
      </c>
      <c r="O37" s="60">
        <f t="shared" si="4"/>
        <v>0</v>
      </c>
      <c r="P37" s="60">
        <f t="shared" si="4"/>
        <v>0</v>
      </c>
      <c r="Q37" s="60">
        <f t="shared" si="4"/>
        <v>1863900</v>
      </c>
      <c r="R37" s="60">
        <f t="shared" si="4"/>
        <v>1863900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3809730</v>
      </c>
      <c r="X37" s="60">
        <f t="shared" si="4"/>
        <v>0</v>
      </c>
      <c r="Y37" s="60">
        <f t="shared" si="4"/>
        <v>3809730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26449</v>
      </c>
      <c r="D40" s="156">
        <f t="shared" si="4"/>
        <v>0</v>
      </c>
      <c r="E40" s="60">
        <f t="shared" si="4"/>
        <v>0</v>
      </c>
      <c r="F40" s="60">
        <f t="shared" si="4"/>
        <v>670000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502500</v>
      </c>
      <c r="Y40" s="60">
        <f t="shared" si="4"/>
        <v>-502500</v>
      </c>
      <c r="Z40" s="140">
        <f t="shared" si="5"/>
        <v>-100</v>
      </c>
      <c r="AA40" s="155">
        <f>AA10+AA25</f>
        <v>670000</v>
      </c>
    </row>
    <row r="41" spans="1:27" ht="12.75">
      <c r="A41" s="292" t="s">
        <v>210</v>
      </c>
      <c r="B41" s="142"/>
      <c r="C41" s="293">
        <f aca="true" t="shared" si="6" ref="C41:Y41">SUM(C36:C40)</f>
        <v>21348332</v>
      </c>
      <c r="D41" s="294">
        <f t="shared" si="6"/>
        <v>0</v>
      </c>
      <c r="E41" s="295">
        <f t="shared" si="6"/>
        <v>18423780</v>
      </c>
      <c r="F41" s="295">
        <f t="shared" si="6"/>
        <v>22093000</v>
      </c>
      <c r="G41" s="295">
        <f t="shared" si="6"/>
        <v>0</v>
      </c>
      <c r="H41" s="295">
        <f t="shared" si="6"/>
        <v>182000</v>
      </c>
      <c r="I41" s="295">
        <f t="shared" si="6"/>
        <v>0</v>
      </c>
      <c r="J41" s="295">
        <f t="shared" si="6"/>
        <v>182000</v>
      </c>
      <c r="K41" s="295">
        <f t="shared" si="6"/>
        <v>1212159</v>
      </c>
      <c r="L41" s="295">
        <f t="shared" si="6"/>
        <v>0</v>
      </c>
      <c r="M41" s="295">
        <f t="shared" si="6"/>
        <v>2542644</v>
      </c>
      <c r="N41" s="295">
        <f t="shared" si="6"/>
        <v>3754803</v>
      </c>
      <c r="O41" s="295">
        <f t="shared" si="6"/>
        <v>0</v>
      </c>
      <c r="P41" s="295">
        <f t="shared" si="6"/>
        <v>910350</v>
      </c>
      <c r="Q41" s="295">
        <f t="shared" si="6"/>
        <v>2903847</v>
      </c>
      <c r="R41" s="295">
        <f t="shared" si="6"/>
        <v>3814197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7751000</v>
      </c>
      <c r="X41" s="295">
        <f t="shared" si="6"/>
        <v>16569750</v>
      </c>
      <c r="Y41" s="295">
        <f t="shared" si="6"/>
        <v>-8818750</v>
      </c>
      <c r="Z41" s="296">
        <f t="shared" si="5"/>
        <v>-53.2219858477044</v>
      </c>
      <c r="AA41" s="297">
        <f>SUM(AA36:AA40)</f>
        <v>22093000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1169017</v>
      </c>
      <c r="D45" s="129">
        <f t="shared" si="7"/>
        <v>0</v>
      </c>
      <c r="E45" s="54">
        <f t="shared" si="7"/>
        <v>1120000</v>
      </c>
      <c r="F45" s="54">
        <f t="shared" si="7"/>
        <v>60000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45000</v>
      </c>
      <c r="Y45" s="54">
        <f t="shared" si="7"/>
        <v>-45000</v>
      </c>
      <c r="Z45" s="184">
        <f t="shared" si="5"/>
        <v>-100</v>
      </c>
      <c r="AA45" s="130">
        <f t="shared" si="8"/>
        <v>60000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22517349</v>
      </c>
      <c r="D49" s="218">
        <f t="shared" si="9"/>
        <v>0</v>
      </c>
      <c r="E49" s="220">
        <f t="shared" si="9"/>
        <v>19743780</v>
      </c>
      <c r="F49" s="220">
        <f t="shared" si="9"/>
        <v>22153000</v>
      </c>
      <c r="G49" s="220">
        <f t="shared" si="9"/>
        <v>0</v>
      </c>
      <c r="H49" s="220">
        <f t="shared" si="9"/>
        <v>182000</v>
      </c>
      <c r="I49" s="220">
        <f t="shared" si="9"/>
        <v>0</v>
      </c>
      <c r="J49" s="220">
        <f t="shared" si="9"/>
        <v>182000</v>
      </c>
      <c r="K49" s="220">
        <f t="shared" si="9"/>
        <v>1212159</v>
      </c>
      <c r="L49" s="220">
        <f t="shared" si="9"/>
        <v>0</v>
      </c>
      <c r="M49" s="220">
        <f t="shared" si="9"/>
        <v>2542644</v>
      </c>
      <c r="N49" s="220">
        <f t="shared" si="9"/>
        <v>3754803</v>
      </c>
      <c r="O49" s="220">
        <f t="shared" si="9"/>
        <v>0</v>
      </c>
      <c r="P49" s="220">
        <f t="shared" si="9"/>
        <v>910350</v>
      </c>
      <c r="Q49" s="220">
        <f t="shared" si="9"/>
        <v>2903847</v>
      </c>
      <c r="R49" s="220">
        <f t="shared" si="9"/>
        <v>3814197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7751000</v>
      </c>
      <c r="X49" s="220">
        <f t="shared" si="9"/>
        <v>16614750</v>
      </c>
      <c r="Y49" s="220">
        <f t="shared" si="9"/>
        <v>-8863750</v>
      </c>
      <c r="Z49" s="221">
        <f t="shared" si="5"/>
        <v>-53.34868114175657</v>
      </c>
      <c r="AA49" s="222">
        <f>SUM(AA41:AA48)</f>
        <v>22153000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2715000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2715000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2715000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3258609</v>
      </c>
      <c r="D68" s="156">
        <v>2111433</v>
      </c>
      <c r="E68" s="60">
        <v>2714852</v>
      </c>
      <c r="F68" s="60">
        <v>2111433</v>
      </c>
      <c r="G68" s="60">
        <v>4583</v>
      </c>
      <c r="H68" s="60">
        <v>47083</v>
      </c>
      <c r="I68" s="60">
        <v>550793</v>
      </c>
      <c r="J68" s="60">
        <v>602459</v>
      </c>
      <c r="K68" s="60">
        <v>182002</v>
      </c>
      <c r="L68" s="60">
        <v>697925</v>
      </c>
      <c r="M68" s="60">
        <v>187886</v>
      </c>
      <c r="N68" s="60">
        <v>1067813</v>
      </c>
      <c r="O68" s="60">
        <v>57559</v>
      </c>
      <c r="P68" s="60">
        <v>1690225</v>
      </c>
      <c r="Q68" s="60">
        <v>1349998</v>
      </c>
      <c r="R68" s="60">
        <v>3097782</v>
      </c>
      <c r="S68" s="60"/>
      <c r="T68" s="60"/>
      <c r="U68" s="60"/>
      <c r="V68" s="60"/>
      <c r="W68" s="60">
        <v>4768054</v>
      </c>
      <c r="X68" s="60">
        <v>1583575</v>
      </c>
      <c r="Y68" s="60">
        <v>3184479</v>
      </c>
      <c r="Z68" s="140">
        <v>201.09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3258609</v>
      </c>
      <c r="D69" s="218">
        <f t="shared" si="12"/>
        <v>2111433</v>
      </c>
      <c r="E69" s="220">
        <f t="shared" si="12"/>
        <v>2714852</v>
      </c>
      <c r="F69" s="220">
        <f t="shared" si="12"/>
        <v>2111433</v>
      </c>
      <c r="G69" s="220">
        <f t="shared" si="12"/>
        <v>4583</v>
      </c>
      <c r="H69" s="220">
        <f t="shared" si="12"/>
        <v>47083</v>
      </c>
      <c r="I69" s="220">
        <f t="shared" si="12"/>
        <v>550793</v>
      </c>
      <c r="J69" s="220">
        <f t="shared" si="12"/>
        <v>602459</v>
      </c>
      <c r="K69" s="220">
        <f t="shared" si="12"/>
        <v>182002</v>
      </c>
      <c r="L69" s="220">
        <f t="shared" si="12"/>
        <v>697925</v>
      </c>
      <c r="M69" s="220">
        <f t="shared" si="12"/>
        <v>187886</v>
      </c>
      <c r="N69" s="220">
        <f t="shared" si="12"/>
        <v>1067813</v>
      </c>
      <c r="O69" s="220">
        <f t="shared" si="12"/>
        <v>57559</v>
      </c>
      <c r="P69" s="220">
        <f t="shared" si="12"/>
        <v>1690225</v>
      </c>
      <c r="Q69" s="220">
        <f t="shared" si="12"/>
        <v>1349998</v>
      </c>
      <c r="R69" s="220">
        <f t="shared" si="12"/>
        <v>3097782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4768054</v>
      </c>
      <c r="X69" s="220">
        <f t="shared" si="12"/>
        <v>1583575</v>
      </c>
      <c r="Y69" s="220">
        <f t="shared" si="12"/>
        <v>3184479</v>
      </c>
      <c r="Z69" s="221">
        <f>+IF(X69&lt;&gt;0,+(Y69/X69)*100,0)</f>
        <v>201.09429613374797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21348332</v>
      </c>
      <c r="D5" s="357">
        <f t="shared" si="0"/>
        <v>0</v>
      </c>
      <c r="E5" s="356">
        <f t="shared" si="0"/>
        <v>18423780</v>
      </c>
      <c r="F5" s="358">
        <f t="shared" si="0"/>
        <v>22093000</v>
      </c>
      <c r="G5" s="358">
        <f t="shared" si="0"/>
        <v>0</v>
      </c>
      <c r="H5" s="356">
        <f t="shared" si="0"/>
        <v>182000</v>
      </c>
      <c r="I5" s="356">
        <f t="shared" si="0"/>
        <v>0</v>
      </c>
      <c r="J5" s="358">
        <f t="shared" si="0"/>
        <v>182000</v>
      </c>
      <c r="K5" s="358">
        <f t="shared" si="0"/>
        <v>1212159</v>
      </c>
      <c r="L5" s="356">
        <f t="shared" si="0"/>
        <v>0</v>
      </c>
      <c r="M5" s="356">
        <f t="shared" si="0"/>
        <v>2542644</v>
      </c>
      <c r="N5" s="358">
        <f t="shared" si="0"/>
        <v>3754803</v>
      </c>
      <c r="O5" s="358">
        <f t="shared" si="0"/>
        <v>0</v>
      </c>
      <c r="P5" s="356">
        <f t="shared" si="0"/>
        <v>910350</v>
      </c>
      <c r="Q5" s="356">
        <f t="shared" si="0"/>
        <v>2903847</v>
      </c>
      <c r="R5" s="358">
        <f t="shared" si="0"/>
        <v>3814197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7751000</v>
      </c>
      <c r="X5" s="356">
        <f t="shared" si="0"/>
        <v>16569750</v>
      </c>
      <c r="Y5" s="358">
        <f t="shared" si="0"/>
        <v>-8818750</v>
      </c>
      <c r="Z5" s="359">
        <f>+IF(X5&lt;&gt;0,+(Y5/X5)*100,0)</f>
        <v>-53.2219858477044</v>
      </c>
      <c r="AA5" s="360">
        <f>+AA6+AA8+AA11+AA13+AA15</f>
        <v>22093000</v>
      </c>
    </row>
    <row r="6" spans="1:27" ht="12.75">
      <c r="A6" s="361" t="s">
        <v>205</v>
      </c>
      <c r="B6" s="142"/>
      <c r="C6" s="60">
        <f>+C7</f>
        <v>21321883</v>
      </c>
      <c r="D6" s="340">
        <f aca="true" t="shared" si="1" ref="D6:AA6">+D7</f>
        <v>0</v>
      </c>
      <c r="E6" s="60">
        <f t="shared" si="1"/>
        <v>8103780</v>
      </c>
      <c r="F6" s="59">
        <f t="shared" si="1"/>
        <v>21423000</v>
      </c>
      <c r="G6" s="59">
        <f t="shared" si="1"/>
        <v>0</v>
      </c>
      <c r="H6" s="60">
        <f t="shared" si="1"/>
        <v>182000</v>
      </c>
      <c r="I6" s="60">
        <f t="shared" si="1"/>
        <v>0</v>
      </c>
      <c r="J6" s="59">
        <f t="shared" si="1"/>
        <v>182000</v>
      </c>
      <c r="K6" s="59">
        <f t="shared" si="1"/>
        <v>1212159</v>
      </c>
      <c r="L6" s="60">
        <f t="shared" si="1"/>
        <v>0</v>
      </c>
      <c r="M6" s="60">
        <f t="shared" si="1"/>
        <v>596814</v>
      </c>
      <c r="N6" s="59">
        <f t="shared" si="1"/>
        <v>1808973</v>
      </c>
      <c r="O6" s="59">
        <f t="shared" si="1"/>
        <v>0</v>
      </c>
      <c r="P6" s="60">
        <f t="shared" si="1"/>
        <v>910350</v>
      </c>
      <c r="Q6" s="60">
        <f t="shared" si="1"/>
        <v>1039947</v>
      </c>
      <c r="R6" s="59">
        <f t="shared" si="1"/>
        <v>1950297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3941270</v>
      </c>
      <c r="X6" s="60">
        <f t="shared" si="1"/>
        <v>16067250</v>
      </c>
      <c r="Y6" s="59">
        <f t="shared" si="1"/>
        <v>-12125980</v>
      </c>
      <c r="Z6" s="61">
        <f>+IF(X6&lt;&gt;0,+(Y6/X6)*100,0)</f>
        <v>-75.47016446498311</v>
      </c>
      <c r="AA6" s="62">
        <f t="shared" si="1"/>
        <v>21423000</v>
      </c>
    </row>
    <row r="7" spans="1:27" ht="12.75">
      <c r="A7" s="291" t="s">
        <v>229</v>
      </c>
      <c r="B7" s="142"/>
      <c r="C7" s="60">
        <v>21321883</v>
      </c>
      <c r="D7" s="340"/>
      <c r="E7" s="60">
        <v>8103780</v>
      </c>
      <c r="F7" s="59">
        <v>21423000</v>
      </c>
      <c r="G7" s="59"/>
      <c r="H7" s="60">
        <v>182000</v>
      </c>
      <c r="I7" s="60"/>
      <c r="J7" s="59">
        <v>182000</v>
      </c>
      <c r="K7" s="59">
        <v>1212159</v>
      </c>
      <c r="L7" s="60"/>
      <c r="M7" s="60">
        <v>596814</v>
      </c>
      <c r="N7" s="59">
        <v>1808973</v>
      </c>
      <c r="O7" s="59"/>
      <c r="P7" s="60">
        <v>910350</v>
      </c>
      <c r="Q7" s="60">
        <v>1039947</v>
      </c>
      <c r="R7" s="59">
        <v>1950297</v>
      </c>
      <c r="S7" s="59"/>
      <c r="T7" s="60"/>
      <c r="U7" s="60"/>
      <c r="V7" s="59"/>
      <c r="W7" s="59">
        <v>3941270</v>
      </c>
      <c r="X7" s="60">
        <v>16067250</v>
      </c>
      <c r="Y7" s="59">
        <v>-12125980</v>
      </c>
      <c r="Z7" s="61">
        <v>-75.47</v>
      </c>
      <c r="AA7" s="62">
        <v>21423000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10320000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1945830</v>
      </c>
      <c r="N8" s="59">
        <f t="shared" si="2"/>
        <v>1945830</v>
      </c>
      <c r="O8" s="59">
        <f t="shared" si="2"/>
        <v>0</v>
      </c>
      <c r="P8" s="60">
        <f t="shared" si="2"/>
        <v>0</v>
      </c>
      <c r="Q8" s="60">
        <f t="shared" si="2"/>
        <v>1863900</v>
      </c>
      <c r="R8" s="59">
        <f t="shared" si="2"/>
        <v>1863900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3809730</v>
      </c>
      <c r="X8" s="60">
        <f t="shared" si="2"/>
        <v>0</v>
      </c>
      <c r="Y8" s="59">
        <f t="shared" si="2"/>
        <v>3809730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10320000</v>
      </c>
      <c r="F9" s="59"/>
      <c r="G9" s="59"/>
      <c r="H9" s="60"/>
      <c r="I9" s="60"/>
      <c r="J9" s="59"/>
      <c r="K9" s="59"/>
      <c r="L9" s="60"/>
      <c r="M9" s="60">
        <v>1945830</v>
      </c>
      <c r="N9" s="59">
        <v>1945830</v>
      </c>
      <c r="O9" s="59"/>
      <c r="P9" s="60"/>
      <c r="Q9" s="60">
        <v>1863900</v>
      </c>
      <c r="R9" s="59">
        <v>1863900</v>
      </c>
      <c r="S9" s="59"/>
      <c r="T9" s="60"/>
      <c r="U9" s="60"/>
      <c r="V9" s="59"/>
      <c r="W9" s="59">
        <v>3809730</v>
      </c>
      <c r="X9" s="60"/>
      <c r="Y9" s="59">
        <v>3809730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26449</v>
      </c>
      <c r="D15" s="340">
        <f t="shared" si="5"/>
        <v>0</v>
      </c>
      <c r="E15" s="60">
        <f t="shared" si="5"/>
        <v>0</v>
      </c>
      <c r="F15" s="59">
        <f t="shared" si="5"/>
        <v>670000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502500</v>
      </c>
      <c r="Y15" s="59">
        <f t="shared" si="5"/>
        <v>-502500</v>
      </c>
      <c r="Z15" s="61">
        <f>+IF(X15&lt;&gt;0,+(Y15/X15)*100,0)</f>
        <v>-100</v>
      </c>
      <c r="AA15" s="62">
        <f>SUM(AA16:AA20)</f>
        <v>670000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26449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670000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502500</v>
      </c>
      <c r="Y20" s="59">
        <v>-502500</v>
      </c>
      <c r="Z20" s="61">
        <v>-100</v>
      </c>
      <c r="AA20" s="62">
        <v>670000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1169017</v>
      </c>
      <c r="D40" s="344">
        <f t="shared" si="9"/>
        <v>0</v>
      </c>
      <c r="E40" s="343">
        <f t="shared" si="9"/>
        <v>1120000</v>
      </c>
      <c r="F40" s="345">
        <f t="shared" si="9"/>
        <v>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45000</v>
      </c>
      <c r="Y40" s="345">
        <f t="shared" si="9"/>
        <v>-45000</v>
      </c>
      <c r="Z40" s="336">
        <f>+IF(X40&lt;&gt;0,+(Y40/X40)*100,0)</f>
        <v>-100</v>
      </c>
      <c r="AA40" s="350">
        <f>SUM(AA41:AA49)</f>
        <v>60000</v>
      </c>
    </row>
    <row r="41" spans="1:27" ht="12.75">
      <c r="A41" s="361" t="s">
        <v>248</v>
      </c>
      <c r="B41" s="142"/>
      <c r="C41" s="362"/>
      <c r="D41" s="363"/>
      <c r="E41" s="362">
        <v>400000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107242</v>
      </c>
      <c r="D43" s="369"/>
      <c r="E43" s="305">
        <v>200000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621464</v>
      </c>
      <c r="D44" s="368"/>
      <c r="E44" s="54">
        <v>300000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>
        <v>30000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440311</v>
      </c>
      <c r="D49" s="368"/>
      <c r="E49" s="54">
        <v>140000</v>
      </c>
      <c r="F49" s="53">
        <v>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45000</v>
      </c>
      <c r="Y49" s="53">
        <v>-45000</v>
      </c>
      <c r="Z49" s="94">
        <v>-100</v>
      </c>
      <c r="AA49" s="95">
        <v>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200000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22517349</v>
      </c>
      <c r="D60" s="346">
        <f t="shared" si="14"/>
        <v>0</v>
      </c>
      <c r="E60" s="219">
        <f t="shared" si="14"/>
        <v>19743780</v>
      </c>
      <c r="F60" s="264">
        <f t="shared" si="14"/>
        <v>22153000</v>
      </c>
      <c r="G60" s="264">
        <f t="shared" si="14"/>
        <v>0</v>
      </c>
      <c r="H60" s="219">
        <f t="shared" si="14"/>
        <v>182000</v>
      </c>
      <c r="I60" s="219">
        <f t="shared" si="14"/>
        <v>0</v>
      </c>
      <c r="J60" s="264">
        <f t="shared" si="14"/>
        <v>182000</v>
      </c>
      <c r="K60" s="264">
        <f t="shared" si="14"/>
        <v>1212159</v>
      </c>
      <c r="L60" s="219">
        <f t="shared" si="14"/>
        <v>0</v>
      </c>
      <c r="M60" s="219">
        <f t="shared" si="14"/>
        <v>2542644</v>
      </c>
      <c r="N60" s="264">
        <f t="shared" si="14"/>
        <v>3754803</v>
      </c>
      <c r="O60" s="264">
        <f t="shared" si="14"/>
        <v>0</v>
      </c>
      <c r="P60" s="219">
        <f t="shared" si="14"/>
        <v>910350</v>
      </c>
      <c r="Q60" s="219">
        <f t="shared" si="14"/>
        <v>2903847</v>
      </c>
      <c r="R60" s="264">
        <f t="shared" si="14"/>
        <v>3814197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7751000</v>
      </c>
      <c r="X60" s="219">
        <f t="shared" si="14"/>
        <v>16614750</v>
      </c>
      <c r="Y60" s="264">
        <f t="shared" si="14"/>
        <v>-8863750</v>
      </c>
      <c r="Z60" s="337">
        <f>+IF(X60&lt;&gt;0,+(Y60/X60)*100,0)</f>
        <v>-53.34868114175657</v>
      </c>
      <c r="AA60" s="232">
        <f>+AA57+AA54+AA51+AA40+AA37+AA34+AA22+AA5</f>
        <v>22153000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2018-05-08T09:14:07Z</dcterms:created>
  <dcterms:modified xsi:type="dcterms:W3CDTF">2018-05-08T09:14:12Z</dcterms:modified>
  <cp:category/>
  <cp:version/>
  <cp:contentType/>
  <cp:contentStatus/>
</cp:coreProperties>
</file>