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<sst xmlns="http://schemas.openxmlformats.org/spreadsheetml/2006/main" count="857" uniqueCount="303">
  <si>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Dannhauser(KZN254)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</si>
  <si>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</si>
  <si>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</si>
  <si>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</si>
  <si>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</si>
  <si>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</si>
  <si>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</si>
  <si>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</si>
  <si>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</si>
  <si>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</si>
  <si>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</si>
  <si>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</si>
  <si>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</si>
  <si>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</si>
  <si>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</si>
  <si>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</si>
  <si>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</si>
  <si>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</si>
  <si>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</si>
  <si>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</si>
  <si>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</si>
  <si>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</si>
  <si>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</si>
  <si>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</si>
  <si>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</si>
  <si>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</si>
  <si>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</si>
  <si>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</si>
  <si>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</si>
  <si>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</si>
  <si>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</si>
  <si>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</si>
  <si>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</si>
  <si>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</si>
  <si>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</si>
  <si>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</si>
  <si>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</si>
  <si>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</si>
  <si>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</si>
  <si>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</si>
  <si>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</si>
  <si>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</si>
  <si>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</si>
  <si>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</si>
  <si>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</si>
  <si>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</si>
  <si>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</si>
  <si>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</si>
  <si>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</si>
  <si>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</si>
  <si>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</si>
  <si>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</si>
  <si>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</si>
  <si>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</si>
  <si>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</si>
  <si>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</si>
  <si>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</si>
  <si>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</si>
  <si>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</si>
  <si>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</si>
  <si>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</si>
  <si>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</si>
  <si>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</si>
  <si>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</si>
  <si>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</si>
  <si>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</si>
  <si>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</si>
  <si>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</si>
  <si>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</si>
  <si>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</si>
  <si>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Dannhauser(KZN254)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</si>
  <si>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</si>
  <si>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</si>
  <si>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</si>
  <si>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</si>
  <si>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</si>
  <si>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</si>
  <si>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</si>
  <si>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</si>
  <si>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</si>
  <si>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</si>
  <si>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</si>
  <si>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</si>
  <si>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</si>
  <si>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</si>
  <si>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</si>
  <si>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</si>
  <si>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</si>
  <si>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</si>
  <si>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</si>
  <si>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</si>
  <si>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</si>
  <si>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</si>
  <si>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</si>
  <si>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</si>
  <si>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</si>
  <si>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</si>
  <si>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</si>
  <si>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</si>
  <si>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</si>
  <si>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Dannhauser(KZN254)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</si>
  <si>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</si>
  <si>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</si>
  <si>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</si>
  <si>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</si>
  <si>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</si>
  <si>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</si>
  <si>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</si>
  <si>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</si>
  <si>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</si>
  <si>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</si>
  <si>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</si>
  <si>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</si>
  <si>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</si>
  <si>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</si>
  <si>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</si>
  <si>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</si>
  <si>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</si>
  <si>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</si>
  <si>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</si>
  <si>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</si>
  <si>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</si>
  <si>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</si>
  <si>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</si>
  <si>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</si>
  <si>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</si>
  <si>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</si>
  <si>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</si>
  <si>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</si>
  <si>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Dannhauser(KZN254)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</si>
  <si>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</si>
  <si>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</si>
  <si>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</si>
  <si>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</si>
  <si>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</si>
  <si>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</si>
  <si>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</si>
  <si>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</si>
  <si>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</si>
  <si>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</si>
  <si>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Dannhauser(KZN254)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</si>
  <si>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</si>
  <si>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</si>
  <si>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</si>
  <si>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</si>
  <si>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</si>
  <si>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</si>
  <si>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</si>
  <si>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</si>
  <si>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</si>
  <si>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</si>
  <si>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</si>
  <si>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</si>
  <si>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</si>
  <si>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</si>
  <si>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</si>
  <si>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</si>
  <si>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</si>
  <si>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</si>
  <si>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</si>
  <si>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</si>
  <si>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</si>
  <si>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</si>
  <si>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</si>
  <si>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</si>
  <si>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</si>
  <si>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</si>
  <si>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</si>
  <si>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</si>
  <si>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</si>
  <si>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</si>
  <si>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</si>
  <si>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</si>
  <si>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</si>
  <si>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Dannhauser(KZN254)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</si>
  <si>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</si>
  <si>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</si>
  <si>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</si>
  <si>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</si>
  <si>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</si>
  <si>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</si>
  <si>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</si>
  <si>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</si>
  <si>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</si>
  <si>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</si>
  <si>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</si>
  <si>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</si>
  <si>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</si>
  <si>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</si>
  <si>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</si>
  <si>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</si>
  <si>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</si>
  <si>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</si>
  <si>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</si>
  <si>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</si>
  <si>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</si>
  <si>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</si>
  <si>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</si>
  <si>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</si>
  <si>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</si>
  <si>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</si>
  <si>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</si>
  <si>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Dannhauser(KZN254)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</si>
  <si>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</si>
  <si>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</si>
  <si>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</si>
  <si>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</si>
  <si>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</si>
  <si>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</si>
  <si>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</si>
  <si>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</si>
  <si>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</si>
  <si>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</si>
  <si>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</si>
  <si>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</si>
  <si>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</si>
  <si>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</si>
  <si>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</si>
  <si>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</si>
  <si>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</si>
  <si>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</si>
  <si>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</si>
  <si>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</si>
  <si>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</si>
  <si>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</si>
  <si>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</si>
  <si>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</si>
  <si>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Dannhauser(KZN254)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</si>
  <si>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</si>
  <si>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</si>
  <si>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</si>
  <si>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</si>
  <si>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</si>
  <si>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</si>
  <si>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</si>
  <si>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</si>
  <si>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</si>
  <si>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</si>
  <si>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</si>
  <si>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</si>
  <si>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</si>
  <si>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</si>
  <si>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</si>
  <si>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</si>
  <si>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</si>
  <si>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</si>
  <si>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</si>
  <si>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</si>
  <si>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</si>
  <si>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</si>
  <si>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</si>
  <si>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</si>
  <si>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</si>
  <si>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</si>
  <si>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</si>
  <si>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</si>
  <si>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</si>
  <si>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</si>
  <si>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</si>
  <si>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</si>
  <si>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</si>
  <si>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</si>
  <si>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</si>
  <si>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Dannhauser(KZN254)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</si>
  <si>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</si>
  <si>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</si>
  <si>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Kwazulu-Natal: Dannhauser(KZN254)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</si>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</sst>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17671273</v>
      </c>
      <c r="C5" s="19">
        <v>0</v>
      </c>
      <c r="D5" s="59">
        <v>19478102</v>
      </c>
      <c r="E5" s="60">
        <v>19478102</v>
      </c>
      <c r="F5" s="60">
        <v>1450369</v>
      </c>
      <c r="G5" s="60">
        <v>1279963</v>
      </c>
      <c r="H5" s="60">
        <v>1456874</v>
      </c>
      <c r="I5" s="60">
        <v>4187206</v>
      </c>
      <c r="J5" s="60">
        <v>1465617</v>
      </c>
      <c r="K5" s="60">
        <v>1464243</v>
      </c>
      <c r="L5" s="60">
        <v>1469649</v>
      </c>
      <c r="M5" s="60">
        <v>4399509</v>
      </c>
      <c r="N5" s="60">
        <v>1470554</v>
      </c>
      <c r="O5" s="60">
        <v>1471415</v>
      </c>
      <c r="P5" s="60">
        <v>1458621</v>
      </c>
      <c r="Q5" s="60">
        <v>4400590</v>
      </c>
      <c r="R5" s="60">
        <v>0</v>
      </c>
      <c r="S5" s="60">
        <v>0</v>
      </c>
      <c r="T5" s="60">
        <v>0</v>
      </c>
      <c r="U5" s="60">
        <v>0</v>
      </c>
      <c r="V5" s="60">
        <v>12987305</v>
      </c>
      <c r="W5" s="60">
        <v>14474250</v>
      </c>
      <c r="X5" s="60">
        <v>-1486945</v>
      </c>
      <c r="Y5" s="61">
        <v>-10.27</v>
      </c>
      <c r="Z5" s="62">
        <v>19478102</v>
      </c>
    </row>
    <row r="6" spans="1:26" ht="12.75">
      <c r="A6" s="58" t="s">
        <v>32</v>
      </c>
      <c r="B6" s="19">
        <v>1033703</v>
      </c>
      <c r="C6" s="19">
        <v>0</v>
      </c>
      <c r="D6" s="59">
        <v>1486016</v>
      </c>
      <c r="E6" s="60">
        <v>1486016</v>
      </c>
      <c r="F6" s="60">
        <v>25463</v>
      </c>
      <c r="G6" s="60">
        <v>31069</v>
      </c>
      <c r="H6" s="60">
        <v>27269</v>
      </c>
      <c r="I6" s="60">
        <v>83801</v>
      </c>
      <c r="J6" s="60">
        <v>27229</v>
      </c>
      <c r="K6" s="60">
        <v>83174</v>
      </c>
      <c r="L6" s="60">
        <v>83276</v>
      </c>
      <c r="M6" s="60">
        <v>193679</v>
      </c>
      <c r="N6" s="60">
        <v>83252</v>
      </c>
      <c r="O6" s="60">
        <v>83306</v>
      </c>
      <c r="P6" s="60">
        <v>43783</v>
      </c>
      <c r="Q6" s="60">
        <v>210341</v>
      </c>
      <c r="R6" s="60">
        <v>0</v>
      </c>
      <c r="S6" s="60">
        <v>0</v>
      </c>
      <c r="T6" s="60">
        <v>0</v>
      </c>
      <c r="U6" s="60">
        <v>0</v>
      </c>
      <c r="V6" s="60">
        <v>487821</v>
      </c>
      <c r="W6" s="60">
        <v>827244</v>
      </c>
      <c r="X6" s="60">
        <v>-339423</v>
      </c>
      <c r="Y6" s="61">
        <v>-41.03</v>
      </c>
      <c r="Z6" s="62">
        <v>1486016</v>
      </c>
    </row>
    <row r="7" spans="1:26" ht="12.75">
      <c r="A7" s="58" t="s">
        <v>33</v>
      </c>
      <c r="B7" s="19">
        <v>3697240</v>
      </c>
      <c r="C7" s="19">
        <v>0</v>
      </c>
      <c r="D7" s="59">
        <v>4222810</v>
      </c>
      <c r="E7" s="60">
        <v>4222810</v>
      </c>
      <c r="F7" s="60">
        <v>239227</v>
      </c>
      <c r="G7" s="60">
        <v>333825</v>
      </c>
      <c r="H7" s="60">
        <v>372689</v>
      </c>
      <c r="I7" s="60">
        <v>945741</v>
      </c>
      <c r="J7" s="60">
        <v>335400</v>
      </c>
      <c r="K7" s="60">
        <v>271433</v>
      </c>
      <c r="L7" s="60">
        <v>335107</v>
      </c>
      <c r="M7" s="60">
        <v>941940</v>
      </c>
      <c r="N7" s="60">
        <v>343592</v>
      </c>
      <c r="O7" s="60">
        <v>292594</v>
      </c>
      <c r="P7" s="60">
        <v>339045</v>
      </c>
      <c r="Q7" s="60">
        <v>975231</v>
      </c>
      <c r="R7" s="60">
        <v>0</v>
      </c>
      <c r="S7" s="60">
        <v>0</v>
      </c>
      <c r="T7" s="60">
        <v>0</v>
      </c>
      <c r="U7" s="60">
        <v>0</v>
      </c>
      <c r="V7" s="60">
        <v>2862912</v>
      </c>
      <c r="W7" s="60">
        <v>2999997</v>
      </c>
      <c r="X7" s="60">
        <v>-137085</v>
      </c>
      <c r="Y7" s="61">
        <v>-4.57</v>
      </c>
      <c r="Z7" s="62">
        <v>4222810</v>
      </c>
    </row>
    <row r="8" spans="1:26" ht="12.75">
      <c r="A8" s="58" t="s">
        <v>34</v>
      </c>
      <c r="B8" s="19">
        <v>105860117</v>
      </c>
      <c r="C8" s="19">
        <v>0</v>
      </c>
      <c r="D8" s="59">
        <v>6709000</v>
      </c>
      <c r="E8" s="60">
        <v>6709000</v>
      </c>
      <c r="F8" s="60">
        <v>34997000</v>
      </c>
      <c r="G8" s="60">
        <v>250000</v>
      </c>
      <c r="H8" s="60">
        <v>0</v>
      </c>
      <c r="I8" s="60">
        <v>35247000</v>
      </c>
      <c r="J8" s="60">
        <v>771000</v>
      </c>
      <c r="K8" s="60">
        <v>0</v>
      </c>
      <c r="L8" s="60">
        <v>450000</v>
      </c>
      <c r="M8" s="60">
        <v>1221000</v>
      </c>
      <c r="N8" s="60">
        <v>-73985</v>
      </c>
      <c r="O8" s="60">
        <v>471931</v>
      </c>
      <c r="P8" s="60">
        <v>19707000</v>
      </c>
      <c r="Q8" s="60">
        <v>20104946</v>
      </c>
      <c r="R8" s="60">
        <v>0</v>
      </c>
      <c r="S8" s="60">
        <v>0</v>
      </c>
      <c r="T8" s="60">
        <v>0</v>
      </c>
      <c r="U8" s="60">
        <v>0</v>
      </c>
      <c r="V8" s="60">
        <v>56572946</v>
      </c>
      <c r="W8" s="60">
        <v>59123250</v>
      </c>
      <c r="X8" s="60">
        <v>-2550304</v>
      </c>
      <c r="Y8" s="61">
        <v>-4.31</v>
      </c>
      <c r="Z8" s="62">
        <v>6709000</v>
      </c>
    </row>
    <row r="9" spans="1:26" ht="12.75">
      <c r="A9" s="58" t="s">
        <v>35</v>
      </c>
      <c r="B9" s="19">
        <v>13161788</v>
      </c>
      <c r="C9" s="19">
        <v>0</v>
      </c>
      <c r="D9" s="59">
        <v>89704442</v>
      </c>
      <c r="E9" s="60">
        <v>89704442</v>
      </c>
      <c r="F9" s="60">
        <v>1988186</v>
      </c>
      <c r="G9" s="60">
        <v>152947</v>
      </c>
      <c r="H9" s="60">
        <v>120311</v>
      </c>
      <c r="I9" s="60">
        <v>2261444</v>
      </c>
      <c r="J9" s="60">
        <v>1025850</v>
      </c>
      <c r="K9" s="60">
        <v>264425</v>
      </c>
      <c r="L9" s="60">
        <v>258653</v>
      </c>
      <c r="M9" s="60">
        <v>1548928</v>
      </c>
      <c r="N9" s="60">
        <v>204707</v>
      </c>
      <c r="O9" s="60">
        <v>7027423</v>
      </c>
      <c r="P9" s="60">
        <v>548100</v>
      </c>
      <c r="Q9" s="60">
        <v>7780230</v>
      </c>
      <c r="R9" s="60">
        <v>0</v>
      </c>
      <c r="S9" s="60">
        <v>0</v>
      </c>
      <c r="T9" s="60">
        <v>0</v>
      </c>
      <c r="U9" s="60">
        <v>0</v>
      </c>
      <c r="V9" s="60">
        <v>11590602</v>
      </c>
      <c r="W9" s="60">
        <v>11701485</v>
      </c>
      <c r="X9" s="60">
        <v>-110883</v>
      </c>
      <c r="Y9" s="61">
        <v>-0.95</v>
      </c>
      <c r="Z9" s="62">
        <v>89704442</v>
      </c>
    </row>
    <row r="10" spans="1:26" ht="22.5">
      <c r="A10" s="63" t="s">
        <v>278</v>
      </c>
      <c r="B10" s="64">
        <f>SUM(B5:B9)</f>
        <v>141424121</v>
      </c>
      <c r="C10" s="64">
        <f>SUM(C5:C9)</f>
        <v>0</v>
      </c>
      <c r="D10" s="65">
        <f aca="true" t="shared" si="0" ref="D10:Z10">SUM(D5:D9)</f>
        <v>121600370</v>
      </c>
      <c r="E10" s="66">
        <f t="shared" si="0"/>
        <v>121600370</v>
      </c>
      <c r="F10" s="66">
        <f t="shared" si="0"/>
        <v>38700245</v>
      </c>
      <c r="G10" s="66">
        <f t="shared" si="0"/>
        <v>2047804</v>
      </c>
      <c r="H10" s="66">
        <f t="shared" si="0"/>
        <v>1977143</v>
      </c>
      <c r="I10" s="66">
        <f t="shared" si="0"/>
        <v>42725192</v>
      </c>
      <c r="J10" s="66">
        <f t="shared" si="0"/>
        <v>3625096</v>
      </c>
      <c r="K10" s="66">
        <f t="shared" si="0"/>
        <v>2083275</v>
      </c>
      <c r="L10" s="66">
        <f t="shared" si="0"/>
        <v>2596685</v>
      </c>
      <c r="M10" s="66">
        <f t="shared" si="0"/>
        <v>8305056</v>
      </c>
      <c r="N10" s="66">
        <f t="shared" si="0"/>
        <v>2028120</v>
      </c>
      <c r="O10" s="66">
        <f t="shared" si="0"/>
        <v>9346669</v>
      </c>
      <c r="P10" s="66">
        <f t="shared" si="0"/>
        <v>22096549</v>
      </c>
      <c r="Q10" s="66">
        <f t="shared" si="0"/>
        <v>33471338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84501586</v>
      </c>
      <c r="W10" s="66">
        <f t="shared" si="0"/>
        <v>89126226</v>
      </c>
      <c r="X10" s="66">
        <f t="shared" si="0"/>
        <v>-4624640</v>
      </c>
      <c r="Y10" s="67">
        <f>+IF(W10&lt;&gt;0,(X10/W10)*100,0)</f>
        <v>-5.188865508565346</v>
      </c>
      <c r="Z10" s="68">
        <f t="shared" si="0"/>
        <v>121600370</v>
      </c>
    </row>
    <row r="11" spans="1:26" ht="12.75">
      <c r="A11" s="58" t="s">
        <v>37</v>
      </c>
      <c r="B11" s="19">
        <v>25028597</v>
      </c>
      <c r="C11" s="19">
        <v>0</v>
      </c>
      <c r="D11" s="59">
        <v>38366628</v>
      </c>
      <c r="E11" s="60">
        <v>38366628</v>
      </c>
      <c r="F11" s="60">
        <v>1967025</v>
      </c>
      <c r="G11" s="60">
        <v>2415850</v>
      </c>
      <c r="H11" s="60">
        <v>2309826</v>
      </c>
      <c r="I11" s="60">
        <v>6692701</v>
      </c>
      <c r="J11" s="60">
        <v>1917467</v>
      </c>
      <c r="K11" s="60">
        <v>1948549</v>
      </c>
      <c r="L11" s="60">
        <v>2415851</v>
      </c>
      <c r="M11" s="60">
        <v>6281867</v>
      </c>
      <c r="N11" s="60">
        <v>2024928</v>
      </c>
      <c r="O11" s="60">
        <v>1823509</v>
      </c>
      <c r="P11" s="60">
        <v>-1966145</v>
      </c>
      <c r="Q11" s="60">
        <v>1882292</v>
      </c>
      <c r="R11" s="60">
        <v>0</v>
      </c>
      <c r="S11" s="60">
        <v>0</v>
      </c>
      <c r="T11" s="60">
        <v>0</v>
      </c>
      <c r="U11" s="60">
        <v>0</v>
      </c>
      <c r="V11" s="60">
        <v>14856860</v>
      </c>
      <c r="W11" s="60">
        <v>34760997</v>
      </c>
      <c r="X11" s="60">
        <v>-19904137</v>
      </c>
      <c r="Y11" s="61">
        <v>-57.26</v>
      </c>
      <c r="Z11" s="62">
        <v>38366628</v>
      </c>
    </row>
    <row r="12" spans="1:26" ht="12.75">
      <c r="A12" s="58" t="s">
        <v>38</v>
      </c>
      <c r="B12" s="19">
        <v>8345206</v>
      </c>
      <c r="C12" s="19">
        <v>0</v>
      </c>
      <c r="D12" s="59">
        <v>7194516</v>
      </c>
      <c r="E12" s="60">
        <v>7194516</v>
      </c>
      <c r="F12" s="60">
        <v>656992</v>
      </c>
      <c r="G12" s="60">
        <v>695389</v>
      </c>
      <c r="H12" s="60">
        <v>695389</v>
      </c>
      <c r="I12" s="60">
        <v>2047770</v>
      </c>
      <c r="J12" s="60">
        <v>695389</v>
      </c>
      <c r="K12" s="60">
        <v>662663</v>
      </c>
      <c r="L12" s="60">
        <v>662664</v>
      </c>
      <c r="M12" s="60">
        <v>2020716</v>
      </c>
      <c r="N12" s="60">
        <v>738294</v>
      </c>
      <c r="O12" s="60">
        <v>1248203</v>
      </c>
      <c r="P12" s="60">
        <v>-738294</v>
      </c>
      <c r="Q12" s="60">
        <v>1248203</v>
      </c>
      <c r="R12" s="60">
        <v>0</v>
      </c>
      <c r="S12" s="60">
        <v>0</v>
      </c>
      <c r="T12" s="60">
        <v>0</v>
      </c>
      <c r="U12" s="60">
        <v>0</v>
      </c>
      <c r="V12" s="60">
        <v>5316689</v>
      </c>
      <c r="W12" s="60">
        <v>5396247</v>
      </c>
      <c r="X12" s="60">
        <v>-79558</v>
      </c>
      <c r="Y12" s="61">
        <v>-1.47</v>
      </c>
      <c r="Z12" s="62">
        <v>7194516</v>
      </c>
    </row>
    <row r="13" spans="1:26" ht="12.75">
      <c r="A13" s="58" t="s">
        <v>279</v>
      </c>
      <c r="B13" s="19">
        <v>25763150</v>
      </c>
      <c r="C13" s="19">
        <v>0</v>
      </c>
      <c r="D13" s="59">
        <v>10000000</v>
      </c>
      <c r="E13" s="60">
        <v>10000000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10000000</v>
      </c>
    </row>
    <row r="14" spans="1:26" ht="12.75">
      <c r="A14" s="58" t="s">
        <v>40</v>
      </c>
      <c r="B14" s="19">
        <v>0</v>
      </c>
      <c r="C14" s="19">
        <v>0</v>
      </c>
      <c r="D14" s="59">
        <v>1433367</v>
      </c>
      <c r="E14" s="60">
        <v>1433367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-138886</v>
      </c>
      <c r="Q14" s="60">
        <v>-138886</v>
      </c>
      <c r="R14" s="60">
        <v>0</v>
      </c>
      <c r="S14" s="60">
        <v>0</v>
      </c>
      <c r="T14" s="60">
        <v>0</v>
      </c>
      <c r="U14" s="60">
        <v>0</v>
      </c>
      <c r="V14" s="60">
        <v>-138886</v>
      </c>
      <c r="W14" s="60"/>
      <c r="X14" s="60">
        <v>-138886</v>
      </c>
      <c r="Y14" s="61">
        <v>0</v>
      </c>
      <c r="Z14" s="62">
        <v>1433367</v>
      </c>
    </row>
    <row r="15" spans="1:26" ht="12.75">
      <c r="A15" s="58" t="s">
        <v>41</v>
      </c>
      <c r="B15" s="19">
        <v>0</v>
      </c>
      <c r="C15" s="19">
        <v>0</v>
      </c>
      <c r="D15" s="59">
        <v>1820875</v>
      </c>
      <c r="E15" s="60">
        <v>1820875</v>
      </c>
      <c r="F15" s="60">
        <v>0</v>
      </c>
      <c r="G15" s="60">
        <v>-47305</v>
      </c>
      <c r="H15" s="60">
        <v>-963</v>
      </c>
      <c r="I15" s="60">
        <v>-48268</v>
      </c>
      <c r="J15" s="60">
        <v>17208</v>
      </c>
      <c r="K15" s="60">
        <v>-18735</v>
      </c>
      <c r="L15" s="60">
        <v>-963</v>
      </c>
      <c r="M15" s="60">
        <v>-2490</v>
      </c>
      <c r="N15" s="60">
        <v>-963</v>
      </c>
      <c r="O15" s="60">
        <v>-963</v>
      </c>
      <c r="P15" s="60">
        <v>2612</v>
      </c>
      <c r="Q15" s="60">
        <v>686</v>
      </c>
      <c r="R15" s="60">
        <v>0</v>
      </c>
      <c r="S15" s="60">
        <v>0</v>
      </c>
      <c r="T15" s="60">
        <v>0</v>
      </c>
      <c r="U15" s="60">
        <v>0</v>
      </c>
      <c r="V15" s="60">
        <v>-50072</v>
      </c>
      <c r="W15" s="60">
        <v>6263244</v>
      </c>
      <c r="X15" s="60">
        <v>-6313316</v>
      </c>
      <c r="Y15" s="61">
        <v>-100.8</v>
      </c>
      <c r="Z15" s="62">
        <v>1820875</v>
      </c>
    </row>
    <row r="16" spans="1:26" ht="12.75">
      <c r="A16" s="69" t="s">
        <v>42</v>
      </c>
      <c r="B16" s="19">
        <v>0</v>
      </c>
      <c r="C16" s="19">
        <v>0</v>
      </c>
      <c r="D16" s="59">
        <v>4181058</v>
      </c>
      <c r="E16" s="60">
        <v>4181058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-185344</v>
      </c>
      <c r="Q16" s="60">
        <v>-185344</v>
      </c>
      <c r="R16" s="60">
        <v>0</v>
      </c>
      <c r="S16" s="60">
        <v>0</v>
      </c>
      <c r="T16" s="60">
        <v>0</v>
      </c>
      <c r="U16" s="60">
        <v>0</v>
      </c>
      <c r="V16" s="60">
        <v>-185344</v>
      </c>
      <c r="W16" s="60"/>
      <c r="X16" s="60">
        <v>-185344</v>
      </c>
      <c r="Y16" s="61">
        <v>0</v>
      </c>
      <c r="Z16" s="62">
        <v>4181058</v>
      </c>
    </row>
    <row r="17" spans="1:26" ht="12.75">
      <c r="A17" s="58" t="s">
        <v>43</v>
      </c>
      <c r="B17" s="19">
        <v>66061635</v>
      </c>
      <c r="C17" s="19">
        <v>0</v>
      </c>
      <c r="D17" s="59">
        <v>54446027</v>
      </c>
      <c r="E17" s="60">
        <v>54446027</v>
      </c>
      <c r="F17" s="60">
        <v>1460171</v>
      </c>
      <c r="G17" s="60">
        <v>3384976</v>
      </c>
      <c r="H17" s="60">
        <v>4285877</v>
      </c>
      <c r="I17" s="60">
        <v>9131024</v>
      </c>
      <c r="J17" s="60">
        <v>3612658</v>
      </c>
      <c r="K17" s="60">
        <v>4360906</v>
      </c>
      <c r="L17" s="60">
        <v>3321541</v>
      </c>
      <c r="M17" s="60">
        <v>11295105</v>
      </c>
      <c r="N17" s="60">
        <v>2732029</v>
      </c>
      <c r="O17" s="60">
        <v>-1853378</v>
      </c>
      <c r="P17" s="60">
        <v>4001430</v>
      </c>
      <c r="Q17" s="60">
        <v>4880081</v>
      </c>
      <c r="R17" s="60">
        <v>0</v>
      </c>
      <c r="S17" s="60">
        <v>0</v>
      </c>
      <c r="T17" s="60">
        <v>0</v>
      </c>
      <c r="U17" s="60">
        <v>0</v>
      </c>
      <c r="V17" s="60">
        <v>25306210</v>
      </c>
      <c r="W17" s="60">
        <v>39388500</v>
      </c>
      <c r="X17" s="60">
        <v>-14082290</v>
      </c>
      <c r="Y17" s="61">
        <v>-35.75</v>
      </c>
      <c r="Z17" s="62">
        <v>54446027</v>
      </c>
    </row>
    <row r="18" spans="1:26" ht="12.75">
      <c r="A18" s="70" t="s">
        <v>44</v>
      </c>
      <c r="B18" s="71">
        <f>SUM(B11:B17)</f>
        <v>125198588</v>
      </c>
      <c r="C18" s="71">
        <f>SUM(C11:C17)</f>
        <v>0</v>
      </c>
      <c r="D18" s="72">
        <f aca="true" t="shared" si="1" ref="D18:Z18">SUM(D11:D17)</f>
        <v>117442471</v>
      </c>
      <c r="E18" s="73">
        <f t="shared" si="1"/>
        <v>117442471</v>
      </c>
      <c r="F18" s="73">
        <f t="shared" si="1"/>
        <v>4084188</v>
      </c>
      <c r="G18" s="73">
        <f t="shared" si="1"/>
        <v>6448910</v>
      </c>
      <c r="H18" s="73">
        <f t="shared" si="1"/>
        <v>7290129</v>
      </c>
      <c r="I18" s="73">
        <f t="shared" si="1"/>
        <v>17823227</v>
      </c>
      <c r="J18" s="73">
        <f t="shared" si="1"/>
        <v>6242722</v>
      </c>
      <c r="K18" s="73">
        <f t="shared" si="1"/>
        <v>6953383</v>
      </c>
      <c r="L18" s="73">
        <f t="shared" si="1"/>
        <v>6399093</v>
      </c>
      <c r="M18" s="73">
        <f t="shared" si="1"/>
        <v>19595198</v>
      </c>
      <c r="N18" s="73">
        <f t="shared" si="1"/>
        <v>5494288</v>
      </c>
      <c r="O18" s="73">
        <f t="shared" si="1"/>
        <v>1217371</v>
      </c>
      <c r="P18" s="73">
        <f t="shared" si="1"/>
        <v>975373</v>
      </c>
      <c r="Q18" s="73">
        <f t="shared" si="1"/>
        <v>7687032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45105457</v>
      </c>
      <c r="W18" s="73">
        <f t="shared" si="1"/>
        <v>85808988</v>
      </c>
      <c r="X18" s="73">
        <f t="shared" si="1"/>
        <v>-40703531</v>
      </c>
      <c r="Y18" s="67">
        <f>+IF(W18&lt;&gt;0,(X18/W18)*100,0)</f>
        <v>-47.43504375089472</v>
      </c>
      <c r="Z18" s="74">
        <f t="shared" si="1"/>
        <v>117442471</v>
      </c>
    </row>
    <row r="19" spans="1:26" ht="12.75">
      <c r="A19" s="70" t="s">
        <v>45</v>
      </c>
      <c r="B19" s="75">
        <f>+B10-B18</f>
        <v>16225533</v>
      </c>
      <c r="C19" s="75">
        <f>+C10-C18</f>
        <v>0</v>
      </c>
      <c r="D19" s="76">
        <f aca="true" t="shared" si="2" ref="D19:Z19">+D10-D18</f>
        <v>4157899</v>
      </c>
      <c r="E19" s="77">
        <f t="shared" si="2"/>
        <v>4157899</v>
      </c>
      <c r="F19" s="77">
        <f t="shared" si="2"/>
        <v>34616057</v>
      </c>
      <c r="G19" s="77">
        <f t="shared" si="2"/>
        <v>-4401106</v>
      </c>
      <c r="H19" s="77">
        <f t="shared" si="2"/>
        <v>-5312986</v>
      </c>
      <c r="I19" s="77">
        <f t="shared" si="2"/>
        <v>24901965</v>
      </c>
      <c r="J19" s="77">
        <f t="shared" si="2"/>
        <v>-2617626</v>
      </c>
      <c r="K19" s="77">
        <f t="shared" si="2"/>
        <v>-4870108</v>
      </c>
      <c r="L19" s="77">
        <f t="shared" si="2"/>
        <v>-3802408</v>
      </c>
      <c r="M19" s="77">
        <f t="shared" si="2"/>
        <v>-11290142</v>
      </c>
      <c r="N19" s="77">
        <f t="shared" si="2"/>
        <v>-3466168</v>
      </c>
      <c r="O19" s="77">
        <f t="shared" si="2"/>
        <v>8129298</v>
      </c>
      <c r="P19" s="77">
        <f t="shared" si="2"/>
        <v>21121176</v>
      </c>
      <c r="Q19" s="77">
        <f t="shared" si="2"/>
        <v>25784306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39396129</v>
      </c>
      <c r="W19" s="77">
        <f>IF(E10=E18,0,W10-W18)</f>
        <v>3317238</v>
      </c>
      <c r="X19" s="77">
        <f t="shared" si="2"/>
        <v>36078891</v>
      </c>
      <c r="Y19" s="78">
        <f>+IF(W19&lt;&gt;0,(X19/W19)*100,0)</f>
        <v>1087.6184042266486</v>
      </c>
      <c r="Z19" s="79">
        <f t="shared" si="2"/>
        <v>4157899</v>
      </c>
    </row>
    <row r="20" spans="1:26" ht="12.75">
      <c r="A20" s="58" t="s">
        <v>46</v>
      </c>
      <c r="B20" s="19">
        <v>0</v>
      </c>
      <c r="C20" s="19">
        <v>0</v>
      </c>
      <c r="D20" s="59">
        <v>22081000</v>
      </c>
      <c r="E20" s="60">
        <v>22081000</v>
      </c>
      <c r="F20" s="60">
        <v>5000000</v>
      </c>
      <c r="G20" s="60">
        <v>0</v>
      </c>
      <c r="H20" s="60">
        <v>0</v>
      </c>
      <c r="I20" s="60">
        <v>5000000</v>
      </c>
      <c r="J20" s="60">
        <v>0</v>
      </c>
      <c r="K20" s="60">
        <v>0</v>
      </c>
      <c r="L20" s="60">
        <v>10000000</v>
      </c>
      <c r="M20" s="60">
        <v>10000000</v>
      </c>
      <c r="N20" s="60">
        <v>0</v>
      </c>
      <c r="O20" s="60">
        <v>552587</v>
      </c>
      <c r="P20" s="60">
        <v>7081000</v>
      </c>
      <c r="Q20" s="60">
        <v>7633587</v>
      </c>
      <c r="R20" s="60">
        <v>0</v>
      </c>
      <c r="S20" s="60">
        <v>0</v>
      </c>
      <c r="T20" s="60">
        <v>0</v>
      </c>
      <c r="U20" s="60">
        <v>0</v>
      </c>
      <c r="V20" s="60">
        <v>22633587</v>
      </c>
      <c r="W20" s="60">
        <v>21081000</v>
      </c>
      <c r="X20" s="60">
        <v>1552587</v>
      </c>
      <c r="Y20" s="61">
        <v>7.36</v>
      </c>
      <c r="Z20" s="62">
        <v>22081000</v>
      </c>
    </row>
    <row r="21" spans="1:26" ht="12.75">
      <c r="A21" s="58" t="s">
        <v>280</v>
      </c>
      <c r="B21" s="80">
        <v>0</v>
      </c>
      <c r="C21" s="80">
        <v>0</v>
      </c>
      <c r="D21" s="81">
        <v>26666386</v>
      </c>
      <c r="E21" s="82">
        <v>26666386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26666386</v>
      </c>
    </row>
    <row r="22" spans="1:26" ht="22.5">
      <c r="A22" s="85" t="s">
        <v>281</v>
      </c>
      <c r="B22" s="86">
        <f>SUM(B19:B21)</f>
        <v>16225533</v>
      </c>
      <c r="C22" s="86">
        <f>SUM(C19:C21)</f>
        <v>0</v>
      </c>
      <c r="D22" s="87">
        <f aca="true" t="shared" si="3" ref="D22:Z22">SUM(D19:D21)</f>
        <v>52905285</v>
      </c>
      <c r="E22" s="88">
        <f t="shared" si="3"/>
        <v>52905285</v>
      </c>
      <c r="F22" s="88">
        <f t="shared" si="3"/>
        <v>39616057</v>
      </c>
      <c r="G22" s="88">
        <f t="shared" si="3"/>
        <v>-4401106</v>
      </c>
      <c r="H22" s="88">
        <f t="shared" si="3"/>
        <v>-5312986</v>
      </c>
      <c r="I22" s="88">
        <f t="shared" si="3"/>
        <v>29901965</v>
      </c>
      <c r="J22" s="88">
        <f t="shared" si="3"/>
        <v>-2617626</v>
      </c>
      <c r="K22" s="88">
        <f t="shared" si="3"/>
        <v>-4870108</v>
      </c>
      <c r="L22" s="88">
        <f t="shared" si="3"/>
        <v>6197592</v>
      </c>
      <c r="M22" s="88">
        <f t="shared" si="3"/>
        <v>-1290142</v>
      </c>
      <c r="N22" s="88">
        <f t="shared" si="3"/>
        <v>-3466168</v>
      </c>
      <c r="O22" s="88">
        <f t="shared" si="3"/>
        <v>8681885</v>
      </c>
      <c r="P22" s="88">
        <f t="shared" si="3"/>
        <v>28202176</v>
      </c>
      <c r="Q22" s="88">
        <f t="shared" si="3"/>
        <v>33417893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62029716</v>
      </c>
      <c r="W22" s="88">
        <f t="shared" si="3"/>
        <v>24398238</v>
      </c>
      <c r="X22" s="88">
        <f t="shared" si="3"/>
        <v>37631478</v>
      </c>
      <c r="Y22" s="89">
        <f>+IF(W22&lt;&gt;0,(X22/W22)*100,0)</f>
        <v>154.23850689545696</v>
      </c>
      <c r="Z22" s="90">
        <f t="shared" si="3"/>
        <v>52905285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16225533</v>
      </c>
      <c r="C24" s="75">
        <f>SUM(C22:C23)</f>
        <v>0</v>
      </c>
      <c r="D24" s="76">
        <f aca="true" t="shared" si="4" ref="D24:Z24">SUM(D22:D23)</f>
        <v>52905285</v>
      </c>
      <c r="E24" s="77">
        <f t="shared" si="4"/>
        <v>52905285</v>
      </c>
      <c r="F24" s="77">
        <f t="shared" si="4"/>
        <v>39616057</v>
      </c>
      <c r="G24" s="77">
        <f t="shared" si="4"/>
        <v>-4401106</v>
      </c>
      <c r="H24" s="77">
        <f t="shared" si="4"/>
        <v>-5312986</v>
      </c>
      <c r="I24" s="77">
        <f t="shared" si="4"/>
        <v>29901965</v>
      </c>
      <c r="J24" s="77">
        <f t="shared" si="4"/>
        <v>-2617626</v>
      </c>
      <c r="K24" s="77">
        <f t="shared" si="4"/>
        <v>-4870108</v>
      </c>
      <c r="L24" s="77">
        <f t="shared" si="4"/>
        <v>6197592</v>
      </c>
      <c r="M24" s="77">
        <f t="shared" si="4"/>
        <v>-1290142</v>
      </c>
      <c r="N24" s="77">
        <f t="shared" si="4"/>
        <v>-3466168</v>
      </c>
      <c r="O24" s="77">
        <f t="shared" si="4"/>
        <v>8681885</v>
      </c>
      <c r="P24" s="77">
        <f t="shared" si="4"/>
        <v>28202176</v>
      </c>
      <c r="Q24" s="77">
        <f t="shared" si="4"/>
        <v>33417893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62029716</v>
      </c>
      <c r="W24" s="77">
        <f t="shared" si="4"/>
        <v>24398238</v>
      </c>
      <c r="X24" s="77">
        <f t="shared" si="4"/>
        <v>37631478</v>
      </c>
      <c r="Y24" s="78">
        <f>+IF(W24&lt;&gt;0,(X24/W24)*100,0)</f>
        <v>154.23850689545696</v>
      </c>
      <c r="Z24" s="79">
        <f t="shared" si="4"/>
        <v>52905285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15127673</v>
      </c>
      <c r="C27" s="22">
        <v>0</v>
      </c>
      <c r="D27" s="99">
        <v>63247686</v>
      </c>
      <c r="E27" s="100">
        <v>63247686</v>
      </c>
      <c r="F27" s="100">
        <v>24168</v>
      </c>
      <c r="G27" s="100">
        <v>54745</v>
      </c>
      <c r="H27" s="100">
        <v>344402</v>
      </c>
      <c r="I27" s="100">
        <v>423315</v>
      </c>
      <c r="J27" s="100">
        <v>4318033</v>
      </c>
      <c r="K27" s="100">
        <v>3426661</v>
      </c>
      <c r="L27" s="100">
        <v>3107859</v>
      </c>
      <c r="M27" s="100">
        <v>10852553</v>
      </c>
      <c r="N27" s="100">
        <v>2346161</v>
      </c>
      <c r="O27" s="100">
        <v>1195451</v>
      </c>
      <c r="P27" s="100">
        <v>2435870</v>
      </c>
      <c r="Q27" s="100">
        <v>5977482</v>
      </c>
      <c r="R27" s="100">
        <v>0</v>
      </c>
      <c r="S27" s="100">
        <v>0</v>
      </c>
      <c r="T27" s="100">
        <v>0</v>
      </c>
      <c r="U27" s="100">
        <v>0</v>
      </c>
      <c r="V27" s="100">
        <v>17253350</v>
      </c>
      <c r="W27" s="100">
        <v>47435765</v>
      </c>
      <c r="X27" s="100">
        <v>-30182415</v>
      </c>
      <c r="Y27" s="101">
        <v>-63.63</v>
      </c>
      <c r="Z27" s="102">
        <v>63247686</v>
      </c>
    </row>
    <row r="28" spans="1:26" ht="12.75">
      <c r="A28" s="103" t="s">
        <v>46</v>
      </c>
      <c r="B28" s="19">
        <v>13945386</v>
      </c>
      <c r="C28" s="19">
        <v>0</v>
      </c>
      <c r="D28" s="59">
        <v>39447686</v>
      </c>
      <c r="E28" s="60">
        <v>39447686</v>
      </c>
      <c r="F28" s="60">
        <v>0</v>
      </c>
      <c r="G28" s="60">
        <v>0</v>
      </c>
      <c r="H28" s="60">
        <v>344402</v>
      </c>
      <c r="I28" s="60">
        <v>344402</v>
      </c>
      <c r="J28" s="60">
        <v>3408227</v>
      </c>
      <c r="K28" s="60">
        <v>3419931</v>
      </c>
      <c r="L28" s="60">
        <v>2761838</v>
      </c>
      <c r="M28" s="60">
        <v>9589996</v>
      </c>
      <c r="N28" s="60">
        <v>2346161</v>
      </c>
      <c r="O28" s="60">
        <v>1195451</v>
      </c>
      <c r="P28" s="60">
        <v>2435870</v>
      </c>
      <c r="Q28" s="60">
        <v>5977482</v>
      </c>
      <c r="R28" s="60">
        <v>0</v>
      </c>
      <c r="S28" s="60">
        <v>0</v>
      </c>
      <c r="T28" s="60">
        <v>0</v>
      </c>
      <c r="U28" s="60">
        <v>0</v>
      </c>
      <c r="V28" s="60">
        <v>15911880</v>
      </c>
      <c r="W28" s="60">
        <v>29585765</v>
      </c>
      <c r="X28" s="60">
        <v>-13673885</v>
      </c>
      <c r="Y28" s="61">
        <v>-46.22</v>
      </c>
      <c r="Z28" s="62">
        <v>39447686</v>
      </c>
    </row>
    <row r="29" spans="1:26" ht="12.75">
      <c r="A29" s="58" t="s">
        <v>283</v>
      </c>
      <c r="B29" s="19">
        <v>0</v>
      </c>
      <c r="C29" s="19">
        <v>0</v>
      </c>
      <c r="D29" s="59">
        <v>1300000</v>
      </c>
      <c r="E29" s="60">
        <v>1300000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975000</v>
      </c>
      <c r="X29" s="60">
        <v>-975000</v>
      </c>
      <c r="Y29" s="61">
        <v>-100</v>
      </c>
      <c r="Z29" s="62">
        <v>1300000</v>
      </c>
    </row>
    <row r="30" spans="1:26" ht="12.75">
      <c r="A30" s="58" t="s">
        <v>52</v>
      </c>
      <c r="B30" s="19">
        <v>0</v>
      </c>
      <c r="C30" s="19">
        <v>0</v>
      </c>
      <c r="D30" s="59">
        <v>22500000</v>
      </c>
      <c r="E30" s="60">
        <v>22500000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16875000</v>
      </c>
      <c r="X30" s="60">
        <v>-16875000</v>
      </c>
      <c r="Y30" s="61">
        <v>-100</v>
      </c>
      <c r="Z30" s="62">
        <v>22500000</v>
      </c>
    </row>
    <row r="31" spans="1:26" ht="12.75">
      <c r="A31" s="58" t="s">
        <v>53</v>
      </c>
      <c r="B31" s="19">
        <v>1182287</v>
      </c>
      <c r="C31" s="19">
        <v>0</v>
      </c>
      <c r="D31" s="59">
        <v>0</v>
      </c>
      <c r="E31" s="60">
        <v>0</v>
      </c>
      <c r="F31" s="60">
        <v>24168</v>
      </c>
      <c r="G31" s="60">
        <v>54745</v>
      </c>
      <c r="H31" s="60">
        <v>0</v>
      </c>
      <c r="I31" s="60">
        <v>78913</v>
      </c>
      <c r="J31" s="60">
        <v>909806</v>
      </c>
      <c r="K31" s="60">
        <v>6730</v>
      </c>
      <c r="L31" s="60">
        <v>346021</v>
      </c>
      <c r="M31" s="60">
        <v>1262557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1341470</v>
      </c>
      <c r="W31" s="60"/>
      <c r="X31" s="60">
        <v>1341470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15127673</v>
      </c>
      <c r="C32" s="22">
        <f>SUM(C28:C31)</f>
        <v>0</v>
      </c>
      <c r="D32" s="99">
        <f aca="true" t="shared" si="5" ref="D32:Z32">SUM(D28:D31)</f>
        <v>63247686</v>
      </c>
      <c r="E32" s="100">
        <f t="shared" si="5"/>
        <v>63247686</v>
      </c>
      <c r="F32" s="100">
        <f t="shared" si="5"/>
        <v>24168</v>
      </c>
      <c r="G32" s="100">
        <f t="shared" si="5"/>
        <v>54745</v>
      </c>
      <c r="H32" s="100">
        <f t="shared" si="5"/>
        <v>344402</v>
      </c>
      <c r="I32" s="100">
        <f t="shared" si="5"/>
        <v>423315</v>
      </c>
      <c r="J32" s="100">
        <f t="shared" si="5"/>
        <v>4318033</v>
      </c>
      <c r="K32" s="100">
        <f t="shared" si="5"/>
        <v>3426661</v>
      </c>
      <c r="L32" s="100">
        <f t="shared" si="5"/>
        <v>3107859</v>
      </c>
      <c r="M32" s="100">
        <f t="shared" si="5"/>
        <v>10852553</v>
      </c>
      <c r="N32" s="100">
        <f t="shared" si="5"/>
        <v>2346161</v>
      </c>
      <c r="O32" s="100">
        <f t="shared" si="5"/>
        <v>1195451</v>
      </c>
      <c r="P32" s="100">
        <f t="shared" si="5"/>
        <v>2435870</v>
      </c>
      <c r="Q32" s="100">
        <f t="shared" si="5"/>
        <v>5977482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17253350</v>
      </c>
      <c r="W32" s="100">
        <f t="shared" si="5"/>
        <v>47435765</v>
      </c>
      <c r="X32" s="100">
        <f t="shared" si="5"/>
        <v>-30182415</v>
      </c>
      <c r="Y32" s="101">
        <f>+IF(W32&lt;&gt;0,(X32/W32)*100,0)</f>
        <v>-63.6279714262013</v>
      </c>
      <c r="Z32" s="102">
        <f t="shared" si="5"/>
        <v>63247686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74838933</v>
      </c>
      <c r="C35" s="19">
        <v>0</v>
      </c>
      <c r="D35" s="59">
        <v>43454000</v>
      </c>
      <c r="E35" s="60">
        <v>43454000</v>
      </c>
      <c r="F35" s="60">
        <v>54853885</v>
      </c>
      <c r="G35" s="60">
        <v>61370337</v>
      </c>
      <c r="H35" s="60">
        <v>40898753</v>
      </c>
      <c r="I35" s="60">
        <v>40898753</v>
      </c>
      <c r="J35" s="60">
        <v>61260129</v>
      </c>
      <c r="K35" s="60">
        <v>-750814</v>
      </c>
      <c r="L35" s="60">
        <v>106104460</v>
      </c>
      <c r="M35" s="60">
        <v>106104460</v>
      </c>
      <c r="N35" s="60">
        <v>106096206</v>
      </c>
      <c r="O35" s="60">
        <v>101839454</v>
      </c>
      <c r="P35" s="60">
        <v>121643618</v>
      </c>
      <c r="Q35" s="60">
        <v>121643618</v>
      </c>
      <c r="R35" s="60">
        <v>0</v>
      </c>
      <c r="S35" s="60">
        <v>0</v>
      </c>
      <c r="T35" s="60">
        <v>0</v>
      </c>
      <c r="U35" s="60">
        <v>0</v>
      </c>
      <c r="V35" s="60">
        <v>121643618</v>
      </c>
      <c r="W35" s="60">
        <v>32590500</v>
      </c>
      <c r="X35" s="60">
        <v>89053118</v>
      </c>
      <c r="Y35" s="61">
        <v>273.25</v>
      </c>
      <c r="Z35" s="62">
        <v>43454000</v>
      </c>
    </row>
    <row r="36" spans="1:26" ht="12.75">
      <c r="A36" s="58" t="s">
        <v>57</v>
      </c>
      <c r="B36" s="19">
        <v>327872628</v>
      </c>
      <c r="C36" s="19">
        <v>0</v>
      </c>
      <c r="D36" s="59">
        <v>298351939</v>
      </c>
      <c r="E36" s="60">
        <v>298351939</v>
      </c>
      <c r="F36" s="60">
        <v>318475269</v>
      </c>
      <c r="G36" s="60">
        <v>338356953</v>
      </c>
      <c r="H36" s="60">
        <v>325576787</v>
      </c>
      <c r="I36" s="60">
        <v>325576787</v>
      </c>
      <c r="J36" s="60">
        <v>268558305</v>
      </c>
      <c r="K36" s="60">
        <v>45174409</v>
      </c>
      <c r="L36" s="60">
        <v>425865199</v>
      </c>
      <c r="M36" s="60">
        <v>425865199</v>
      </c>
      <c r="N36" s="60">
        <v>613905310</v>
      </c>
      <c r="O36" s="60">
        <v>638706939</v>
      </c>
      <c r="P36" s="60">
        <v>625181580</v>
      </c>
      <c r="Q36" s="60">
        <v>625181580</v>
      </c>
      <c r="R36" s="60">
        <v>0</v>
      </c>
      <c r="S36" s="60">
        <v>0</v>
      </c>
      <c r="T36" s="60">
        <v>0</v>
      </c>
      <c r="U36" s="60">
        <v>0</v>
      </c>
      <c r="V36" s="60">
        <v>625181580</v>
      </c>
      <c r="W36" s="60">
        <v>223763954</v>
      </c>
      <c r="X36" s="60">
        <v>401417626</v>
      </c>
      <c r="Y36" s="61">
        <v>179.39</v>
      </c>
      <c r="Z36" s="62">
        <v>298351939</v>
      </c>
    </row>
    <row r="37" spans="1:26" ht="12.75">
      <c r="A37" s="58" t="s">
        <v>58</v>
      </c>
      <c r="B37" s="19">
        <v>23957955</v>
      </c>
      <c r="C37" s="19">
        <v>0</v>
      </c>
      <c r="D37" s="59">
        <v>57000001</v>
      </c>
      <c r="E37" s="60">
        <v>57000001</v>
      </c>
      <c r="F37" s="60">
        <v>-8545815</v>
      </c>
      <c r="G37" s="60">
        <v>22075612</v>
      </c>
      <c r="H37" s="60">
        <v>-15399429</v>
      </c>
      <c r="I37" s="60">
        <v>-15399429</v>
      </c>
      <c r="J37" s="60">
        <v>14411110</v>
      </c>
      <c r="K37" s="60">
        <v>5517584</v>
      </c>
      <c r="L37" s="60">
        <v>-5330229</v>
      </c>
      <c r="M37" s="60">
        <v>-5330229</v>
      </c>
      <c r="N37" s="60">
        <v>-14390763</v>
      </c>
      <c r="O37" s="60">
        <v>3666849</v>
      </c>
      <c r="P37" s="60">
        <v>9945654</v>
      </c>
      <c r="Q37" s="60">
        <v>9945654</v>
      </c>
      <c r="R37" s="60">
        <v>0</v>
      </c>
      <c r="S37" s="60">
        <v>0</v>
      </c>
      <c r="T37" s="60">
        <v>0</v>
      </c>
      <c r="U37" s="60">
        <v>0</v>
      </c>
      <c r="V37" s="60">
        <v>9945654</v>
      </c>
      <c r="W37" s="60">
        <v>42750001</v>
      </c>
      <c r="X37" s="60">
        <v>-32804347</v>
      </c>
      <c r="Y37" s="61">
        <v>-76.74</v>
      </c>
      <c r="Z37" s="62">
        <v>57000001</v>
      </c>
    </row>
    <row r="38" spans="1:26" ht="12.75">
      <c r="A38" s="58" t="s">
        <v>59</v>
      </c>
      <c r="B38" s="19">
        <v>4406680</v>
      </c>
      <c r="C38" s="19">
        <v>0</v>
      </c>
      <c r="D38" s="59">
        <v>0</v>
      </c>
      <c r="E38" s="60">
        <v>0</v>
      </c>
      <c r="F38" s="60">
        <v>0</v>
      </c>
      <c r="G38" s="60">
        <v>8112183</v>
      </c>
      <c r="H38" s="60">
        <v>0</v>
      </c>
      <c r="I38" s="60">
        <v>0</v>
      </c>
      <c r="J38" s="60">
        <v>7700201</v>
      </c>
      <c r="K38" s="60">
        <v>1042078</v>
      </c>
      <c r="L38" s="60">
        <v>949923</v>
      </c>
      <c r="M38" s="60">
        <v>949923</v>
      </c>
      <c r="N38" s="60">
        <v>949923</v>
      </c>
      <c r="O38" s="60">
        <v>949923</v>
      </c>
      <c r="P38" s="60">
        <v>949923</v>
      </c>
      <c r="Q38" s="60">
        <v>949923</v>
      </c>
      <c r="R38" s="60">
        <v>0</v>
      </c>
      <c r="S38" s="60">
        <v>0</v>
      </c>
      <c r="T38" s="60">
        <v>0</v>
      </c>
      <c r="U38" s="60">
        <v>0</v>
      </c>
      <c r="V38" s="60">
        <v>949923</v>
      </c>
      <c r="W38" s="60"/>
      <c r="X38" s="60">
        <v>949923</v>
      </c>
      <c r="Y38" s="61">
        <v>0</v>
      </c>
      <c r="Z38" s="62">
        <v>0</v>
      </c>
    </row>
    <row r="39" spans="1:26" ht="12.75">
      <c r="A39" s="58" t="s">
        <v>60</v>
      </c>
      <c r="B39" s="19">
        <v>374346926</v>
      </c>
      <c r="C39" s="19">
        <v>0</v>
      </c>
      <c r="D39" s="59">
        <v>284805938</v>
      </c>
      <c r="E39" s="60">
        <v>284805938</v>
      </c>
      <c r="F39" s="60">
        <v>381874969</v>
      </c>
      <c r="G39" s="60">
        <v>369539495</v>
      </c>
      <c r="H39" s="60">
        <v>381874969</v>
      </c>
      <c r="I39" s="60">
        <v>381874969</v>
      </c>
      <c r="J39" s="60">
        <v>307707123</v>
      </c>
      <c r="K39" s="60">
        <v>37863933</v>
      </c>
      <c r="L39" s="60">
        <v>536349965</v>
      </c>
      <c r="M39" s="60">
        <v>536349965</v>
      </c>
      <c r="N39" s="60">
        <v>733442356</v>
      </c>
      <c r="O39" s="60">
        <v>735929621</v>
      </c>
      <c r="P39" s="60">
        <v>735929621</v>
      </c>
      <c r="Q39" s="60">
        <v>735929621</v>
      </c>
      <c r="R39" s="60">
        <v>0</v>
      </c>
      <c r="S39" s="60">
        <v>0</v>
      </c>
      <c r="T39" s="60">
        <v>0</v>
      </c>
      <c r="U39" s="60">
        <v>0</v>
      </c>
      <c r="V39" s="60">
        <v>735929621</v>
      </c>
      <c r="W39" s="60">
        <v>213604454</v>
      </c>
      <c r="X39" s="60">
        <v>522325167</v>
      </c>
      <c r="Y39" s="61">
        <v>244.53</v>
      </c>
      <c r="Z39" s="62">
        <v>284805938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236972695</v>
      </c>
      <c r="C42" s="19">
        <v>0</v>
      </c>
      <c r="D42" s="59">
        <v>43331983</v>
      </c>
      <c r="E42" s="60">
        <v>43331983</v>
      </c>
      <c r="F42" s="60">
        <v>17880185</v>
      </c>
      <c r="G42" s="60">
        <v>-3339468</v>
      </c>
      <c r="H42" s="60">
        <v>-2867003</v>
      </c>
      <c r="I42" s="60">
        <v>11673714</v>
      </c>
      <c r="J42" s="60">
        <v>6689019</v>
      </c>
      <c r="K42" s="60">
        <v>9690532</v>
      </c>
      <c r="L42" s="60">
        <v>7353593</v>
      </c>
      <c r="M42" s="60">
        <v>23733144</v>
      </c>
      <c r="N42" s="60">
        <v>-1623986</v>
      </c>
      <c r="O42" s="60">
        <v>10368217</v>
      </c>
      <c r="P42" s="60">
        <v>22893844</v>
      </c>
      <c r="Q42" s="60">
        <v>31638075</v>
      </c>
      <c r="R42" s="60">
        <v>0</v>
      </c>
      <c r="S42" s="60">
        <v>0</v>
      </c>
      <c r="T42" s="60">
        <v>0</v>
      </c>
      <c r="U42" s="60">
        <v>0</v>
      </c>
      <c r="V42" s="60">
        <v>67044933</v>
      </c>
      <c r="W42" s="60">
        <v>58675987</v>
      </c>
      <c r="X42" s="60">
        <v>8368946</v>
      </c>
      <c r="Y42" s="61">
        <v>14.26</v>
      </c>
      <c r="Z42" s="62">
        <v>43331983</v>
      </c>
    </row>
    <row r="43" spans="1:26" ht="12.75">
      <c r="A43" s="58" t="s">
        <v>63</v>
      </c>
      <c r="B43" s="19">
        <v>35942376</v>
      </c>
      <c r="C43" s="19">
        <v>0</v>
      </c>
      <c r="D43" s="59">
        <v>-44429000</v>
      </c>
      <c r="E43" s="60">
        <v>-44429000</v>
      </c>
      <c r="F43" s="60">
        <v>-4638823</v>
      </c>
      <c r="G43" s="60">
        <v>-3631412</v>
      </c>
      <c r="H43" s="60">
        <v>-862707</v>
      </c>
      <c r="I43" s="60">
        <v>-9132942</v>
      </c>
      <c r="J43" s="60">
        <v>-4656135</v>
      </c>
      <c r="K43" s="60">
        <v>-3893585</v>
      </c>
      <c r="L43" s="60">
        <v>-2761838</v>
      </c>
      <c r="M43" s="60">
        <v>-11311558</v>
      </c>
      <c r="N43" s="60">
        <v>-160707</v>
      </c>
      <c r="O43" s="60">
        <v>-1086118</v>
      </c>
      <c r="P43" s="60">
        <v>-2413225</v>
      </c>
      <c r="Q43" s="60">
        <v>-3660050</v>
      </c>
      <c r="R43" s="60">
        <v>0</v>
      </c>
      <c r="S43" s="60">
        <v>0</v>
      </c>
      <c r="T43" s="60">
        <v>0</v>
      </c>
      <c r="U43" s="60">
        <v>0</v>
      </c>
      <c r="V43" s="60">
        <v>-24104550</v>
      </c>
      <c r="W43" s="60">
        <v>-41046750</v>
      </c>
      <c r="X43" s="60">
        <v>16942200</v>
      </c>
      <c r="Y43" s="61">
        <v>-41.28</v>
      </c>
      <c r="Z43" s="62">
        <v>-44429000</v>
      </c>
    </row>
    <row r="44" spans="1:26" ht="12.75">
      <c r="A44" s="58" t="s">
        <v>64</v>
      </c>
      <c r="B44" s="19">
        <v>0</v>
      </c>
      <c r="C44" s="19">
        <v>0</v>
      </c>
      <c r="D44" s="59">
        <v>17670000</v>
      </c>
      <c r="E44" s="60">
        <v>17670000</v>
      </c>
      <c r="F44" s="60">
        <v>-2072586</v>
      </c>
      <c r="G44" s="60">
        <v>0</v>
      </c>
      <c r="H44" s="60">
        <v>0</v>
      </c>
      <c r="I44" s="60">
        <v>-2072586</v>
      </c>
      <c r="J44" s="60">
        <v>0</v>
      </c>
      <c r="K44" s="60">
        <v>-1464599</v>
      </c>
      <c r="L44" s="60">
        <v>0</v>
      </c>
      <c r="M44" s="60">
        <v>-1464599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-3537185</v>
      </c>
      <c r="W44" s="60">
        <v>18208158</v>
      </c>
      <c r="X44" s="60">
        <v>-21745343</v>
      </c>
      <c r="Y44" s="61">
        <v>-119.43</v>
      </c>
      <c r="Z44" s="62">
        <v>17670000</v>
      </c>
    </row>
    <row r="45" spans="1:26" ht="12.75">
      <c r="A45" s="70" t="s">
        <v>65</v>
      </c>
      <c r="B45" s="22">
        <v>320805862</v>
      </c>
      <c r="C45" s="22">
        <v>0</v>
      </c>
      <c r="D45" s="99">
        <v>53315983</v>
      </c>
      <c r="E45" s="100">
        <v>53315983</v>
      </c>
      <c r="F45" s="100">
        <v>11168776</v>
      </c>
      <c r="G45" s="100">
        <v>4197896</v>
      </c>
      <c r="H45" s="100">
        <v>468186</v>
      </c>
      <c r="I45" s="100">
        <v>468186</v>
      </c>
      <c r="J45" s="100">
        <v>2501070</v>
      </c>
      <c r="K45" s="100">
        <v>6833418</v>
      </c>
      <c r="L45" s="100">
        <v>11425173</v>
      </c>
      <c r="M45" s="100">
        <v>11425173</v>
      </c>
      <c r="N45" s="100">
        <v>9640480</v>
      </c>
      <c r="O45" s="100">
        <v>18922579</v>
      </c>
      <c r="P45" s="100">
        <v>39403198</v>
      </c>
      <c r="Q45" s="100">
        <v>39403198</v>
      </c>
      <c r="R45" s="100">
        <v>0</v>
      </c>
      <c r="S45" s="100">
        <v>0</v>
      </c>
      <c r="T45" s="100">
        <v>0</v>
      </c>
      <c r="U45" s="100">
        <v>0</v>
      </c>
      <c r="V45" s="100">
        <v>39403198</v>
      </c>
      <c r="W45" s="100">
        <v>72580395</v>
      </c>
      <c r="X45" s="100">
        <v>-33177197</v>
      </c>
      <c r="Y45" s="101">
        <v>-45.71</v>
      </c>
      <c r="Z45" s="102">
        <v>53315983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926314</v>
      </c>
      <c r="C49" s="52">
        <v>0</v>
      </c>
      <c r="D49" s="129">
        <v>753388</v>
      </c>
      <c r="E49" s="54">
        <v>715823</v>
      </c>
      <c r="F49" s="54">
        <v>0</v>
      </c>
      <c r="G49" s="54">
        <v>0</v>
      </c>
      <c r="H49" s="54">
        <v>0</v>
      </c>
      <c r="I49" s="54">
        <v>693447</v>
      </c>
      <c r="J49" s="54">
        <v>0</v>
      </c>
      <c r="K49" s="54">
        <v>0</v>
      </c>
      <c r="L49" s="54">
        <v>0</v>
      </c>
      <c r="M49" s="54">
        <v>-36162</v>
      </c>
      <c r="N49" s="54">
        <v>0</v>
      </c>
      <c r="O49" s="54">
        <v>0</v>
      </c>
      <c r="P49" s="54">
        <v>0</v>
      </c>
      <c r="Q49" s="54">
        <v>-570944</v>
      </c>
      <c r="R49" s="54">
        <v>0</v>
      </c>
      <c r="S49" s="54">
        <v>0</v>
      </c>
      <c r="T49" s="54">
        <v>0</v>
      </c>
      <c r="U49" s="54">
        <v>0</v>
      </c>
      <c r="V49" s="54">
        <v>2840928</v>
      </c>
      <c r="W49" s="54">
        <v>19837225</v>
      </c>
      <c r="X49" s="54">
        <v>25160019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1238984</v>
      </c>
      <c r="C51" s="52">
        <v>0</v>
      </c>
      <c r="D51" s="129">
        <v>24670</v>
      </c>
      <c r="E51" s="54">
        <v>70222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1333876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139.84707598662516</v>
      </c>
      <c r="C58" s="5">
        <f>IF(C67=0,0,+(C76/C67)*100)</f>
        <v>0</v>
      </c>
      <c r="D58" s="6">
        <f aca="true" t="shared" si="6" ref="D58:Z58">IF(D67=0,0,+(D76/D67)*100)</f>
        <v>72.66972660113571</v>
      </c>
      <c r="E58" s="7">
        <f t="shared" si="6"/>
        <v>72.66972660113571</v>
      </c>
      <c r="F58" s="7">
        <f t="shared" si="6"/>
        <v>100</v>
      </c>
      <c r="G58" s="7">
        <f t="shared" si="6"/>
        <v>100</v>
      </c>
      <c r="H58" s="7">
        <f t="shared" si="6"/>
        <v>98.16264335714281</v>
      </c>
      <c r="I58" s="7">
        <f t="shared" si="6"/>
        <v>99.36153230374008</v>
      </c>
      <c r="J58" s="7">
        <f t="shared" si="6"/>
        <v>348.1584168762216</v>
      </c>
      <c r="K58" s="7">
        <f t="shared" si="6"/>
        <v>195.59827764590926</v>
      </c>
      <c r="L58" s="7">
        <f t="shared" si="6"/>
        <v>20.976930630906192</v>
      </c>
      <c r="M58" s="7">
        <f t="shared" si="6"/>
        <v>186.14404635734482</v>
      </c>
      <c r="N58" s="7">
        <f t="shared" si="6"/>
        <v>31.260208803415612</v>
      </c>
      <c r="O58" s="7">
        <f t="shared" si="6"/>
        <v>36.849955715527095</v>
      </c>
      <c r="P58" s="7">
        <f t="shared" si="6"/>
        <v>30.731946933048633</v>
      </c>
      <c r="Q58" s="7">
        <f t="shared" si="6"/>
        <v>32.97284214402688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106.22564122962561</v>
      </c>
      <c r="W58" s="7">
        <f t="shared" si="6"/>
        <v>75.03184983113414</v>
      </c>
      <c r="X58" s="7">
        <f t="shared" si="6"/>
        <v>0</v>
      </c>
      <c r="Y58" s="7">
        <f t="shared" si="6"/>
        <v>0</v>
      </c>
      <c r="Z58" s="8">
        <f t="shared" si="6"/>
        <v>72.66972660113571</v>
      </c>
    </row>
    <row r="59" spans="1:26" ht="12.75">
      <c r="A59" s="37" t="s">
        <v>31</v>
      </c>
      <c r="B59" s="9">
        <f aca="true" t="shared" si="7" ref="B59:Z66">IF(B68=0,0,+(B77/B68)*100)</f>
        <v>148.0276038970141</v>
      </c>
      <c r="C59" s="9">
        <f t="shared" si="7"/>
        <v>0</v>
      </c>
      <c r="D59" s="2">
        <f t="shared" si="7"/>
        <v>74.99798307440602</v>
      </c>
      <c r="E59" s="10">
        <f t="shared" si="7"/>
        <v>74.99798307440602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352.7688338767905</v>
      </c>
      <c r="K59" s="10">
        <f t="shared" si="7"/>
        <v>205.48310628768584</v>
      </c>
      <c r="L59" s="10">
        <f t="shared" si="7"/>
        <v>20.70759752838943</v>
      </c>
      <c r="M59" s="10">
        <f t="shared" si="7"/>
        <v>192.82472203148126</v>
      </c>
      <c r="N59" s="10">
        <f t="shared" si="7"/>
        <v>32.0967472122751</v>
      </c>
      <c r="O59" s="10">
        <f t="shared" si="7"/>
        <v>37.28920800725832</v>
      </c>
      <c r="P59" s="10">
        <f t="shared" si="7"/>
        <v>28.65274804078647</v>
      </c>
      <c r="Q59" s="10">
        <f t="shared" si="7"/>
        <v>32.69138910918763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108.63809697238958</v>
      </c>
      <c r="W59" s="10">
        <f t="shared" si="7"/>
        <v>74.99866314316805</v>
      </c>
      <c r="X59" s="10">
        <f t="shared" si="7"/>
        <v>0</v>
      </c>
      <c r="Y59" s="10">
        <f t="shared" si="7"/>
        <v>0</v>
      </c>
      <c r="Z59" s="11">
        <f t="shared" si="7"/>
        <v>74.99798307440602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56.123218054179766</v>
      </c>
      <c r="E60" s="13">
        <f t="shared" si="7"/>
        <v>56.123218054179766</v>
      </c>
      <c r="F60" s="13">
        <f t="shared" si="7"/>
        <v>100</v>
      </c>
      <c r="G60" s="13">
        <f t="shared" si="7"/>
        <v>100</v>
      </c>
      <c r="H60" s="13">
        <f t="shared" si="7"/>
        <v>0</v>
      </c>
      <c r="I60" s="13">
        <f t="shared" si="7"/>
        <v>67.45981551532797</v>
      </c>
      <c r="J60" s="13">
        <f t="shared" si="7"/>
        <v>100</v>
      </c>
      <c r="K60" s="13">
        <f t="shared" si="7"/>
        <v>21.5800610767788</v>
      </c>
      <c r="L60" s="13">
        <f t="shared" si="7"/>
        <v>25.730102310389547</v>
      </c>
      <c r="M60" s="13">
        <f t="shared" si="7"/>
        <v>34.38937623593678</v>
      </c>
      <c r="N60" s="13">
        <f t="shared" si="7"/>
        <v>16.483688079565656</v>
      </c>
      <c r="O60" s="13">
        <f t="shared" si="7"/>
        <v>29.091542025784456</v>
      </c>
      <c r="P60" s="13">
        <f t="shared" si="7"/>
        <v>100</v>
      </c>
      <c r="Q60" s="13">
        <f t="shared" si="7"/>
        <v>38.86118255594487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41.998601946205675</v>
      </c>
      <c r="W60" s="13">
        <f t="shared" si="7"/>
        <v>75.61251577527307</v>
      </c>
      <c r="X60" s="13">
        <f t="shared" si="7"/>
        <v>0</v>
      </c>
      <c r="Y60" s="13">
        <f t="shared" si="7"/>
        <v>0</v>
      </c>
      <c r="Z60" s="14">
        <f t="shared" si="7"/>
        <v>56.123218054179766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71.05183120334029</v>
      </c>
      <c r="E64" s="13">
        <f t="shared" si="7"/>
        <v>71.05183120334029</v>
      </c>
      <c r="F64" s="13">
        <f t="shared" si="7"/>
        <v>100</v>
      </c>
      <c r="G64" s="13">
        <f t="shared" si="7"/>
        <v>100</v>
      </c>
      <c r="H64" s="13">
        <f t="shared" si="7"/>
        <v>0</v>
      </c>
      <c r="I64" s="13">
        <f t="shared" si="7"/>
        <v>67.45981551532797</v>
      </c>
      <c r="J64" s="13">
        <f t="shared" si="7"/>
        <v>100</v>
      </c>
      <c r="K64" s="13">
        <f t="shared" si="7"/>
        <v>21.5800610767788</v>
      </c>
      <c r="L64" s="13">
        <f t="shared" si="7"/>
        <v>25.730102310389547</v>
      </c>
      <c r="M64" s="13">
        <f t="shared" si="7"/>
        <v>34.38937623593678</v>
      </c>
      <c r="N64" s="13">
        <f t="shared" si="7"/>
        <v>16.483688079565656</v>
      </c>
      <c r="O64" s="13">
        <f t="shared" si="7"/>
        <v>29.091542025784456</v>
      </c>
      <c r="P64" s="13">
        <f t="shared" si="7"/>
        <v>100</v>
      </c>
      <c r="Q64" s="13">
        <f t="shared" si="7"/>
        <v>38.86118255594487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41.998601946205675</v>
      </c>
      <c r="W64" s="13">
        <f t="shared" si="7"/>
        <v>75.61251577527307</v>
      </c>
      <c r="X64" s="13">
        <f t="shared" si="7"/>
        <v>0</v>
      </c>
      <c r="Y64" s="13">
        <f t="shared" si="7"/>
        <v>0</v>
      </c>
      <c r="Z64" s="14">
        <f t="shared" si="7"/>
        <v>71.05183120334029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18704976</v>
      </c>
      <c r="C67" s="24"/>
      <c r="D67" s="25">
        <v>21065157</v>
      </c>
      <c r="E67" s="26">
        <v>21065157</v>
      </c>
      <c r="F67" s="26">
        <v>1475832</v>
      </c>
      <c r="G67" s="26">
        <v>1311032</v>
      </c>
      <c r="H67" s="26">
        <v>1484143</v>
      </c>
      <c r="I67" s="26">
        <v>4271007</v>
      </c>
      <c r="J67" s="26">
        <v>1492846</v>
      </c>
      <c r="K67" s="26">
        <v>1547417</v>
      </c>
      <c r="L67" s="26">
        <v>1552925</v>
      </c>
      <c r="M67" s="26">
        <v>4593188</v>
      </c>
      <c r="N67" s="26">
        <v>1553806</v>
      </c>
      <c r="O67" s="26">
        <v>1554721</v>
      </c>
      <c r="P67" s="26">
        <v>1502404</v>
      </c>
      <c r="Q67" s="26">
        <v>4610931</v>
      </c>
      <c r="R67" s="26"/>
      <c r="S67" s="26"/>
      <c r="T67" s="26"/>
      <c r="U67" s="26"/>
      <c r="V67" s="26">
        <v>13475126</v>
      </c>
      <c r="W67" s="26">
        <v>15301494</v>
      </c>
      <c r="X67" s="26"/>
      <c r="Y67" s="25"/>
      <c r="Z67" s="27">
        <v>21065157</v>
      </c>
    </row>
    <row r="68" spans="1:26" ht="12.75" hidden="1">
      <c r="A68" s="37" t="s">
        <v>31</v>
      </c>
      <c r="B68" s="19">
        <v>17671273</v>
      </c>
      <c r="C68" s="19"/>
      <c r="D68" s="20">
        <v>19299175</v>
      </c>
      <c r="E68" s="21">
        <v>19299175</v>
      </c>
      <c r="F68" s="21">
        <v>1450369</v>
      </c>
      <c r="G68" s="21">
        <v>1279963</v>
      </c>
      <c r="H68" s="21">
        <v>1456874</v>
      </c>
      <c r="I68" s="21">
        <v>4187206</v>
      </c>
      <c r="J68" s="21">
        <v>1465617</v>
      </c>
      <c r="K68" s="21">
        <v>1464243</v>
      </c>
      <c r="L68" s="21">
        <v>1469649</v>
      </c>
      <c r="M68" s="21">
        <v>4399509</v>
      </c>
      <c r="N68" s="21">
        <v>1470554</v>
      </c>
      <c r="O68" s="21">
        <v>1471415</v>
      </c>
      <c r="P68" s="21">
        <v>1458621</v>
      </c>
      <c r="Q68" s="21">
        <v>4400590</v>
      </c>
      <c r="R68" s="21"/>
      <c r="S68" s="21"/>
      <c r="T68" s="21"/>
      <c r="U68" s="21"/>
      <c r="V68" s="21">
        <v>12987305</v>
      </c>
      <c r="W68" s="21">
        <v>14474250</v>
      </c>
      <c r="X68" s="21"/>
      <c r="Y68" s="20"/>
      <c r="Z68" s="23">
        <v>19299175</v>
      </c>
    </row>
    <row r="69" spans="1:26" ht="12.75" hidden="1">
      <c r="A69" s="38" t="s">
        <v>32</v>
      </c>
      <c r="B69" s="19">
        <v>1033703</v>
      </c>
      <c r="C69" s="19"/>
      <c r="D69" s="20">
        <v>1486016</v>
      </c>
      <c r="E69" s="21">
        <v>1486016</v>
      </c>
      <c r="F69" s="21">
        <v>25463</v>
      </c>
      <c r="G69" s="21">
        <v>31069</v>
      </c>
      <c r="H69" s="21">
        <v>27269</v>
      </c>
      <c r="I69" s="21">
        <v>83801</v>
      </c>
      <c r="J69" s="21">
        <v>27229</v>
      </c>
      <c r="K69" s="21">
        <v>83174</v>
      </c>
      <c r="L69" s="21">
        <v>83276</v>
      </c>
      <c r="M69" s="21">
        <v>193679</v>
      </c>
      <c r="N69" s="21">
        <v>83252</v>
      </c>
      <c r="O69" s="21">
        <v>83306</v>
      </c>
      <c r="P69" s="21">
        <v>43783</v>
      </c>
      <c r="Q69" s="21">
        <v>210341</v>
      </c>
      <c r="R69" s="21"/>
      <c r="S69" s="21"/>
      <c r="T69" s="21"/>
      <c r="U69" s="21"/>
      <c r="V69" s="21">
        <v>487821</v>
      </c>
      <c r="W69" s="21">
        <v>827244</v>
      </c>
      <c r="X69" s="21"/>
      <c r="Y69" s="20"/>
      <c r="Z69" s="23">
        <v>1486016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1173791</v>
      </c>
      <c r="E73" s="21">
        <v>1173791</v>
      </c>
      <c r="F73" s="21">
        <v>25463</v>
      </c>
      <c r="G73" s="21">
        <v>31069</v>
      </c>
      <c r="H73" s="21">
        <v>27269</v>
      </c>
      <c r="I73" s="21">
        <v>83801</v>
      </c>
      <c r="J73" s="21">
        <v>27229</v>
      </c>
      <c r="K73" s="21">
        <v>83174</v>
      </c>
      <c r="L73" s="21">
        <v>83276</v>
      </c>
      <c r="M73" s="21">
        <v>193679</v>
      </c>
      <c r="N73" s="21">
        <v>83252</v>
      </c>
      <c r="O73" s="21">
        <v>83306</v>
      </c>
      <c r="P73" s="21">
        <v>43783</v>
      </c>
      <c r="Q73" s="21">
        <v>210341</v>
      </c>
      <c r="R73" s="21"/>
      <c r="S73" s="21"/>
      <c r="T73" s="21"/>
      <c r="U73" s="21"/>
      <c r="V73" s="21">
        <v>487821</v>
      </c>
      <c r="W73" s="21">
        <v>827244</v>
      </c>
      <c r="X73" s="21"/>
      <c r="Y73" s="20"/>
      <c r="Z73" s="23">
        <v>1173791</v>
      </c>
    </row>
    <row r="74" spans="1:26" ht="12.75" hidden="1">
      <c r="A74" s="39" t="s">
        <v>107</v>
      </c>
      <c r="B74" s="19">
        <v>1033703</v>
      </c>
      <c r="C74" s="19"/>
      <c r="D74" s="20">
        <v>312225</v>
      </c>
      <c r="E74" s="21">
        <v>312225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>
        <v>312225</v>
      </c>
    </row>
    <row r="75" spans="1:26" ht="12.75" hidden="1">
      <c r="A75" s="40" t="s">
        <v>110</v>
      </c>
      <c r="B75" s="28"/>
      <c r="C75" s="28"/>
      <c r="D75" s="29">
        <v>279966</v>
      </c>
      <c r="E75" s="30">
        <v>279966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>
        <v>279966</v>
      </c>
    </row>
    <row r="76" spans="1:26" ht="12.75" hidden="1">
      <c r="A76" s="42" t="s">
        <v>287</v>
      </c>
      <c r="B76" s="32">
        <v>26158362</v>
      </c>
      <c r="C76" s="32"/>
      <c r="D76" s="33">
        <v>15307992</v>
      </c>
      <c r="E76" s="34">
        <v>15307992</v>
      </c>
      <c r="F76" s="34">
        <v>1475832</v>
      </c>
      <c r="G76" s="34">
        <v>1311032</v>
      </c>
      <c r="H76" s="34">
        <v>1456874</v>
      </c>
      <c r="I76" s="34">
        <v>4243738</v>
      </c>
      <c r="J76" s="34">
        <v>5197469</v>
      </c>
      <c r="K76" s="34">
        <v>3026721</v>
      </c>
      <c r="L76" s="34">
        <v>325756</v>
      </c>
      <c r="M76" s="34">
        <v>8549946</v>
      </c>
      <c r="N76" s="34">
        <v>485723</v>
      </c>
      <c r="O76" s="34">
        <v>572914</v>
      </c>
      <c r="P76" s="34">
        <v>461718</v>
      </c>
      <c r="Q76" s="34">
        <v>1520355</v>
      </c>
      <c r="R76" s="34"/>
      <c r="S76" s="34"/>
      <c r="T76" s="34"/>
      <c r="U76" s="34"/>
      <c r="V76" s="34">
        <v>14314039</v>
      </c>
      <c r="W76" s="34">
        <v>11480994</v>
      </c>
      <c r="X76" s="34"/>
      <c r="Y76" s="33"/>
      <c r="Z76" s="35">
        <v>15307992</v>
      </c>
    </row>
    <row r="77" spans="1:26" ht="12.75" hidden="1">
      <c r="A77" s="37" t="s">
        <v>31</v>
      </c>
      <c r="B77" s="19">
        <v>26158362</v>
      </c>
      <c r="C77" s="19"/>
      <c r="D77" s="20">
        <v>14473992</v>
      </c>
      <c r="E77" s="21">
        <v>14473992</v>
      </c>
      <c r="F77" s="21">
        <v>1450369</v>
      </c>
      <c r="G77" s="21">
        <v>1279963</v>
      </c>
      <c r="H77" s="21">
        <v>1456874</v>
      </c>
      <c r="I77" s="21">
        <v>4187206</v>
      </c>
      <c r="J77" s="21">
        <v>5170240</v>
      </c>
      <c r="K77" s="21">
        <v>3008772</v>
      </c>
      <c r="L77" s="21">
        <v>304329</v>
      </c>
      <c r="M77" s="21">
        <v>8483341</v>
      </c>
      <c r="N77" s="21">
        <v>472000</v>
      </c>
      <c r="O77" s="21">
        <v>548679</v>
      </c>
      <c r="P77" s="21">
        <v>417935</v>
      </c>
      <c r="Q77" s="21">
        <v>1438614</v>
      </c>
      <c r="R77" s="21"/>
      <c r="S77" s="21"/>
      <c r="T77" s="21"/>
      <c r="U77" s="21"/>
      <c r="V77" s="21">
        <v>14109161</v>
      </c>
      <c r="W77" s="21">
        <v>10855494</v>
      </c>
      <c r="X77" s="21"/>
      <c r="Y77" s="20"/>
      <c r="Z77" s="23">
        <v>14473992</v>
      </c>
    </row>
    <row r="78" spans="1:26" ht="12.75" hidden="1">
      <c r="A78" s="38" t="s">
        <v>32</v>
      </c>
      <c r="B78" s="19"/>
      <c r="C78" s="19"/>
      <c r="D78" s="20">
        <v>834000</v>
      </c>
      <c r="E78" s="21">
        <v>834000</v>
      </c>
      <c r="F78" s="21">
        <v>25463</v>
      </c>
      <c r="G78" s="21">
        <v>31069</v>
      </c>
      <c r="H78" s="21"/>
      <c r="I78" s="21">
        <v>56532</v>
      </c>
      <c r="J78" s="21">
        <v>27229</v>
      </c>
      <c r="K78" s="21">
        <v>17949</v>
      </c>
      <c r="L78" s="21">
        <v>21427</v>
      </c>
      <c r="M78" s="21">
        <v>66605</v>
      </c>
      <c r="N78" s="21">
        <v>13723</v>
      </c>
      <c r="O78" s="21">
        <v>24235</v>
      </c>
      <c r="P78" s="21">
        <v>43783</v>
      </c>
      <c r="Q78" s="21">
        <v>81741</v>
      </c>
      <c r="R78" s="21"/>
      <c r="S78" s="21"/>
      <c r="T78" s="21"/>
      <c r="U78" s="21"/>
      <c r="V78" s="21">
        <v>204878</v>
      </c>
      <c r="W78" s="21">
        <v>625500</v>
      </c>
      <c r="X78" s="21"/>
      <c r="Y78" s="20"/>
      <c r="Z78" s="23">
        <v>834000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834000</v>
      </c>
      <c r="E82" s="21">
        <v>834000</v>
      </c>
      <c r="F82" s="21">
        <v>25463</v>
      </c>
      <c r="G82" s="21">
        <v>31069</v>
      </c>
      <c r="H82" s="21"/>
      <c r="I82" s="21">
        <v>56532</v>
      </c>
      <c r="J82" s="21">
        <v>27229</v>
      </c>
      <c r="K82" s="21">
        <v>17949</v>
      </c>
      <c r="L82" s="21">
        <v>21427</v>
      </c>
      <c r="M82" s="21">
        <v>66605</v>
      </c>
      <c r="N82" s="21">
        <v>13723</v>
      </c>
      <c r="O82" s="21">
        <v>24235</v>
      </c>
      <c r="P82" s="21">
        <v>43783</v>
      </c>
      <c r="Q82" s="21">
        <v>81741</v>
      </c>
      <c r="R82" s="21"/>
      <c r="S82" s="21"/>
      <c r="T82" s="21"/>
      <c r="U82" s="21"/>
      <c r="V82" s="21">
        <v>204878</v>
      </c>
      <c r="W82" s="21">
        <v>625500</v>
      </c>
      <c r="X82" s="21"/>
      <c r="Y82" s="20"/>
      <c r="Z82" s="23">
        <v>834000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136563185</v>
      </c>
      <c r="D5" s="153">
        <f>SUM(D6:D8)</f>
        <v>0</v>
      </c>
      <c r="E5" s="154">
        <f t="shared" si="0"/>
        <v>121141090</v>
      </c>
      <c r="F5" s="100">
        <f t="shared" si="0"/>
        <v>121141090</v>
      </c>
      <c r="G5" s="100">
        <f t="shared" si="0"/>
        <v>38323645</v>
      </c>
      <c r="H5" s="100">
        <f t="shared" si="0"/>
        <v>1658669</v>
      </c>
      <c r="I5" s="100">
        <f t="shared" si="0"/>
        <v>1835876</v>
      </c>
      <c r="J5" s="100">
        <f t="shared" si="0"/>
        <v>41818190</v>
      </c>
      <c r="K5" s="100">
        <f t="shared" si="0"/>
        <v>1811383</v>
      </c>
      <c r="L5" s="100">
        <f t="shared" si="0"/>
        <v>1787607</v>
      </c>
      <c r="M5" s="100">
        <f t="shared" si="0"/>
        <v>1818474</v>
      </c>
      <c r="N5" s="100">
        <f t="shared" si="0"/>
        <v>5417464</v>
      </c>
      <c r="O5" s="100">
        <f t="shared" si="0"/>
        <v>1823536</v>
      </c>
      <c r="P5" s="100">
        <f t="shared" si="0"/>
        <v>9281739</v>
      </c>
      <c r="Q5" s="100">
        <f t="shared" si="0"/>
        <v>21944921</v>
      </c>
      <c r="R5" s="100">
        <f t="shared" si="0"/>
        <v>33050196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80285850</v>
      </c>
      <c r="X5" s="100">
        <f t="shared" si="0"/>
        <v>95809500</v>
      </c>
      <c r="Y5" s="100">
        <f t="shared" si="0"/>
        <v>-15523650</v>
      </c>
      <c r="Z5" s="137">
        <f>+IF(X5&lt;&gt;0,+(Y5/X5)*100,0)</f>
        <v>-16.202620825701</v>
      </c>
      <c r="AA5" s="153">
        <f>SUM(AA6:AA8)</f>
        <v>121141090</v>
      </c>
    </row>
    <row r="6" spans="1:27" ht="12.75">
      <c r="A6" s="138" t="s">
        <v>75</v>
      </c>
      <c r="B6" s="136"/>
      <c r="C6" s="155"/>
      <c r="D6" s="155"/>
      <c r="E6" s="156">
        <v>8538000</v>
      </c>
      <c r="F6" s="60">
        <v>8538000</v>
      </c>
      <c r="G6" s="60">
        <v>149</v>
      </c>
      <c r="H6" s="60">
        <v>193</v>
      </c>
      <c r="I6" s="60">
        <v>224</v>
      </c>
      <c r="J6" s="60">
        <v>566</v>
      </c>
      <c r="K6" s="60">
        <v>61</v>
      </c>
      <c r="L6" s="60">
        <v>31</v>
      </c>
      <c r="M6" s="60"/>
      <c r="N6" s="60">
        <v>92</v>
      </c>
      <c r="O6" s="60">
        <v>103</v>
      </c>
      <c r="P6" s="60">
        <v>746</v>
      </c>
      <c r="Q6" s="60"/>
      <c r="R6" s="60">
        <v>849</v>
      </c>
      <c r="S6" s="60"/>
      <c r="T6" s="60"/>
      <c r="U6" s="60"/>
      <c r="V6" s="60"/>
      <c r="W6" s="60">
        <v>1507</v>
      </c>
      <c r="X6" s="60">
        <v>3703500</v>
      </c>
      <c r="Y6" s="60">
        <v>-3701993</v>
      </c>
      <c r="Z6" s="140">
        <v>-99.96</v>
      </c>
      <c r="AA6" s="155">
        <v>8538000</v>
      </c>
    </row>
    <row r="7" spans="1:27" ht="12.75">
      <c r="A7" s="138" t="s">
        <v>76</v>
      </c>
      <c r="B7" s="136"/>
      <c r="C7" s="157">
        <v>136563185</v>
      </c>
      <c r="D7" s="157"/>
      <c r="E7" s="158">
        <v>108453090</v>
      </c>
      <c r="F7" s="159">
        <v>108453090</v>
      </c>
      <c r="G7" s="159">
        <v>38323496</v>
      </c>
      <c r="H7" s="159">
        <v>1658476</v>
      </c>
      <c r="I7" s="159">
        <v>1835652</v>
      </c>
      <c r="J7" s="159">
        <v>41817624</v>
      </c>
      <c r="K7" s="159">
        <v>1811322</v>
      </c>
      <c r="L7" s="159">
        <v>1787576</v>
      </c>
      <c r="M7" s="159">
        <v>1818474</v>
      </c>
      <c r="N7" s="159">
        <v>5417372</v>
      </c>
      <c r="O7" s="159">
        <v>1823433</v>
      </c>
      <c r="P7" s="159">
        <v>9280993</v>
      </c>
      <c r="Q7" s="159">
        <v>21944921</v>
      </c>
      <c r="R7" s="159">
        <v>33049347</v>
      </c>
      <c r="S7" s="159"/>
      <c r="T7" s="159"/>
      <c r="U7" s="159"/>
      <c r="V7" s="159"/>
      <c r="W7" s="159">
        <v>80284343</v>
      </c>
      <c r="X7" s="159">
        <v>92106000</v>
      </c>
      <c r="Y7" s="159">
        <v>-11821657</v>
      </c>
      <c r="Z7" s="141">
        <v>-12.83</v>
      </c>
      <c r="AA7" s="157">
        <v>108453090</v>
      </c>
    </row>
    <row r="8" spans="1:27" ht="12.75">
      <c r="A8" s="138" t="s">
        <v>77</v>
      </c>
      <c r="B8" s="136"/>
      <c r="C8" s="155"/>
      <c r="D8" s="155"/>
      <c r="E8" s="156">
        <v>4150000</v>
      </c>
      <c r="F8" s="60">
        <v>4150000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>
        <v>4150000</v>
      </c>
    </row>
    <row r="9" spans="1:27" ht="12.75">
      <c r="A9" s="135" t="s">
        <v>78</v>
      </c>
      <c r="B9" s="136"/>
      <c r="C9" s="153">
        <f aca="true" t="shared" si="1" ref="C9:Y9">SUM(C10:C14)</f>
        <v>4588534</v>
      </c>
      <c r="D9" s="153">
        <f>SUM(D10:D14)</f>
        <v>0</v>
      </c>
      <c r="E9" s="154">
        <f t="shared" si="1"/>
        <v>3042243</v>
      </c>
      <c r="F9" s="100">
        <f t="shared" si="1"/>
        <v>3042243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3636000</v>
      </c>
      <c r="Y9" s="100">
        <f t="shared" si="1"/>
        <v>-3636000</v>
      </c>
      <c r="Z9" s="137">
        <f>+IF(X9&lt;&gt;0,+(Y9/X9)*100,0)</f>
        <v>-100</v>
      </c>
      <c r="AA9" s="153">
        <f>SUM(AA10:AA14)</f>
        <v>3042243</v>
      </c>
    </row>
    <row r="10" spans="1:27" ht="12.75">
      <c r="A10" s="138" t="s">
        <v>79</v>
      </c>
      <c r="B10" s="136"/>
      <c r="C10" s="155">
        <v>1033703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2217753</v>
      </c>
      <c r="Y10" s="60">
        <v>-2217753</v>
      </c>
      <c r="Z10" s="140">
        <v>-100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3554831</v>
      </c>
      <c r="D12" s="155"/>
      <c r="E12" s="156">
        <v>3042243</v>
      </c>
      <c r="F12" s="60">
        <v>3042243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1418247</v>
      </c>
      <c r="Y12" s="60">
        <v>-1418247</v>
      </c>
      <c r="Z12" s="140">
        <v>-100</v>
      </c>
      <c r="AA12" s="155">
        <v>3042243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272402</v>
      </c>
      <c r="D15" s="153">
        <f>SUM(D16:D18)</f>
        <v>0</v>
      </c>
      <c r="E15" s="154">
        <f t="shared" si="2"/>
        <v>40064632</v>
      </c>
      <c r="F15" s="100">
        <f t="shared" si="2"/>
        <v>40064632</v>
      </c>
      <c r="G15" s="100">
        <f t="shared" si="2"/>
        <v>5000455</v>
      </c>
      <c r="H15" s="100">
        <f t="shared" si="2"/>
        <v>2360</v>
      </c>
      <c r="I15" s="100">
        <f t="shared" si="2"/>
        <v>25400</v>
      </c>
      <c r="J15" s="100">
        <f t="shared" si="2"/>
        <v>5028215</v>
      </c>
      <c r="K15" s="100">
        <f t="shared" si="2"/>
        <v>4768</v>
      </c>
      <c r="L15" s="100">
        <f t="shared" si="2"/>
        <v>17704</v>
      </c>
      <c r="M15" s="100">
        <f t="shared" si="2"/>
        <v>10000651</v>
      </c>
      <c r="N15" s="100">
        <f t="shared" si="2"/>
        <v>10023123</v>
      </c>
      <c r="O15" s="100">
        <f t="shared" si="2"/>
        <v>1850</v>
      </c>
      <c r="P15" s="100">
        <f t="shared" si="2"/>
        <v>564002</v>
      </c>
      <c r="Q15" s="100">
        <f t="shared" si="2"/>
        <v>7082450</v>
      </c>
      <c r="R15" s="100">
        <f t="shared" si="2"/>
        <v>7648302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22699640</v>
      </c>
      <c r="X15" s="100">
        <f t="shared" si="2"/>
        <v>400000</v>
      </c>
      <c r="Y15" s="100">
        <f t="shared" si="2"/>
        <v>22299640</v>
      </c>
      <c r="Z15" s="137">
        <f>+IF(X15&lt;&gt;0,+(Y15/X15)*100,0)</f>
        <v>5574.91</v>
      </c>
      <c r="AA15" s="153">
        <f>SUM(AA16:AA18)</f>
        <v>40064632</v>
      </c>
    </row>
    <row r="16" spans="1:27" ht="12.75">
      <c r="A16" s="138" t="s">
        <v>85</v>
      </c>
      <c r="B16" s="136"/>
      <c r="C16" s="155">
        <v>272402</v>
      </c>
      <c r="D16" s="155"/>
      <c r="E16" s="156">
        <v>40064632</v>
      </c>
      <c r="F16" s="60">
        <v>40064632</v>
      </c>
      <c r="G16" s="60">
        <v>5000455</v>
      </c>
      <c r="H16" s="60">
        <v>2360</v>
      </c>
      <c r="I16" s="60">
        <v>25400</v>
      </c>
      <c r="J16" s="60">
        <v>5028215</v>
      </c>
      <c r="K16" s="60">
        <v>4768</v>
      </c>
      <c r="L16" s="60">
        <v>17704</v>
      </c>
      <c r="M16" s="60">
        <v>10000651</v>
      </c>
      <c r="N16" s="60">
        <v>10023123</v>
      </c>
      <c r="O16" s="60">
        <v>1850</v>
      </c>
      <c r="P16" s="60">
        <v>564002</v>
      </c>
      <c r="Q16" s="60">
        <v>7082450</v>
      </c>
      <c r="R16" s="60">
        <v>7648302</v>
      </c>
      <c r="S16" s="60"/>
      <c r="T16" s="60"/>
      <c r="U16" s="60"/>
      <c r="V16" s="60"/>
      <c r="W16" s="60">
        <v>22699640</v>
      </c>
      <c r="X16" s="60">
        <v>400000</v>
      </c>
      <c r="Y16" s="60">
        <v>22299640</v>
      </c>
      <c r="Z16" s="140">
        <v>5574.91</v>
      </c>
      <c r="AA16" s="155">
        <v>40064632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6099791</v>
      </c>
      <c r="F19" s="100">
        <f t="shared" si="3"/>
        <v>6099791</v>
      </c>
      <c r="G19" s="100">
        <f t="shared" si="3"/>
        <v>376145</v>
      </c>
      <c r="H19" s="100">
        <f t="shared" si="3"/>
        <v>386775</v>
      </c>
      <c r="I19" s="100">
        <f t="shared" si="3"/>
        <v>115867</v>
      </c>
      <c r="J19" s="100">
        <f t="shared" si="3"/>
        <v>878787</v>
      </c>
      <c r="K19" s="100">
        <f t="shared" si="3"/>
        <v>1808945</v>
      </c>
      <c r="L19" s="100">
        <f t="shared" si="3"/>
        <v>277964</v>
      </c>
      <c r="M19" s="100">
        <f t="shared" si="3"/>
        <v>777560</v>
      </c>
      <c r="N19" s="100">
        <f t="shared" si="3"/>
        <v>2864469</v>
      </c>
      <c r="O19" s="100">
        <f t="shared" si="3"/>
        <v>202734</v>
      </c>
      <c r="P19" s="100">
        <f t="shared" si="3"/>
        <v>53515</v>
      </c>
      <c r="Q19" s="100">
        <f t="shared" si="3"/>
        <v>150178</v>
      </c>
      <c r="R19" s="100">
        <f t="shared" si="3"/>
        <v>406427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4149683</v>
      </c>
      <c r="X19" s="100">
        <f t="shared" si="3"/>
        <v>0</v>
      </c>
      <c r="Y19" s="100">
        <f t="shared" si="3"/>
        <v>4149683</v>
      </c>
      <c r="Z19" s="137">
        <f>+IF(X19&lt;&gt;0,+(Y19/X19)*100,0)</f>
        <v>0</v>
      </c>
      <c r="AA19" s="153">
        <f>SUM(AA20:AA23)</f>
        <v>6099791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6099791</v>
      </c>
      <c r="F23" s="60">
        <v>6099791</v>
      </c>
      <c r="G23" s="60">
        <v>376145</v>
      </c>
      <c r="H23" s="60">
        <v>386775</v>
      </c>
      <c r="I23" s="60">
        <v>115867</v>
      </c>
      <c r="J23" s="60">
        <v>878787</v>
      </c>
      <c r="K23" s="60">
        <v>1808945</v>
      </c>
      <c r="L23" s="60">
        <v>277964</v>
      </c>
      <c r="M23" s="60">
        <v>777560</v>
      </c>
      <c r="N23" s="60">
        <v>2864469</v>
      </c>
      <c r="O23" s="60">
        <v>202734</v>
      </c>
      <c r="P23" s="60">
        <v>53515</v>
      </c>
      <c r="Q23" s="60">
        <v>150178</v>
      </c>
      <c r="R23" s="60">
        <v>406427</v>
      </c>
      <c r="S23" s="60"/>
      <c r="T23" s="60"/>
      <c r="U23" s="60"/>
      <c r="V23" s="60"/>
      <c r="W23" s="60">
        <v>4149683</v>
      </c>
      <c r="X23" s="60"/>
      <c r="Y23" s="60">
        <v>4149683</v>
      </c>
      <c r="Z23" s="140">
        <v>0</v>
      </c>
      <c r="AA23" s="155">
        <v>6099791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141424121</v>
      </c>
      <c r="D25" s="168">
        <f>+D5+D9+D15+D19+D24</f>
        <v>0</v>
      </c>
      <c r="E25" s="169">
        <f t="shared" si="4"/>
        <v>170347756</v>
      </c>
      <c r="F25" s="73">
        <f t="shared" si="4"/>
        <v>170347756</v>
      </c>
      <c r="G25" s="73">
        <f t="shared" si="4"/>
        <v>43700245</v>
      </c>
      <c r="H25" s="73">
        <f t="shared" si="4"/>
        <v>2047804</v>
      </c>
      <c r="I25" s="73">
        <f t="shared" si="4"/>
        <v>1977143</v>
      </c>
      <c r="J25" s="73">
        <f t="shared" si="4"/>
        <v>47725192</v>
      </c>
      <c r="K25" s="73">
        <f t="shared" si="4"/>
        <v>3625096</v>
      </c>
      <c r="L25" s="73">
        <f t="shared" si="4"/>
        <v>2083275</v>
      </c>
      <c r="M25" s="73">
        <f t="shared" si="4"/>
        <v>12596685</v>
      </c>
      <c r="N25" s="73">
        <f t="shared" si="4"/>
        <v>18305056</v>
      </c>
      <c r="O25" s="73">
        <f t="shared" si="4"/>
        <v>2028120</v>
      </c>
      <c r="P25" s="73">
        <f t="shared" si="4"/>
        <v>9899256</v>
      </c>
      <c r="Q25" s="73">
        <f t="shared" si="4"/>
        <v>29177549</v>
      </c>
      <c r="R25" s="73">
        <f t="shared" si="4"/>
        <v>41104925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107135173</v>
      </c>
      <c r="X25" s="73">
        <f t="shared" si="4"/>
        <v>99845500</v>
      </c>
      <c r="Y25" s="73">
        <f t="shared" si="4"/>
        <v>7289673</v>
      </c>
      <c r="Z25" s="170">
        <f>+IF(X25&lt;&gt;0,+(Y25/X25)*100,0)</f>
        <v>7.300952972342269</v>
      </c>
      <c r="AA25" s="168">
        <f>+AA5+AA9+AA15+AA19+AA24</f>
        <v>170347756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120624639</v>
      </c>
      <c r="D28" s="153">
        <f>SUM(D29:D31)</f>
        <v>0</v>
      </c>
      <c r="E28" s="154">
        <f t="shared" si="5"/>
        <v>83134872</v>
      </c>
      <c r="F28" s="100">
        <f t="shared" si="5"/>
        <v>83134872</v>
      </c>
      <c r="G28" s="100">
        <f t="shared" si="5"/>
        <v>2767080</v>
      </c>
      <c r="H28" s="100">
        <f t="shared" si="5"/>
        <v>4271449</v>
      </c>
      <c r="I28" s="100">
        <f t="shared" si="5"/>
        <v>4966367</v>
      </c>
      <c r="J28" s="100">
        <f t="shared" si="5"/>
        <v>12004896</v>
      </c>
      <c r="K28" s="100">
        <f t="shared" si="5"/>
        <v>3090358</v>
      </c>
      <c r="L28" s="100">
        <f t="shared" si="5"/>
        <v>4888881</v>
      </c>
      <c r="M28" s="100">
        <f t="shared" si="5"/>
        <v>4069028</v>
      </c>
      <c r="N28" s="100">
        <f t="shared" si="5"/>
        <v>12048267</v>
      </c>
      <c r="O28" s="100">
        <f t="shared" si="5"/>
        <v>3217832</v>
      </c>
      <c r="P28" s="100">
        <f t="shared" si="5"/>
        <v>1893680</v>
      </c>
      <c r="Q28" s="100">
        <f t="shared" si="5"/>
        <v>302320</v>
      </c>
      <c r="R28" s="100">
        <f t="shared" si="5"/>
        <v>5413832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29466995</v>
      </c>
      <c r="X28" s="100">
        <f t="shared" si="5"/>
        <v>106603497</v>
      </c>
      <c r="Y28" s="100">
        <f t="shared" si="5"/>
        <v>-77136502</v>
      </c>
      <c r="Z28" s="137">
        <f>+IF(X28&lt;&gt;0,+(Y28/X28)*100,0)</f>
        <v>-72.35832235409688</v>
      </c>
      <c r="AA28" s="153">
        <f>SUM(AA29:AA31)</f>
        <v>83134872</v>
      </c>
    </row>
    <row r="29" spans="1:27" ht="12.75">
      <c r="A29" s="138" t="s">
        <v>75</v>
      </c>
      <c r="B29" s="136"/>
      <c r="C29" s="155">
        <v>8345206</v>
      </c>
      <c r="D29" s="155"/>
      <c r="E29" s="156">
        <v>36648758</v>
      </c>
      <c r="F29" s="60">
        <v>36648758</v>
      </c>
      <c r="G29" s="60">
        <v>1361835</v>
      </c>
      <c r="H29" s="60">
        <v>2482739</v>
      </c>
      <c r="I29" s="60">
        <v>2992178</v>
      </c>
      <c r="J29" s="60">
        <v>6836752</v>
      </c>
      <c r="K29" s="60">
        <v>1678323</v>
      </c>
      <c r="L29" s="60">
        <v>2236004</v>
      </c>
      <c r="M29" s="60">
        <v>2346750</v>
      </c>
      <c r="N29" s="60">
        <v>6261077</v>
      </c>
      <c r="O29" s="60">
        <v>1215762</v>
      </c>
      <c r="P29" s="60">
        <v>746791</v>
      </c>
      <c r="Q29" s="60">
        <v>703259</v>
      </c>
      <c r="R29" s="60">
        <v>2665812</v>
      </c>
      <c r="S29" s="60"/>
      <c r="T29" s="60"/>
      <c r="U29" s="60"/>
      <c r="V29" s="60"/>
      <c r="W29" s="60">
        <v>15763641</v>
      </c>
      <c r="X29" s="60">
        <v>25794000</v>
      </c>
      <c r="Y29" s="60">
        <v>-10030359</v>
      </c>
      <c r="Z29" s="140">
        <v>-38.89</v>
      </c>
      <c r="AA29" s="155">
        <v>36648758</v>
      </c>
    </row>
    <row r="30" spans="1:27" ht="12.75">
      <c r="A30" s="138" t="s">
        <v>76</v>
      </c>
      <c r="B30" s="136"/>
      <c r="C30" s="157">
        <v>112279433</v>
      </c>
      <c r="D30" s="157"/>
      <c r="E30" s="158">
        <v>29970401</v>
      </c>
      <c r="F30" s="159">
        <v>29970401</v>
      </c>
      <c r="G30" s="159">
        <v>686657</v>
      </c>
      <c r="H30" s="159">
        <v>1406085</v>
      </c>
      <c r="I30" s="159">
        <v>1167990</v>
      </c>
      <c r="J30" s="159">
        <v>3260732</v>
      </c>
      <c r="K30" s="159">
        <v>1137787</v>
      </c>
      <c r="L30" s="159">
        <v>1632697</v>
      </c>
      <c r="M30" s="159">
        <v>1378337</v>
      </c>
      <c r="N30" s="159">
        <v>4148821</v>
      </c>
      <c r="O30" s="159">
        <v>1166273</v>
      </c>
      <c r="P30" s="159">
        <v>1541527</v>
      </c>
      <c r="Q30" s="159">
        <v>-1168139</v>
      </c>
      <c r="R30" s="159">
        <v>1539661</v>
      </c>
      <c r="S30" s="159"/>
      <c r="T30" s="159"/>
      <c r="U30" s="159"/>
      <c r="V30" s="159"/>
      <c r="W30" s="159">
        <v>8949214</v>
      </c>
      <c r="X30" s="159">
        <v>80809497</v>
      </c>
      <c r="Y30" s="159">
        <v>-71860283</v>
      </c>
      <c r="Z30" s="141">
        <v>-88.93</v>
      </c>
      <c r="AA30" s="157">
        <v>29970401</v>
      </c>
    </row>
    <row r="31" spans="1:27" ht="12.75">
      <c r="A31" s="138" t="s">
        <v>77</v>
      </c>
      <c r="B31" s="136"/>
      <c r="C31" s="155"/>
      <c r="D31" s="155"/>
      <c r="E31" s="156">
        <v>16515713</v>
      </c>
      <c r="F31" s="60">
        <v>16515713</v>
      </c>
      <c r="G31" s="60">
        <v>718588</v>
      </c>
      <c r="H31" s="60">
        <v>382625</v>
      </c>
      <c r="I31" s="60">
        <v>806199</v>
      </c>
      <c r="J31" s="60">
        <v>1907412</v>
      </c>
      <c r="K31" s="60">
        <v>274248</v>
      </c>
      <c r="L31" s="60">
        <v>1020180</v>
      </c>
      <c r="M31" s="60">
        <v>343941</v>
      </c>
      <c r="N31" s="60">
        <v>1638369</v>
      </c>
      <c r="O31" s="60">
        <v>835797</v>
      </c>
      <c r="P31" s="60">
        <v>-394638</v>
      </c>
      <c r="Q31" s="60">
        <v>767200</v>
      </c>
      <c r="R31" s="60">
        <v>1208359</v>
      </c>
      <c r="S31" s="60"/>
      <c r="T31" s="60"/>
      <c r="U31" s="60"/>
      <c r="V31" s="60"/>
      <c r="W31" s="60">
        <v>4754140</v>
      </c>
      <c r="X31" s="60"/>
      <c r="Y31" s="60">
        <v>4754140</v>
      </c>
      <c r="Z31" s="140">
        <v>0</v>
      </c>
      <c r="AA31" s="155">
        <v>16515713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4329800</v>
      </c>
      <c r="F32" s="100">
        <f t="shared" si="6"/>
        <v>4329800</v>
      </c>
      <c r="G32" s="100">
        <f t="shared" si="6"/>
        <v>220536</v>
      </c>
      <c r="H32" s="100">
        <f t="shared" si="6"/>
        <v>552752</v>
      </c>
      <c r="I32" s="100">
        <f t="shared" si="6"/>
        <v>299045</v>
      </c>
      <c r="J32" s="100">
        <f t="shared" si="6"/>
        <v>1072333</v>
      </c>
      <c r="K32" s="100">
        <f t="shared" si="6"/>
        <v>262944</v>
      </c>
      <c r="L32" s="100">
        <f t="shared" si="6"/>
        <v>262662</v>
      </c>
      <c r="M32" s="100">
        <f t="shared" si="6"/>
        <v>552752</v>
      </c>
      <c r="N32" s="100">
        <f t="shared" si="6"/>
        <v>1078358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2150691</v>
      </c>
      <c r="X32" s="100">
        <f t="shared" si="6"/>
        <v>15725250</v>
      </c>
      <c r="Y32" s="100">
        <f t="shared" si="6"/>
        <v>-13574559</v>
      </c>
      <c r="Z32" s="137">
        <f>+IF(X32&lt;&gt;0,+(Y32/X32)*100,0)</f>
        <v>-86.32332713311393</v>
      </c>
      <c r="AA32" s="153">
        <f>SUM(AA33:AA37)</f>
        <v>4329800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11689497</v>
      </c>
      <c r="Y33" s="60">
        <v>-11689497</v>
      </c>
      <c r="Z33" s="140">
        <v>-100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4329800</v>
      </c>
      <c r="F35" s="60">
        <v>4329800</v>
      </c>
      <c r="G35" s="60">
        <v>220536</v>
      </c>
      <c r="H35" s="60">
        <v>552752</v>
      </c>
      <c r="I35" s="60">
        <v>299045</v>
      </c>
      <c r="J35" s="60">
        <v>1072333</v>
      </c>
      <c r="K35" s="60">
        <v>262944</v>
      </c>
      <c r="L35" s="60">
        <v>262662</v>
      </c>
      <c r="M35" s="60">
        <v>552752</v>
      </c>
      <c r="N35" s="60">
        <v>1078358</v>
      </c>
      <c r="O35" s="60"/>
      <c r="P35" s="60"/>
      <c r="Q35" s="60"/>
      <c r="R35" s="60"/>
      <c r="S35" s="60"/>
      <c r="T35" s="60"/>
      <c r="U35" s="60"/>
      <c r="V35" s="60"/>
      <c r="W35" s="60">
        <v>2150691</v>
      </c>
      <c r="X35" s="60">
        <v>4035753</v>
      </c>
      <c r="Y35" s="60">
        <v>-1885062</v>
      </c>
      <c r="Z35" s="140">
        <v>-46.71</v>
      </c>
      <c r="AA35" s="155">
        <v>4329800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4573949</v>
      </c>
      <c r="D38" s="153">
        <f>SUM(D39:D41)</f>
        <v>0</v>
      </c>
      <c r="E38" s="154">
        <f t="shared" si="7"/>
        <v>16827568</v>
      </c>
      <c r="F38" s="100">
        <f t="shared" si="7"/>
        <v>16827568</v>
      </c>
      <c r="G38" s="100">
        <f t="shared" si="7"/>
        <v>626715</v>
      </c>
      <c r="H38" s="100">
        <f t="shared" si="7"/>
        <v>1028151</v>
      </c>
      <c r="I38" s="100">
        <f t="shared" si="7"/>
        <v>1562116</v>
      </c>
      <c r="J38" s="100">
        <f t="shared" si="7"/>
        <v>3216982</v>
      </c>
      <c r="K38" s="100">
        <f t="shared" si="7"/>
        <v>2314169</v>
      </c>
      <c r="L38" s="100">
        <f t="shared" si="7"/>
        <v>1281667</v>
      </c>
      <c r="M38" s="100">
        <f t="shared" si="7"/>
        <v>1252741</v>
      </c>
      <c r="N38" s="100">
        <f t="shared" si="7"/>
        <v>4848577</v>
      </c>
      <c r="O38" s="100">
        <f t="shared" si="7"/>
        <v>1007741</v>
      </c>
      <c r="P38" s="100">
        <f t="shared" si="7"/>
        <v>-339388</v>
      </c>
      <c r="Q38" s="100">
        <f t="shared" si="7"/>
        <v>741370</v>
      </c>
      <c r="R38" s="100">
        <f t="shared" si="7"/>
        <v>1409723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9475282</v>
      </c>
      <c r="X38" s="100">
        <f t="shared" si="7"/>
        <v>4866750</v>
      </c>
      <c r="Y38" s="100">
        <f t="shared" si="7"/>
        <v>4608532</v>
      </c>
      <c r="Z38" s="137">
        <f>+IF(X38&lt;&gt;0,+(Y38/X38)*100,0)</f>
        <v>94.69424153695999</v>
      </c>
      <c r="AA38" s="153">
        <f>SUM(AA39:AA41)</f>
        <v>16827568</v>
      </c>
    </row>
    <row r="39" spans="1:27" ht="12.75">
      <c r="A39" s="138" t="s">
        <v>85</v>
      </c>
      <c r="B39" s="136"/>
      <c r="C39" s="155">
        <v>4573949</v>
      </c>
      <c r="D39" s="155"/>
      <c r="E39" s="156">
        <v>16827568</v>
      </c>
      <c r="F39" s="60">
        <v>16827568</v>
      </c>
      <c r="G39" s="60">
        <v>626715</v>
      </c>
      <c r="H39" s="60">
        <v>1028151</v>
      </c>
      <c r="I39" s="60">
        <v>1562116</v>
      </c>
      <c r="J39" s="60">
        <v>3216982</v>
      </c>
      <c r="K39" s="60">
        <v>2314169</v>
      </c>
      <c r="L39" s="60">
        <v>1281667</v>
      </c>
      <c r="M39" s="60">
        <v>1252741</v>
      </c>
      <c r="N39" s="60">
        <v>4848577</v>
      </c>
      <c r="O39" s="60">
        <v>1007741</v>
      </c>
      <c r="P39" s="60">
        <v>-339388</v>
      </c>
      <c r="Q39" s="60">
        <v>741370</v>
      </c>
      <c r="R39" s="60">
        <v>1409723</v>
      </c>
      <c r="S39" s="60"/>
      <c r="T39" s="60"/>
      <c r="U39" s="60"/>
      <c r="V39" s="60"/>
      <c r="W39" s="60">
        <v>9475282</v>
      </c>
      <c r="X39" s="60">
        <v>4866750</v>
      </c>
      <c r="Y39" s="60">
        <v>4608532</v>
      </c>
      <c r="Z39" s="140">
        <v>94.69</v>
      </c>
      <c r="AA39" s="155">
        <v>16827568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13150231</v>
      </c>
      <c r="F42" s="100">
        <f t="shared" si="8"/>
        <v>13150231</v>
      </c>
      <c r="G42" s="100">
        <f t="shared" si="8"/>
        <v>469857</v>
      </c>
      <c r="H42" s="100">
        <f t="shared" si="8"/>
        <v>596558</v>
      </c>
      <c r="I42" s="100">
        <f t="shared" si="8"/>
        <v>462601</v>
      </c>
      <c r="J42" s="100">
        <f t="shared" si="8"/>
        <v>1529016</v>
      </c>
      <c r="K42" s="100">
        <f t="shared" si="8"/>
        <v>575251</v>
      </c>
      <c r="L42" s="100">
        <f t="shared" si="8"/>
        <v>520173</v>
      </c>
      <c r="M42" s="100">
        <f t="shared" si="8"/>
        <v>524572</v>
      </c>
      <c r="N42" s="100">
        <f t="shared" si="8"/>
        <v>1619996</v>
      </c>
      <c r="O42" s="100">
        <f t="shared" si="8"/>
        <v>1268715</v>
      </c>
      <c r="P42" s="100">
        <f t="shared" si="8"/>
        <v>-336921</v>
      </c>
      <c r="Q42" s="100">
        <f t="shared" si="8"/>
        <v>-68317</v>
      </c>
      <c r="R42" s="100">
        <f t="shared" si="8"/>
        <v>863477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4012489</v>
      </c>
      <c r="X42" s="100">
        <f t="shared" si="8"/>
        <v>0</v>
      </c>
      <c r="Y42" s="100">
        <f t="shared" si="8"/>
        <v>4012489</v>
      </c>
      <c r="Z42" s="137">
        <f>+IF(X42&lt;&gt;0,+(Y42/X42)*100,0)</f>
        <v>0</v>
      </c>
      <c r="AA42" s="153">
        <f>SUM(AA43:AA46)</f>
        <v>13150231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>
        <v>13150231</v>
      </c>
      <c r="F46" s="60">
        <v>13150231</v>
      </c>
      <c r="G46" s="60">
        <v>469857</v>
      </c>
      <c r="H46" s="60">
        <v>596558</v>
      </c>
      <c r="I46" s="60">
        <v>462601</v>
      </c>
      <c r="J46" s="60">
        <v>1529016</v>
      </c>
      <c r="K46" s="60">
        <v>575251</v>
      </c>
      <c r="L46" s="60">
        <v>520173</v>
      </c>
      <c r="M46" s="60">
        <v>524572</v>
      </c>
      <c r="N46" s="60">
        <v>1619996</v>
      </c>
      <c r="O46" s="60">
        <v>1268715</v>
      </c>
      <c r="P46" s="60">
        <v>-336921</v>
      </c>
      <c r="Q46" s="60">
        <v>-68317</v>
      </c>
      <c r="R46" s="60">
        <v>863477</v>
      </c>
      <c r="S46" s="60"/>
      <c r="T46" s="60"/>
      <c r="U46" s="60"/>
      <c r="V46" s="60"/>
      <c r="W46" s="60">
        <v>4012489</v>
      </c>
      <c r="X46" s="60"/>
      <c r="Y46" s="60">
        <v>4012489</v>
      </c>
      <c r="Z46" s="140">
        <v>0</v>
      </c>
      <c r="AA46" s="155">
        <v>13150231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125198588</v>
      </c>
      <c r="D48" s="168">
        <f>+D28+D32+D38+D42+D47</f>
        <v>0</v>
      </c>
      <c r="E48" s="169">
        <f t="shared" si="9"/>
        <v>117442471</v>
      </c>
      <c r="F48" s="73">
        <f t="shared" si="9"/>
        <v>117442471</v>
      </c>
      <c r="G48" s="73">
        <f t="shared" si="9"/>
        <v>4084188</v>
      </c>
      <c r="H48" s="73">
        <f t="shared" si="9"/>
        <v>6448910</v>
      </c>
      <c r="I48" s="73">
        <f t="shared" si="9"/>
        <v>7290129</v>
      </c>
      <c r="J48" s="73">
        <f t="shared" si="9"/>
        <v>17823227</v>
      </c>
      <c r="K48" s="73">
        <f t="shared" si="9"/>
        <v>6242722</v>
      </c>
      <c r="L48" s="73">
        <f t="shared" si="9"/>
        <v>6953383</v>
      </c>
      <c r="M48" s="73">
        <f t="shared" si="9"/>
        <v>6399093</v>
      </c>
      <c r="N48" s="73">
        <f t="shared" si="9"/>
        <v>19595198</v>
      </c>
      <c r="O48" s="73">
        <f t="shared" si="9"/>
        <v>5494288</v>
      </c>
      <c r="P48" s="73">
        <f t="shared" si="9"/>
        <v>1217371</v>
      </c>
      <c r="Q48" s="73">
        <f t="shared" si="9"/>
        <v>975373</v>
      </c>
      <c r="R48" s="73">
        <f t="shared" si="9"/>
        <v>7687032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45105457</v>
      </c>
      <c r="X48" s="73">
        <f t="shared" si="9"/>
        <v>127195497</v>
      </c>
      <c r="Y48" s="73">
        <f t="shared" si="9"/>
        <v>-82090040</v>
      </c>
      <c r="Z48" s="170">
        <f>+IF(X48&lt;&gt;0,+(Y48/X48)*100,0)</f>
        <v>-64.5384796916199</v>
      </c>
      <c r="AA48" s="168">
        <f>+AA28+AA32+AA38+AA42+AA47</f>
        <v>117442471</v>
      </c>
    </row>
    <row r="49" spans="1:27" ht="12.75">
      <c r="A49" s="148" t="s">
        <v>49</v>
      </c>
      <c r="B49" s="149"/>
      <c r="C49" s="171">
        <f aca="true" t="shared" si="10" ref="C49:Y49">+C25-C48</f>
        <v>16225533</v>
      </c>
      <c r="D49" s="171">
        <f>+D25-D48</f>
        <v>0</v>
      </c>
      <c r="E49" s="172">
        <f t="shared" si="10"/>
        <v>52905285</v>
      </c>
      <c r="F49" s="173">
        <f t="shared" si="10"/>
        <v>52905285</v>
      </c>
      <c r="G49" s="173">
        <f t="shared" si="10"/>
        <v>39616057</v>
      </c>
      <c r="H49" s="173">
        <f t="shared" si="10"/>
        <v>-4401106</v>
      </c>
      <c r="I49" s="173">
        <f t="shared" si="10"/>
        <v>-5312986</v>
      </c>
      <c r="J49" s="173">
        <f t="shared" si="10"/>
        <v>29901965</v>
      </c>
      <c r="K49" s="173">
        <f t="shared" si="10"/>
        <v>-2617626</v>
      </c>
      <c r="L49" s="173">
        <f t="shared" si="10"/>
        <v>-4870108</v>
      </c>
      <c r="M49" s="173">
        <f t="shared" si="10"/>
        <v>6197592</v>
      </c>
      <c r="N49" s="173">
        <f t="shared" si="10"/>
        <v>-1290142</v>
      </c>
      <c r="O49" s="173">
        <f t="shared" si="10"/>
        <v>-3466168</v>
      </c>
      <c r="P49" s="173">
        <f t="shared" si="10"/>
        <v>8681885</v>
      </c>
      <c r="Q49" s="173">
        <f t="shared" si="10"/>
        <v>28202176</v>
      </c>
      <c r="R49" s="173">
        <f t="shared" si="10"/>
        <v>33417893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62029716</v>
      </c>
      <c r="X49" s="173">
        <f>IF(F25=F48,0,X25-X48)</f>
        <v>-27349997</v>
      </c>
      <c r="Y49" s="173">
        <f t="shared" si="10"/>
        <v>89379713</v>
      </c>
      <c r="Z49" s="174">
        <f>+IF(X49&lt;&gt;0,+(Y49/X49)*100,0)</f>
        <v>-326.7997177476838</v>
      </c>
      <c r="AA49" s="171">
        <f>+AA25-AA48</f>
        <v>52905285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17671273</v>
      </c>
      <c r="D5" s="155">
        <v>0</v>
      </c>
      <c r="E5" s="156">
        <v>19299175</v>
      </c>
      <c r="F5" s="60">
        <v>19299175</v>
      </c>
      <c r="G5" s="60">
        <v>1450369</v>
      </c>
      <c r="H5" s="60">
        <v>1279963</v>
      </c>
      <c r="I5" s="60">
        <v>1456874</v>
      </c>
      <c r="J5" s="60">
        <v>4187206</v>
      </c>
      <c r="K5" s="60">
        <v>1465617</v>
      </c>
      <c r="L5" s="60">
        <v>1464243</v>
      </c>
      <c r="M5" s="60">
        <v>1469649</v>
      </c>
      <c r="N5" s="60">
        <v>4399509</v>
      </c>
      <c r="O5" s="60">
        <v>1470554</v>
      </c>
      <c r="P5" s="60">
        <v>1471415</v>
      </c>
      <c r="Q5" s="60">
        <v>1458621</v>
      </c>
      <c r="R5" s="60">
        <v>4400590</v>
      </c>
      <c r="S5" s="60">
        <v>0</v>
      </c>
      <c r="T5" s="60">
        <v>0</v>
      </c>
      <c r="U5" s="60">
        <v>0</v>
      </c>
      <c r="V5" s="60">
        <v>0</v>
      </c>
      <c r="W5" s="60">
        <v>12987305</v>
      </c>
      <c r="X5" s="60">
        <v>14474250</v>
      </c>
      <c r="Y5" s="60">
        <v>-1486945</v>
      </c>
      <c r="Z5" s="140">
        <v>-10.27</v>
      </c>
      <c r="AA5" s="155">
        <v>19299175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178927</v>
      </c>
      <c r="F6" s="60">
        <v>178927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178927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1173791</v>
      </c>
      <c r="F10" s="54">
        <v>1173791</v>
      </c>
      <c r="G10" s="54">
        <v>25463</v>
      </c>
      <c r="H10" s="54">
        <v>31069</v>
      </c>
      <c r="I10" s="54">
        <v>27269</v>
      </c>
      <c r="J10" s="54">
        <v>83801</v>
      </c>
      <c r="K10" s="54">
        <v>27229</v>
      </c>
      <c r="L10" s="54">
        <v>83174</v>
      </c>
      <c r="M10" s="54">
        <v>83276</v>
      </c>
      <c r="N10" s="54">
        <v>193679</v>
      </c>
      <c r="O10" s="54">
        <v>83252</v>
      </c>
      <c r="P10" s="54">
        <v>83306</v>
      </c>
      <c r="Q10" s="54">
        <v>43783</v>
      </c>
      <c r="R10" s="54">
        <v>210341</v>
      </c>
      <c r="S10" s="54">
        <v>0</v>
      </c>
      <c r="T10" s="54">
        <v>0</v>
      </c>
      <c r="U10" s="54">
        <v>0</v>
      </c>
      <c r="V10" s="54">
        <v>0</v>
      </c>
      <c r="W10" s="54">
        <v>487821</v>
      </c>
      <c r="X10" s="54">
        <v>827244</v>
      </c>
      <c r="Y10" s="54">
        <v>-339423</v>
      </c>
      <c r="Z10" s="184">
        <v>-41.03</v>
      </c>
      <c r="AA10" s="130">
        <v>1173791</v>
      </c>
    </row>
    <row r="11" spans="1:27" ht="12.75">
      <c r="A11" s="183" t="s">
        <v>107</v>
      </c>
      <c r="B11" s="185"/>
      <c r="C11" s="155">
        <v>1033703</v>
      </c>
      <c r="D11" s="155">
        <v>0</v>
      </c>
      <c r="E11" s="156">
        <v>312225</v>
      </c>
      <c r="F11" s="60">
        <v>312225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312225</v>
      </c>
    </row>
    <row r="12" spans="1:27" ht="12.75">
      <c r="A12" s="183" t="s">
        <v>108</v>
      </c>
      <c r="B12" s="185"/>
      <c r="C12" s="155">
        <v>272402</v>
      </c>
      <c r="D12" s="155">
        <v>0</v>
      </c>
      <c r="E12" s="156">
        <v>0</v>
      </c>
      <c r="F12" s="60">
        <v>0</v>
      </c>
      <c r="G12" s="60">
        <v>455</v>
      </c>
      <c r="H12" s="60">
        <v>2360</v>
      </c>
      <c r="I12" s="60">
        <v>25400</v>
      </c>
      <c r="J12" s="60">
        <v>28215</v>
      </c>
      <c r="K12" s="60">
        <v>4768</v>
      </c>
      <c r="L12" s="60">
        <v>17704</v>
      </c>
      <c r="M12" s="60">
        <v>651</v>
      </c>
      <c r="N12" s="60">
        <v>23123</v>
      </c>
      <c r="O12" s="60">
        <v>1850</v>
      </c>
      <c r="P12" s="60">
        <v>11415</v>
      </c>
      <c r="Q12" s="60">
        <v>1450</v>
      </c>
      <c r="R12" s="60">
        <v>14715</v>
      </c>
      <c r="S12" s="60">
        <v>0</v>
      </c>
      <c r="T12" s="60">
        <v>0</v>
      </c>
      <c r="U12" s="60">
        <v>0</v>
      </c>
      <c r="V12" s="60">
        <v>0</v>
      </c>
      <c r="W12" s="60">
        <v>66053</v>
      </c>
      <c r="X12" s="60">
        <v>167247</v>
      </c>
      <c r="Y12" s="60">
        <v>-101194</v>
      </c>
      <c r="Z12" s="140">
        <v>-60.51</v>
      </c>
      <c r="AA12" s="155">
        <v>0</v>
      </c>
    </row>
    <row r="13" spans="1:27" ht="12.75">
      <c r="A13" s="181" t="s">
        <v>109</v>
      </c>
      <c r="B13" s="185"/>
      <c r="C13" s="155">
        <v>3697240</v>
      </c>
      <c r="D13" s="155">
        <v>0</v>
      </c>
      <c r="E13" s="156">
        <v>4222810</v>
      </c>
      <c r="F13" s="60">
        <v>4222810</v>
      </c>
      <c r="G13" s="60">
        <v>239227</v>
      </c>
      <c r="H13" s="60">
        <v>333825</v>
      </c>
      <c r="I13" s="60">
        <v>372689</v>
      </c>
      <c r="J13" s="60">
        <v>945741</v>
      </c>
      <c r="K13" s="60">
        <v>335400</v>
      </c>
      <c r="L13" s="60">
        <v>271433</v>
      </c>
      <c r="M13" s="60">
        <v>335107</v>
      </c>
      <c r="N13" s="60">
        <v>941940</v>
      </c>
      <c r="O13" s="60">
        <v>343592</v>
      </c>
      <c r="P13" s="60">
        <v>292594</v>
      </c>
      <c r="Q13" s="60">
        <v>339045</v>
      </c>
      <c r="R13" s="60">
        <v>975231</v>
      </c>
      <c r="S13" s="60">
        <v>0</v>
      </c>
      <c r="T13" s="60">
        <v>0</v>
      </c>
      <c r="U13" s="60">
        <v>0</v>
      </c>
      <c r="V13" s="60">
        <v>0</v>
      </c>
      <c r="W13" s="60">
        <v>2862912</v>
      </c>
      <c r="X13" s="60">
        <v>2999997</v>
      </c>
      <c r="Y13" s="60">
        <v>-137085</v>
      </c>
      <c r="Z13" s="140">
        <v>-4.57</v>
      </c>
      <c r="AA13" s="155">
        <v>4222810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279966</v>
      </c>
      <c r="F14" s="60">
        <v>279966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279966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853700</v>
      </c>
      <c r="D16" s="155">
        <v>0</v>
      </c>
      <c r="E16" s="156">
        <v>371350</v>
      </c>
      <c r="F16" s="60">
        <v>371350</v>
      </c>
      <c r="G16" s="60">
        <v>5143</v>
      </c>
      <c r="H16" s="60">
        <v>7659</v>
      </c>
      <c r="I16" s="60">
        <v>16386</v>
      </c>
      <c r="J16" s="60">
        <v>29188</v>
      </c>
      <c r="K16" s="60">
        <v>2793</v>
      </c>
      <c r="L16" s="60">
        <v>6255</v>
      </c>
      <c r="M16" s="60">
        <v>30615</v>
      </c>
      <c r="N16" s="60">
        <v>39663</v>
      </c>
      <c r="O16" s="60">
        <v>7828</v>
      </c>
      <c r="P16" s="60">
        <v>7046</v>
      </c>
      <c r="Q16" s="60">
        <v>3099</v>
      </c>
      <c r="R16" s="60">
        <v>17973</v>
      </c>
      <c r="S16" s="60">
        <v>0</v>
      </c>
      <c r="T16" s="60">
        <v>0</v>
      </c>
      <c r="U16" s="60">
        <v>0</v>
      </c>
      <c r="V16" s="60">
        <v>0</v>
      </c>
      <c r="W16" s="60">
        <v>86824</v>
      </c>
      <c r="X16" s="60">
        <v>278244</v>
      </c>
      <c r="Y16" s="60">
        <v>-191420</v>
      </c>
      <c r="Z16" s="140">
        <v>-68.8</v>
      </c>
      <c r="AA16" s="155">
        <v>371350</v>
      </c>
    </row>
    <row r="17" spans="1:27" ht="12.75">
      <c r="A17" s="181" t="s">
        <v>113</v>
      </c>
      <c r="B17" s="185"/>
      <c r="C17" s="155">
        <v>2701131</v>
      </c>
      <c r="D17" s="155">
        <v>0</v>
      </c>
      <c r="E17" s="156">
        <v>1377435</v>
      </c>
      <c r="F17" s="60">
        <v>1377435</v>
      </c>
      <c r="G17" s="60">
        <v>38671</v>
      </c>
      <c r="H17" s="60">
        <v>33019</v>
      </c>
      <c r="I17" s="60">
        <v>22834</v>
      </c>
      <c r="J17" s="60">
        <v>94524</v>
      </c>
      <c r="K17" s="60">
        <v>31748</v>
      </c>
      <c r="L17" s="60">
        <v>28708</v>
      </c>
      <c r="M17" s="60">
        <v>9932</v>
      </c>
      <c r="N17" s="60">
        <v>70388</v>
      </c>
      <c r="O17" s="60">
        <v>27779</v>
      </c>
      <c r="P17" s="60">
        <v>36132</v>
      </c>
      <c r="Q17" s="60">
        <v>34564</v>
      </c>
      <c r="R17" s="60">
        <v>98475</v>
      </c>
      <c r="S17" s="60">
        <v>0</v>
      </c>
      <c r="T17" s="60">
        <v>0</v>
      </c>
      <c r="U17" s="60">
        <v>0</v>
      </c>
      <c r="V17" s="60">
        <v>0</v>
      </c>
      <c r="W17" s="60">
        <v>263387</v>
      </c>
      <c r="X17" s="60">
        <v>957744</v>
      </c>
      <c r="Y17" s="60">
        <v>-694357</v>
      </c>
      <c r="Z17" s="140">
        <v>-72.5</v>
      </c>
      <c r="AA17" s="155">
        <v>1377435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75793000</v>
      </c>
      <c r="F18" s="60">
        <v>75793000</v>
      </c>
      <c r="G18" s="60">
        <v>52561</v>
      </c>
      <c r="H18" s="60">
        <v>63942</v>
      </c>
      <c r="I18" s="60">
        <v>51664</v>
      </c>
      <c r="J18" s="60">
        <v>168167</v>
      </c>
      <c r="K18" s="60">
        <v>978063</v>
      </c>
      <c r="L18" s="60">
        <v>161641</v>
      </c>
      <c r="M18" s="60">
        <v>205417</v>
      </c>
      <c r="N18" s="60">
        <v>1345121</v>
      </c>
      <c r="O18" s="60">
        <v>158333</v>
      </c>
      <c r="P18" s="60">
        <v>6925104</v>
      </c>
      <c r="Q18" s="60">
        <v>501320</v>
      </c>
      <c r="R18" s="60">
        <v>7584757</v>
      </c>
      <c r="S18" s="60">
        <v>0</v>
      </c>
      <c r="T18" s="60">
        <v>0</v>
      </c>
      <c r="U18" s="60">
        <v>0</v>
      </c>
      <c r="V18" s="60">
        <v>0</v>
      </c>
      <c r="W18" s="60">
        <v>9098045</v>
      </c>
      <c r="X18" s="60"/>
      <c r="Y18" s="60">
        <v>9098045</v>
      </c>
      <c r="Z18" s="140">
        <v>0</v>
      </c>
      <c r="AA18" s="155">
        <v>75793000</v>
      </c>
    </row>
    <row r="19" spans="1:27" ht="12.75">
      <c r="A19" s="181" t="s">
        <v>34</v>
      </c>
      <c r="B19" s="185"/>
      <c r="C19" s="155">
        <v>105860117</v>
      </c>
      <c r="D19" s="155">
        <v>0</v>
      </c>
      <c r="E19" s="156">
        <v>6709000</v>
      </c>
      <c r="F19" s="60">
        <v>6709000</v>
      </c>
      <c r="G19" s="60">
        <v>34997000</v>
      </c>
      <c r="H19" s="60">
        <v>250000</v>
      </c>
      <c r="I19" s="60">
        <v>0</v>
      </c>
      <c r="J19" s="60">
        <v>35247000</v>
      </c>
      <c r="K19" s="60">
        <v>771000</v>
      </c>
      <c r="L19" s="60">
        <v>0</v>
      </c>
      <c r="M19" s="60">
        <v>450000</v>
      </c>
      <c r="N19" s="60">
        <v>1221000</v>
      </c>
      <c r="O19" s="60">
        <v>-73985</v>
      </c>
      <c r="P19" s="60">
        <v>471931</v>
      </c>
      <c r="Q19" s="60">
        <v>19707000</v>
      </c>
      <c r="R19" s="60">
        <v>20104946</v>
      </c>
      <c r="S19" s="60">
        <v>0</v>
      </c>
      <c r="T19" s="60">
        <v>0</v>
      </c>
      <c r="U19" s="60">
        <v>0</v>
      </c>
      <c r="V19" s="60">
        <v>0</v>
      </c>
      <c r="W19" s="60">
        <v>56572946</v>
      </c>
      <c r="X19" s="60">
        <v>59123250</v>
      </c>
      <c r="Y19" s="60">
        <v>-2550304</v>
      </c>
      <c r="Z19" s="140">
        <v>-4.31</v>
      </c>
      <c r="AA19" s="155">
        <v>6709000</v>
      </c>
    </row>
    <row r="20" spans="1:27" ht="12.75">
      <c r="A20" s="181" t="s">
        <v>35</v>
      </c>
      <c r="B20" s="185"/>
      <c r="C20" s="155">
        <v>8867141</v>
      </c>
      <c r="D20" s="155">
        <v>0</v>
      </c>
      <c r="E20" s="156">
        <v>11882691</v>
      </c>
      <c r="F20" s="54">
        <v>11882691</v>
      </c>
      <c r="G20" s="54">
        <v>1891356</v>
      </c>
      <c r="H20" s="54">
        <v>45967</v>
      </c>
      <c r="I20" s="54">
        <v>4027</v>
      </c>
      <c r="J20" s="54">
        <v>1941350</v>
      </c>
      <c r="K20" s="54">
        <v>8478</v>
      </c>
      <c r="L20" s="54">
        <v>50117</v>
      </c>
      <c r="M20" s="54">
        <v>12038</v>
      </c>
      <c r="N20" s="54">
        <v>70633</v>
      </c>
      <c r="O20" s="54">
        <v>8917</v>
      </c>
      <c r="P20" s="54">
        <v>47726</v>
      </c>
      <c r="Q20" s="54">
        <v>7667</v>
      </c>
      <c r="R20" s="54">
        <v>64310</v>
      </c>
      <c r="S20" s="54">
        <v>0</v>
      </c>
      <c r="T20" s="54">
        <v>0</v>
      </c>
      <c r="U20" s="54">
        <v>0</v>
      </c>
      <c r="V20" s="54">
        <v>0</v>
      </c>
      <c r="W20" s="54">
        <v>2076293</v>
      </c>
      <c r="X20" s="54">
        <v>10298250</v>
      </c>
      <c r="Y20" s="54">
        <v>-8221957</v>
      </c>
      <c r="Z20" s="184">
        <v>-79.84</v>
      </c>
      <c r="AA20" s="130">
        <v>11882691</v>
      </c>
    </row>
    <row r="21" spans="1:27" ht="12.75">
      <c r="A21" s="181" t="s">
        <v>115</v>
      </c>
      <c r="B21" s="185"/>
      <c r="C21" s="155">
        <v>467414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141424121</v>
      </c>
      <c r="D22" s="188">
        <f>SUM(D5:D21)</f>
        <v>0</v>
      </c>
      <c r="E22" s="189">
        <f t="shared" si="0"/>
        <v>121600370</v>
      </c>
      <c r="F22" s="190">
        <f t="shared" si="0"/>
        <v>121600370</v>
      </c>
      <c r="G22" s="190">
        <f t="shared" si="0"/>
        <v>38700245</v>
      </c>
      <c r="H22" s="190">
        <f t="shared" si="0"/>
        <v>2047804</v>
      </c>
      <c r="I22" s="190">
        <f t="shared" si="0"/>
        <v>1977143</v>
      </c>
      <c r="J22" s="190">
        <f t="shared" si="0"/>
        <v>42725192</v>
      </c>
      <c r="K22" s="190">
        <f t="shared" si="0"/>
        <v>3625096</v>
      </c>
      <c r="L22" s="190">
        <f t="shared" si="0"/>
        <v>2083275</v>
      </c>
      <c r="M22" s="190">
        <f t="shared" si="0"/>
        <v>2596685</v>
      </c>
      <c r="N22" s="190">
        <f t="shared" si="0"/>
        <v>8305056</v>
      </c>
      <c r="O22" s="190">
        <f t="shared" si="0"/>
        <v>2028120</v>
      </c>
      <c r="P22" s="190">
        <f t="shared" si="0"/>
        <v>9346669</v>
      </c>
      <c r="Q22" s="190">
        <f t="shared" si="0"/>
        <v>22096549</v>
      </c>
      <c r="R22" s="190">
        <f t="shared" si="0"/>
        <v>33471338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84501586</v>
      </c>
      <c r="X22" s="190">
        <f t="shared" si="0"/>
        <v>89126226</v>
      </c>
      <c r="Y22" s="190">
        <f t="shared" si="0"/>
        <v>-4624640</v>
      </c>
      <c r="Z22" s="191">
        <f>+IF(X22&lt;&gt;0,+(Y22/X22)*100,0)</f>
        <v>-5.188865508565346</v>
      </c>
      <c r="AA22" s="188">
        <f>SUM(AA5:AA21)</f>
        <v>121600370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25028597</v>
      </c>
      <c r="D25" s="155">
        <v>0</v>
      </c>
      <c r="E25" s="156">
        <v>38366628</v>
      </c>
      <c r="F25" s="60">
        <v>38366628</v>
      </c>
      <c r="G25" s="60">
        <v>1967025</v>
      </c>
      <c r="H25" s="60">
        <v>2415850</v>
      </c>
      <c r="I25" s="60">
        <v>2309826</v>
      </c>
      <c r="J25" s="60">
        <v>6692701</v>
      </c>
      <c r="K25" s="60">
        <v>1917467</v>
      </c>
      <c r="L25" s="60">
        <v>1948549</v>
      </c>
      <c r="M25" s="60">
        <v>2415851</v>
      </c>
      <c r="N25" s="60">
        <v>6281867</v>
      </c>
      <c r="O25" s="60">
        <v>2024928</v>
      </c>
      <c r="P25" s="60">
        <v>1823509</v>
      </c>
      <c r="Q25" s="60">
        <v>-1966145</v>
      </c>
      <c r="R25" s="60">
        <v>1882292</v>
      </c>
      <c r="S25" s="60">
        <v>0</v>
      </c>
      <c r="T25" s="60">
        <v>0</v>
      </c>
      <c r="U25" s="60">
        <v>0</v>
      </c>
      <c r="V25" s="60">
        <v>0</v>
      </c>
      <c r="W25" s="60">
        <v>14856860</v>
      </c>
      <c r="X25" s="60">
        <v>34760997</v>
      </c>
      <c r="Y25" s="60">
        <v>-19904137</v>
      </c>
      <c r="Z25" s="140">
        <v>-57.26</v>
      </c>
      <c r="AA25" s="155">
        <v>38366628</v>
      </c>
    </row>
    <row r="26" spans="1:27" ht="12.75">
      <c r="A26" s="183" t="s">
        <v>38</v>
      </c>
      <c r="B26" s="182"/>
      <c r="C26" s="155">
        <v>8345206</v>
      </c>
      <c r="D26" s="155">
        <v>0</v>
      </c>
      <c r="E26" s="156">
        <v>7194516</v>
      </c>
      <c r="F26" s="60">
        <v>7194516</v>
      </c>
      <c r="G26" s="60">
        <v>656992</v>
      </c>
      <c r="H26" s="60">
        <v>695389</v>
      </c>
      <c r="I26" s="60">
        <v>695389</v>
      </c>
      <c r="J26" s="60">
        <v>2047770</v>
      </c>
      <c r="K26" s="60">
        <v>695389</v>
      </c>
      <c r="L26" s="60">
        <v>662663</v>
      </c>
      <c r="M26" s="60">
        <v>662664</v>
      </c>
      <c r="N26" s="60">
        <v>2020716</v>
      </c>
      <c r="O26" s="60">
        <v>738294</v>
      </c>
      <c r="P26" s="60">
        <v>1248203</v>
      </c>
      <c r="Q26" s="60">
        <v>-738294</v>
      </c>
      <c r="R26" s="60">
        <v>1248203</v>
      </c>
      <c r="S26" s="60">
        <v>0</v>
      </c>
      <c r="T26" s="60">
        <v>0</v>
      </c>
      <c r="U26" s="60">
        <v>0</v>
      </c>
      <c r="V26" s="60">
        <v>0</v>
      </c>
      <c r="W26" s="60">
        <v>5316689</v>
      </c>
      <c r="X26" s="60">
        <v>5396247</v>
      </c>
      <c r="Y26" s="60">
        <v>-79558</v>
      </c>
      <c r="Z26" s="140">
        <v>-1.47</v>
      </c>
      <c r="AA26" s="155">
        <v>7194516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25763150</v>
      </c>
      <c r="D28" s="155">
        <v>0</v>
      </c>
      <c r="E28" s="156">
        <v>10000000</v>
      </c>
      <c r="F28" s="60">
        <v>10000000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10000000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1433367</v>
      </c>
      <c r="F29" s="60">
        <v>1433367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-138886</v>
      </c>
      <c r="R29" s="60">
        <v>-138886</v>
      </c>
      <c r="S29" s="60">
        <v>0</v>
      </c>
      <c r="T29" s="60">
        <v>0</v>
      </c>
      <c r="U29" s="60">
        <v>0</v>
      </c>
      <c r="V29" s="60">
        <v>0</v>
      </c>
      <c r="W29" s="60">
        <v>-138886</v>
      </c>
      <c r="X29" s="60"/>
      <c r="Y29" s="60">
        <v>-138886</v>
      </c>
      <c r="Z29" s="140">
        <v>0</v>
      </c>
      <c r="AA29" s="155">
        <v>1433367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-94610</v>
      </c>
      <c r="I30" s="60">
        <v>-1926</v>
      </c>
      <c r="J30" s="60">
        <v>-96536</v>
      </c>
      <c r="K30" s="60">
        <v>1926</v>
      </c>
      <c r="L30" s="60">
        <v>-37470</v>
      </c>
      <c r="M30" s="60">
        <v>-1926</v>
      </c>
      <c r="N30" s="60">
        <v>-37470</v>
      </c>
      <c r="O30" s="60">
        <v>-1926</v>
      </c>
      <c r="P30" s="60">
        <v>0</v>
      </c>
      <c r="Q30" s="60">
        <v>0</v>
      </c>
      <c r="R30" s="60">
        <v>-1926</v>
      </c>
      <c r="S30" s="60">
        <v>0</v>
      </c>
      <c r="T30" s="60">
        <v>0</v>
      </c>
      <c r="U30" s="60">
        <v>0</v>
      </c>
      <c r="V30" s="60">
        <v>0</v>
      </c>
      <c r="W30" s="60">
        <v>-135932</v>
      </c>
      <c r="X30" s="60"/>
      <c r="Y30" s="60">
        <v>-135932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1820875</v>
      </c>
      <c r="F31" s="60">
        <v>1820875</v>
      </c>
      <c r="G31" s="60">
        <v>0</v>
      </c>
      <c r="H31" s="60">
        <v>47305</v>
      </c>
      <c r="I31" s="60">
        <v>963</v>
      </c>
      <c r="J31" s="60">
        <v>48268</v>
      </c>
      <c r="K31" s="60">
        <v>15282</v>
      </c>
      <c r="L31" s="60">
        <v>18735</v>
      </c>
      <c r="M31" s="60">
        <v>963</v>
      </c>
      <c r="N31" s="60">
        <v>34980</v>
      </c>
      <c r="O31" s="60">
        <v>963</v>
      </c>
      <c r="P31" s="60">
        <v>-963</v>
      </c>
      <c r="Q31" s="60">
        <v>2612</v>
      </c>
      <c r="R31" s="60">
        <v>2612</v>
      </c>
      <c r="S31" s="60">
        <v>0</v>
      </c>
      <c r="T31" s="60">
        <v>0</v>
      </c>
      <c r="U31" s="60">
        <v>0</v>
      </c>
      <c r="V31" s="60">
        <v>0</v>
      </c>
      <c r="W31" s="60">
        <v>85860</v>
      </c>
      <c r="X31" s="60">
        <v>6263244</v>
      </c>
      <c r="Y31" s="60">
        <v>-6177384</v>
      </c>
      <c r="Z31" s="140">
        <v>-98.63</v>
      </c>
      <c r="AA31" s="155">
        <v>1820875</v>
      </c>
    </row>
    <row r="32" spans="1:27" ht="12.75">
      <c r="A32" s="183" t="s">
        <v>121</v>
      </c>
      <c r="B32" s="182"/>
      <c r="C32" s="155">
        <v>4573949</v>
      </c>
      <c r="D32" s="155">
        <v>0</v>
      </c>
      <c r="E32" s="156">
        <v>9092524</v>
      </c>
      <c r="F32" s="60">
        <v>9092524</v>
      </c>
      <c r="G32" s="60">
        <v>878012</v>
      </c>
      <c r="H32" s="60">
        <v>1203891</v>
      </c>
      <c r="I32" s="60">
        <v>2899101</v>
      </c>
      <c r="J32" s="60">
        <v>4981004</v>
      </c>
      <c r="K32" s="60">
        <v>2484847</v>
      </c>
      <c r="L32" s="60">
        <v>1899823</v>
      </c>
      <c r="M32" s="60">
        <v>1469857</v>
      </c>
      <c r="N32" s="60">
        <v>5854527</v>
      </c>
      <c r="O32" s="60">
        <v>920661</v>
      </c>
      <c r="P32" s="60">
        <v>-1329948</v>
      </c>
      <c r="Q32" s="60">
        <v>1962128</v>
      </c>
      <c r="R32" s="60">
        <v>1552841</v>
      </c>
      <c r="S32" s="60">
        <v>0</v>
      </c>
      <c r="T32" s="60">
        <v>0</v>
      </c>
      <c r="U32" s="60">
        <v>0</v>
      </c>
      <c r="V32" s="60">
        <v>0</v>
      </c>
      <c r="W32" s="60">
        <v>12388372</v>
      </c>
      <c r="X32" s="60">
        <v>7267500</v>
      </c>
      <c r="Y32" s="60">
        <v>5120872</v>
      </c>
      <c r="Z32" s="140">
        <v>70.46</v>
      </c>
      <c r="AA32" s="155">
        <v>9092524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4181058</v>
      </c>
      <c r="F33" s="60">
        <v>4181058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-185344</v>
      </c>
      <c r="R33" s="60">
        <v>-185344</v>
      </c>
      <c r="S33" s="60">
        <v>0</v>
      </c>
      <c r="T33" s="60">
        <v>0</v>
      </c>
      <c r="U33" s="60">
        <v>0</v>
      </c>
      <c r="V33" s="60">
        <v>0</v>
      </c>
      <c r="W33" s="60">
        <v>-185344</v>
      </c>
      <c r="X33" s="60"/>
      <c r="Y33" s="60">
        <v>-185344</v>
      </c>
      <c r="Z33" s="140">
        <v>0</v>
      </c>
      <c r="AA33" s="155">
        <v>4181058</v>
      </c>
    </row>
    <row r="34" spans="1:27" ht="12.75">
      <c r="A34" s="183" t="s">
        <v>43</v>
      </c>
      <c r="B34" s="182"/>
      <c r="C34" s="155">
        <v>60867845</v>
      </c>
      <c r="D34" s="155">
        <v>0</v>
      </c>
      <c r="E34" s="156">
        <v>45353503</v>
      </c>
      <c r="F34" s="60">
        <v>45353503</v>
      </c>
      <c r="G34" s="60">
        <v>582159</v>
      </c>
      <c r="H34" s="60">
        <v>2181085</v>
      </c>
      <c r="I34" s="60">
        <v>1386776</v>
      </c>
      <c r="J34" s="60">
        <v>4150020</v>
      </c>
      <c r="K34" s="60">
        <v>1127811</v>
      </c>
      <c r="L34" s="60">
        <v>2461083</v>
      </c>
      <c r="M34" s="60">
        <v>1851684</v>
      </c>
      <c r="N34" s="60">
        <v>5440578</v>
      </c>
      <c r="O34" s="60">
        <v>1811368</v>
      </c>
      <c r="P34" s="60">
        <v>-523430</v>
      </c>
      <c r="Q34" s="60">
        <v>2039302</v>
      </c>
      <c r="R34" s="60">
        <v>3327240</v>
      </c>
      <c r="S34" s="60">
        <v>0</v>
      </c>
      <c r="T34" s="60">
        <v>0</v>
      </c>
      <c r="U34" s="60">
        <v>0</v>
      </c>
      <c r="V34" s="60">
        <v>0</v>
      </c>
      <c r="W34" s="60">
        <v>12917838</v>
      </c>
      <c r="X34" s="60">
        <v>32121000</v>
      </c>
      <c r="Y34" s="60">
        <v>-19203162</v>
      </c>
      <c r="Z34" s="140">
        <v>-59.78</v>
      </c>
      <c r="AA34" s="155">
        <v>45353503</v>
      </c>
    </row>
    <row r="35" spans="1:27" ht="12.75">
      <c r="A35" s="181" t="s">
        <v>122</v>
      </c>
      <c r="B35" s="185"/>
      <c r="C35" s="155">
        <v>619841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125198588</v>
      </c>
      <c r="D36" s="188">
        <f>SUM(D25:D35)</f>
        <v>0</v>
      </c>
      <c r="E36" s="189">
        <f t="shared" si="1"/>
        <v>117442471</v>
      </c>
      <c r="F36" s="190">
        <f t="shared" si="1"/>
        <v>117442471</v>
      </c>
      <c r="G36" s="190">
        <f t="shared" si="1"/>
        <v>4084188</v>
      </c>
      <c r="H36" s="190">
        <f t="shared" si="1"/>
        <v>6448910</v>
      </c>
      <c r="I36" s="190">
        <f t="shared" si="1"/>
        <v>7290129</v>
      </c>
      <c r="J36" s="190">
        <f t="shared" si="1"/>
        <v>17823227</v>
      </c>
      <c r="K36" s="190">
        <f t="shared" si="1"/>
        <v>6242722</v>
      </c>
      <c r="L36" s="190">
        <f t="shared" si="1"/>
        <v>6953383</v>
      </c>
      <c r="M36" s="190">
        <f t="shared" si="1"/>
        <v>6399093</v>
      </c>
      <c r="N36" s="190">
        <f t="shared" si="1"/>
        <v>19595198</v>
      </c>
      <c r="O36" s="190">
        <f t="shared" si="1"/>
        <v>5494288</v>
      </c>
      <c r="P36" s="190">
        <f t="shared" si="1"/>
        <v>1217371</v>
      </c>
      <c r="Q36" s="190">
        <f t="shared" si="1"/>
        <v>975373</v>
      </c>
      <c r="R36" s="190">
        <f t="shared" si="1"/>
        <v>7687032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45105457</v>
      </c>
      <c r="X36" s="190">
        <f t="shared" si="1"/>
        <v>85808988</v>
      </c>
      <c r="Y36" s="190">
        <f t="shared" si="1"/>
        <v>-40703531</v>
      </c>
      <c r="Z36" s="191">
        <f>+IF(X36&lt;&gt;0,+(Y36/X36)*100,0)</f>
        <v>-47.43504375089472</v>
      </c>
      <c r="AA36" s="188">
        <f>SUM(AA25:AA35)</f>
        <v>117442471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16225533</v>
      </c>
      <c r="D38" s="199">
        <f>+D22-D36</f>
        <v>0</v>
      </c>
      <c r="E38" s="200">
        <f t="shared" si="2"/>
        <v>4157899</v>
      </c>
      <c r="F38" s="106">
        <f t="shared" si="2"/>
        <v>4157899</v>
      </c>
      <c r="G38" s="106">
        <f t="shared" si="2"/>
        <v>34616057</v>
      </c>
      <c r="H38" s="106">
        <f t="shared" si="2"/>
        <v>-4401106</v>
      </c>
      <c r="I38" s="106">
        <f t="shared" si="2"/>
        <v>-5312986</v>
      </c>
      <c r="J38" s="106">
        <f t="shared" si="2"/>
        <v>24901965</v>
      </c>
      <c r="K38" s="106">
        <f t="shared" si="2"/>
        <v>-2617626</v>
      </c>
      <c r="L38" s="106">
        <f t="shared" si="2"/>
        <v>-4870108</v>
      </c>
      <c r="M38" s="106">
        <f t="shared" si="2"/>
        <v>-3802408</v>
      </c>
      <c r="N38" s="106">
        <f t="shared" si="2"/>
        <v>-11290142</v>
      </c>
      <c r="O38" s="106">
        <f t="shared" si="2"/>
        <v>-3466168</v>
      </c>
      <c r="P38" s="106">
        <f t="shared" si="2"/>
        <v>8129298</v>
      </c>
      <c r="Q38" s="106">
        <f t="shared" si="2"/>
        <v>21121176</v>
      </c>
      <c r="R38" s="106">
        <f t="shared" si="2"/>
        <v>25784306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39396129</v>
      </c>
      <c r="X38" s="106">
        <f>IF(F22=F36,0,X22-X36)</f>
        <v>3317238</v>
      </c>
      <c r="Y38" s="106">
        <f t="shared" si="2"/>
        <v>36078891</v>
      </c>
      <c r="Z38" s="201">
        <f>+IF(X38&lt;&gt;0,+(Y38/X38)*100,0)</f>
        <v>1087.6184042266486</v>
      </c>
      <c r="AA38" s="199">
        <f>+AA22-AA36</f>
        <v>4157899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22081000</v>
      </c>
      <c r="F39" s="60">
        <v>22081000</v>
      </c>
      <c r="G39" s="60">
        <v>5000000</v>
      </c>
      <c r="H39" s="60">
        <v>0</v>
      </c>
      <c r="I39" s="60">
        <v>0</v>
      </c>
      <c r="J39" s="60">
        <v>5000000</v>
      </c>
      <c r="K39" s="60">
        <v>0</v>
      </c>
      <c r="L39" s="60">
        <v>0</v>
      </c>
      <c r="M39" s="60">
        <v>10000000</v>
      </c>
      <c r="N39" s="60">
        <v>10000000</v>
      </c>
      <c r="O39" s="60">
        <v>0</v>
      </c>
      <c r="P39" s="60">
        <v>552587</v>
      </c>
      <c r="Q39" s="60">
        <v>7081000</v>
      </c>
      <c r="R39" s="60">
        <v>7633587</v>
      </c>
      <c r="S39" s="60">
        <v>0</v>
      </c>
      <c r="T39" s="60">
        <v>0</v>
      </c>
      <c r="U39" s="60">
        <v>0</v>
      </c>
      <c r="V39" s="60">
        <v>0</v>
      </c>
      <c r="W39" s="60">
        <v>22633587</v>
      </c>
      <c r="X39" s="60">
        <v>21081000</v>
      </c>
      <c r="Y39" s="60">
        <v>1552587</v>
      </c>
      <c r="Z39" s="140">
        <v>7.36</v>
      </c>
      <c r="AA39" s="155">
        <v>22081000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26666386</v>
      </c>
      <c r="F41" s="60">
        <v>26666386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26666386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16225533</v>
      </c>
      <c r="D42" s="206">
        <f>SUM(D38:D41)</f>
        <v>0</v>
      </c>
      <c r="E42" s="207">
        <f t="shared" si="3"/>
        <v>52905285</v>
      </c>
      <c r="F42" s="88">
        <f t="shared" si="3"/>
        <v>52905285</v>
      </c>
      <c r="G42" s="88">
        <f t="shared" si="3"/>
        <v>39616057</v>
      </c>
      <c r="H42" s="88">
        <f t="shared" si="3"/>
        <v>-4401106</v>
      </c>
      <c r="I42" s="88">
        <f t="shared" si="3"/>
        <v>-5312986</v>
      </c>
      <c r="J42" s="88">
        <f t="shared" si="3"/>
        <v>29901965</v>
      </c>
      <c r="K42" s="88">
        <f t="shared" si="3"/>
        <v>-2617626</v>
      </c>
      <c r="L42" s="88">
        <f t="shared" si="3"/>
        <v>-4870108</v>
      </c>
      <c r="M42" s="88">
        <f t="shared" si="3"/>
        <v>6197592</v>
      </c>
      <c r="N42" s="88">
        <f t="shared" si="3"/>
        <v>-1290142</v>
      </c>
      <c r="O42" s="88">
        <f t="shared" si="3"/>
        <v>-3466168</v>
      </c>
      <c r="P42" s="88">
        <f t="shared" si="3"/>
        <v>8681885</v>
      </c>
      <c r="Q42" s="88">
        <f t="shared" si="3"/>
        <v>28202176</v>
      </c>
      <c r="R42" s="88">
        <f t="shared" si="3"/>
        <v>33417893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62029716</v>
      </c>
      <c r="X42" s="88">
        <f t="shared" si="3"/>
        <v>24398238</v>
      </c>
      <c r="Y42" s="88">
        <f t="shared" si="3"/>
        <v>37631478</v>
      </c>
      <c r="Z42" s="208">
        <f>+IF(X42&lt;&gt;0,+(Y42/X42)*100,0)</f>
        <v>154.23850689545696</v>
      </c>
      <c r="AA42" s="206">
        <f>SUM(AA38:AA41)</f>
        <v>52905285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16225533</v>
      </c>
      <c r="D44" s="210">
        <f>+D42-D43</f>
        <v>0</v>
      </c>
      <c r="E44" s="211">
        <f t="shared" si="4"/>
        <v>52905285</v>
      </c>
      <c r="F44" s="77">
        <f t="shared" si="4"/>
        <v>52905285</v>
      </c>
      <c r="G44" s="77">
        <f t="shared" si="4"/>
        <v>39616057</v>
      </c>
      <c r="H44" s="77">
        <f t="shared" si="4"/>
        <v>-4401106</v>
      </c>
      <c r="I44" s="77">
        <f t="shared" si="4"/>
        <v>-5312986</v>
      </c>
      <c r="J44" s="77">
        <f t="shared" si="4"/>
        <v>29901965</v>
      </c>
      <c r="K44" s="77">
        <f t="shared" si="4"/>
        <v>-2617626</v>
      </c>
      <c r="L44" s="77">
        <f t="shared" si="4"/>
        <v>-4870108</v>
      </c>
      <c r="M44" s="77">
        <f t="shared" si="4"/>
        <v>6197592</v>
      </c>
      <c r="N44" s="77">
        <f t="shared" si="4"/>
        <v>-1290142</v>
      </c>
      <c r="O44" s="77">
        <f t="shared" si="4"/>
        <v>-3466168</v>
      </c>
      <c r="P44" s="77">
        <f t="shared" si="4"/>
        <v>8681885</v>
      </c>
      <c r="Q44" s="77">
        <f t="shared" si="4"/>
        <v>28202176</v>
      </c>
      <c r="R44" s="77">
        <f t="shared" si="4"/>
        <v>33417893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62029716</v>
      </c>
      <c r="X44" s="77">
        <f t="shared" si="4"/>
        <v>24398238</v>
      </c>
      <c r="Y44" s="77">
        <f t="shared" si="4"/>
        <v>37631478</v>
      </c>
      <c r="Z44" s="212">
        <f>+IF(X44&lt;&gt;0,+(Y44/X44)*100,0)</f>
        <v>154.23850689545696</v>
      </c>
      <c r="AA44" s="210">
        <f>+AA42-AA43</f>
        <v>52905285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16225533</v>
      </c>
      <c r="D46" s="206">
        <f>SUM(D44:D45)</f>
        <v>0</v>
      </c>
      <c r="E46" s="207">
        <f t="shared" si="5"/>
        <v>52905285</v>
      </c>
      <c r="F46" s="88">
        <f t="shared" si="5"/>
        <v>52905285</v>
      </c>
      <c r="G46" s="88">
        <f t="shared" si="5"/>
        <v>39616057</v>
      </c>
      <c r="H46" s="88">
        <f t="shared" si="5"/>
        <v>-4401106</v>
      </c>
      <c r="I46" s="88">
        <f t="shared" si="5"/>
        <v>-5312986</v>
      </c>
      <c r="J46" s="88">
        <f t="shared" si="5"/>
        <v>29901965</v>
      </c>
      <c r="K46" s="88">
        <f t="shared" si="5"/>
        <v>-2617626</v>
      </c>
      <c r="L46" s="88">
        <f t="shared" si="5"/>
        <v>-4870108</v>
      </c>
      <c r="M46" s="88">
        <f t="shared" si="5"/>
        <v>6197592</v>
      </c>
      <c r="N46" s="88">
        <f t="shared" si="5"/>
        <v>-1290142</v>
      </c>
      <c r="O46" s="88">
        <f t="shared" si="5"/>
        <v>-3466168</v>
      </c>
      <c r="P46" s="88">
        <f t="shared" si="5"/>
        <v>8681885</v>
      </c>
      <c r="Q46" s="88">
        <f t="shared" si="5"/>
        <v>28202176</v>
      </c>
      <c r="R46" s="88">
        <f t="shared" si="5"/>
        <v>33417893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62029716</v>
      </c>
      <c r="X46" s="88">
        <f t="shared" si="5"/>
        <v>24398238</v>
      </c>
      <c r="Y46" s="88">
        <f t="shared" si="5"/>
        <v>37631478</v>
      </c>
      <c r="Z46" s="208">
        <f>+IF(X46&lt;&gt;0,+(Y46/X46)*100,0)</f>
        <v>154.23850689545696</v>
      </c>
      <c r="AA46" s="206">
        <f>SUM(AA44:AA45)</f>
        <v>52905285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16225533</v>
      </c>
      <c r="D48" s="217">
        <f>SUM(D46:D47)</f>
        <v>0</v>
      </c>
      <c r="E48" s="218">
        <f t="shared" si="6"/>
        <v>52905285</v>
      </c>
      <c r="F48" s="219">
        <f t="shared" si="6"/>
        <v>52905285</v>
      </c>
      <c r="G48" s="219">
        <f t="shared" si="6"/>
        <v>39616057</v>
      </c>
      <c r="H48" s="220">
        <f t="shared" si="6"/>
        <v>-4401106</v>
      </c>
      <c r="I48" s="220">
        <f t="shared" si="6"/>
        <v>-5312986</v>
      </c>
      <c r="J48" s="220">
        <f t="shared" si="6"/>
        <v>29901965</v>
      </c>
      <c r="K48" s="220">
        <f t="shared" si="6"/>
        <v>-2617626</v>
      </c>
      <c r="L48" s="220">
        <f t="shared" si="6"/>
        <v>-4870108</v>
      </c>
      <c r="M48" s="219">
        <f t="shared" si="6"/>
        <v>6197592</v>
      </c>
      <c r="N48" s="219">
        <f t="shared" si="6"/>
        <v>-1290142</v>
      </c>
      <c r="O48" s="220">
        <f t="shared" si="6"/>
        <v>-3466168</v>
      </c>
      <c r="P48" s="220">
        <f t="shared" si="6"/>
        <v>8681885</v>
      </c>
      <c r="Q48" s="220">
        <f t="shared" si="6"/>
        <v>28202176</v>
      </c>
      <c r="R48" s="220">
        <f t="shared" si="6"/>
        <v>33417893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62029716</v>
      </c>
      <c r="X48" s="220">
        <f t="shared" si="6"/>
        <v>24398238</v>
      </c>
      <c r="Y48" s="220">
        <f t="shared" si="6"/>
        <v>37631478</v>
      </c>
      <c r="Z48" s="221">
        <f>+IF(X48&lt;&gt;0,+(Y48/X48)*100,0)</f>
        <v>154.23850689545696</v>
      </c>
      <c r="AA48" s="222">
        <f>SUM(AA46:AA47)</f>
        <v>52905285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6366690</v>
      </c>
      <c r="D5" s="153">
        <f>SUM(D6:D8)</f>
        <v>0</v>
      </c>
      <c r="E5" s="154">
        <f t="shared" si="0"/>
        <v>4741686</v>
      </c>
      <c r="F5" s="100">
        <f t="shared" si="0"/>
        <v>4741686</v>
      </c>
      <c r="G5" s="100">
        <f t="shared" si="0"/>
        <v>0</v>
      </c>
      <c r="H5" s="100">
        <f t="shared" si="0"/>
        <v>54745</v>
      </c>
      <c r="I5" s="100">
        <f t="shared" si="0"/>
        <v>0</v>
      </c>
      <c r="J5" s="100">
        <f t="shared" si="0"/>
        <v>54745</v>
      </c>
      <c r="K5" s="100">
        <f t="shared" si="0"/>
        <v>0</v>
      </c>
      <c r="L5" s="100">
        <f t="shared" si="0"/>
        <v>6730</v>
      </c>
      <c r="M5" s="100">
        <f t="shared" si="0"/>
        <v>0</v>
      </c>
      <c r="N5" s="100">
        <f t="shared" si="0"/>
        <v>6730</v>
      </c>
      <c r="O5" s="100">
        <f t="shared" si="0"/>
        <v>0</v>
      </c>
      <c r="P5" s="100">
        <f t="shared" si="0"/>
        <v>26809</v>
      </c>
      <c r="Q5" s="100">
        <f t="shared" si="0"/>
        <v>0</v>
      </c>
      <c r="R5" s="100">
        <f t="shared" si="0"/>
        <v>26809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88284</v>
      </c>
      <c r="X5" s="100">
        <f t="shared" si="0"/>
        <v>4306500</v>
      </c>
      <c r="Y5" s="100">
        <f t="shared" si="0"/>
        <v>-4218216</v>
      </c>
      <c r="Z5" s="137">
        <f>+IF(X5&lt;&gt;0,+(Y5/X5)*100,0)</f>
        <v>-97.94998258446535</v>
      </c>
      <c r="AA5" s="153">
        <f>SUM(AA6:AA8)</f>
        <v>4741686</v>
      </c>
    </row>
    <row r="6" spans="1:27" ht="12.75">
      <c r="A6" s="138" t="s">
        <v>75</v>
      </c>
      <c r="B6" s="136"/>
      <c r="C6" s="155"/>
      <c r="D6" s="155"/>
      <c r="E6" s="156">
        <v>3600000</v>
      </c>
      <c r="F6" s="60">
        <v>3600000</v>
      </c>
      <c r="G6" s="60"/>
      <c r="H6" s="60"/>
      <c r="I6" s="60"/>
      <c r="J6" s="60"/>
      <c r="K6" s="60"/>
      <c r="L6" s="60"/>
      <c r="M6" s="60"/>
      <c r="N6" s="60"/>
      <c r="O6" s="60"/>
      <c r="P6" s="60">
        <v>7809</v>
      </c>
      <c r="Q6" s="60"/>
      <c r="R6" s="60">
        <v>7809</v>
      </c>
      <c r="S6" s="60"/>
      <c r="T6" s="60"/>
      <c r="U6" s="60"/>
      <c r="V6" s="60"/>
      <c r="W6" s="60">
        <v>7809</v>
      </c>
      <c r="X6" s="60">
        <v>3825000</v>
      </c>
      <c r="Y6" s="60">
        <v>-3817191</v>
      </c>
      <c r="Z6" s="140">
        <v>-99.8</v>
      </c>
      <c r="AA6" s="62">
        <v>3600000</v>
      </c>
    </row>
    <row r="7" spans="1:27" ht="12.75">
      <c r="A7" s="138" t="s">
        <v>76</v>
      </c>
      <c r="B7" s="136"/>
      <c r="C7" s="157">
        <v>1556690</v>
      </c>
      <c r="D7" s="157"/>
      <c r="E7" s="158">
        <v>291686</v>
      </c>
      <c r="F7" s="159">
        <v>291686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481500</v>
      </c>
      <c r="Y7" s="159">
        <v>-481500</v>
      </c>
      <c r="Z7" s="141">
        <v>-100</v>
      </c>
      <c r="AA7" s="225">
        <v>291686</v>
      </c>
    </row>
    <row r="8" spans="1:27" ht="12.75">
      <c r="A8" s="138" t="s">
        <v>77</v>
      </c>
      <c r="B8" s="136"/>
      <c r="C8" s="155">
        <v>4810000</v>
      </c>
      <c r="D8" s="155"/>
      <c r="E8" s="156">
        <v>850000</v>
      </c>
      <c r="F8" s="60">
        <v>850000</v>
      </c>
      <c r="G8" s="60"/>
      <c r="H8" s="60">
        <v>54745</v>
      </c>
      <c r="I8" s="60"/>
      <c r="J8" s="60">
        <v>54745</v>
      </c>
      <c r="K8" s="60"/>
      <c r="L8" s="60">
        <v>6730</v>
      </c>
      <c r="M8" s="60"/>
      <c r="N8" s="60">
        <v>6730</v>
      </c>
      <c r="O8" s="60"/>
      <c r="P8" s="60">
        <v>19000</v>
      </c>
      <c r="Q8" s="60"/>
      <c r="R8" s="60">
        <v>19000</v>
      </c>
      <c r="S8" s="60"/>
      <c r="T8" s="60"/>
      <c r="U8" s="60"/>
      <c r="V8" s="60"/>
      <c r="W8" s="60">
        <v>80475</v>
      </c>
      <c r="X8" s="60"/>
      <c r="Y8" s="60">
        <v>80475</v>
      </c>
      <c r="Z8" s="140"/>
      <c r="AA8" s="62">
        <v>850000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1051000</v>
      </c>
      <c r="F9" s="100">
        <f t="shared" si="1"/>
        <v>1051000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82524</v>
      </c>
      <c r="Q9" s="100">
        <f t="shared" si="1"/>
        <v>22645</v>
      </c>
      <c r="R9" s="100">
        <f t="shared" si="1"/>
        <v>105169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105169</v>
      </c>
      <c r="X9" s="100">
        <f t="shared" si="1"/>
        <v>3154491</v>
      </c>
      <c r="Y9" s="100">
        <f t="shared" si="1"/>
        <v>-3049322</v>
      </c>
      <c r="Z9" s="137">
        <f>+IF(X9&lt;&gt;0,+(Y9/X9)*100,0)</f>
        <v>-96.66605484054321</v>
      </c>
      <c r="AA9" s="102">
        <f>SUM(AA10:AA14)</f>
        <v>1051000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>
        <v>75000</v>
      </c>
      <c r="Q10" s="60">
        <v>22645</v>
      </c>
      <c r="R10" s="60">
        <v>97645</v>
      </c>
      <c r="S10" s="60"/>
      <c r="T10" s="60"/>
      <c r="U10" s="60"/>
      <c r="V10" s="60"/>
      <c r="W10" s="60">
        <v>97645</v>
      </c>
      <c r="X10" s="60">
        <v>2366244</v>
      </c>
      <c r="Y10" s="60">
        <v>-2268599</v>
      </c>
      <c r="Z10" s="140">
        <v>-95.87</v>
      </c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1051000</v>
      </c>
      <c r="F12" s="60">
        <v>1051000</v>
      </c>
      <c r="G12" s="60"/>
      <c r="H12" s="60"/>
      <c r="I12" s="60"/>
      <c r="J12" s="60"/>
      <c r="K12" s="60"/>
      <c r="L12" s="60"/>
      <c r="M12" s="60"/>
      <c r="N12" s="60"/>
      <c r="O12" s="60"/>
      <c r="P12" s="60">
        <v>7524</v>
      </c>
      <c r="Q12" s="60"/>
      <c r="R12" s="60">
        <v>7524</v>
      </c>
      <c r="S12" s="60"/>
      <c r="T12" s="60"/>
      <c r="U12" s="60"/>
      <c r="V12" s="60"/>
      <c r="W12" s="60">
        <v>7524</v>
      </c>
      <c r="X12" s="60">
        <v>788247</v>
      </c>
      <c r="Y12" s="60">
        <v>-780723</v>
      </c>
      <c r="Z12" s="140">
        <v>-99.05</v>
      </c>
      <c r="AA12" s="62">
        <v>1051000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8760983</v>
      </c>
      <c r="D15" s="153">
        <f>SUM(D16:D18)</f>
        <v>0</v>
      </c>
      <c r="E15" s="154">
        <f t="shared" si="2"/>
        <v>54300000</v>
      </c>
      <c r="F15" s="100">
        <f t="shared" si="2"/>
        <v>54300000</v>
      </c>
      <c r="G15" s="100">
        <f t="shared" si="2"/>
        <v>0</v>
      </c>
      <c r="H15" s="100">
        <f t="shared" si="2"/>
        <v>0</v>
      </c>
      <c r="I15" s="100">
        <f t="shared" si="2"/>
        <v>344402</v>
      </c>
      <c r="J15" s="100">
        <f t="shared" si="2"/>
        <v>344402</v>
      </c>
      <c r="K15" s="100">
        <f t="shared" si="2"/>
        <v>3953262</v>
      </c>
      <c r="L15" s="100">
        <f t="shared" si="2"/>
        <v>3419931</v>
      </c>
      <c r="M15" s="100">
        <f t="shared" si="2"/>
        <v>2761838</v>
      </c>
      <c r="N15" s="100">
        <f t="shared" si="2"/>
        <v>10135031</v>
      </c>
      <c r="O15" s="100">
        <f t="shared" si="2"/>
        <v>2346161</v>
      </c>
      <c r="P15" s="100">
        <f t="shared" si="2"/>
        <v>1086118</v>
      </c>
      <c r="Q15" s="100">
        <f t="shared" si="2"/>
        <v>2413225</v>
      </c>
      <c r="R15" s="100">
        <f t="shared" si="2"/>
        <v>5845504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16324937</v>
      </c>
      <c r="X15" s="100">
        <f t="shared" si="2"/>
        <v>33585750</v>
      </c>
      <c r="Y15" s="100">
        <f t="shared" si="2"/>
        <v>-17260813</v>
      </c>
      <c r="Z15" s="137">
        <f>+IF(X15&lt;&gt;0,+(Y15/X15)*100,0)</f>
        <v>-51.393263512054965</v>
      </c>
      <c r="AA15" s="102">
        <f>SUM(AA16:AA18)</f>
        <v>54300000</v>
      </c>
    </row>
    <row r="16" spans="1:27" ht="12.75">
      <c r="A16" s="138" t="s">
        <v>85</v>
      </c>
      <c r="B16" s="136"/>
      <c r="C16" s="155">
        <v>8760983</v>
      </c>
      <c r="D16" s="155"/>
      <c r="E16" s="156">
        <v>54300000</v>
      </c>
      <c r="F16" s="60">
        <v>54300000</v>
      </c>
      <c r="G16" s="60"/>
      <c r="H16" s="60"/>
      <c r="I16" s="60">
        <v>344402</v>
      </c>
      <c r="J16" s="60">
        <v>344402</v>
      </c>
      <c r="K16" s="60">
        <v>3953262</v>
      </c>
      <c r="L16" s="60">
        <v>3419931</v>
      </c>
      <c r="M16" s="60">
        <v>2761838</v>
      </c>
      <c r="N16" s="60">
        <v>10135031</v>
      </c>
      <c r="O16" s="60">
        <v>2346161</v>
      </c>
      <c r="P16" s="60">
        <v>1086118</v>
      </c>
      <c r="Q16" s="60">
        <v>2413225</v>
      </c>
      <c r="R16" s="60">
        <v>5845504</v>
      </c>
      <c r="S16" s="60"/>
      <c r="T16" s="60"/>
      <c r="U16" s="60"/>
      <c r="V16" s="60"/>
      <c r="W16" s="60">
        <v>16324937</v>
      </c>
      <c r="X16" s="60">
        <v>33585750</v>
      </c>
      <c r="Y16" s="60">
        <v>-17260813</v>
      </c>
      <c r="Z16" s="140">
        <v>-51.39</v>
      </c>
      <c r="AA16" s="62">
        <v>54300000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3155000</v>
      </c>
      <c r="F19" s="100">
        <f t="shared" si="3"/>
        <v>3155000</v>
      </c>
      <c r="G19" s="100">
        <f t="shared" si="3"/>
        <v>24168</v>
      </c>
      <c r="H19" s="100">
        <f t="shared" si="3"/>
        <v>0</v>
      </c>
      <c r="I19" s="100">
        <f t="shared" si="3"/>
        <v>0</v>
      </c>
      <c r="J19" s="100">
        <f t="shared" si="3"/>
        <v>24168</v>
      </c>
      <c r="K19" s="100">
        <f t="shared" si="3"/>
        <v>364771</v>
      </c>
      <c r="L19" s="100">
        <f t="shared" si="3"/>
        <v>0</v>
      </c>
      <c r="M19" s="100">
        <f t="shared" si="3"/>
        <v>346021</v>
      </c>
      <c r="N19" s="100">
        <f t="shared" si="3"/>
        <v>710792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734960</v>
      </c>
      <c r="X19" s="100">
        <f t="shared" si="3"/>
        <v>0</v>
      </c>
      <c r="Y19" s="100">
        <f t="shared" si="3"/>
        <v>734960</v>
      </c>
      <c r="Z19" s="137">
        <f>+IF(X19&lt;&gt;0,+(Y19/X19)*100,0)</f>
        <v>0</v>
      </c>
      <c r="AA19" s="102">
        <f>SUM(AA20:AA23)</f>
        <v>3155000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3155000</v>
      </c>
      <c r="F23" s="60">
        <v>3155000</v>
      </c>
      <c r="G23" s="60">
        <v>24168</v>
      </c>
      <c r="H23" s="60"/>
      <c r="I23" s="60"/>
      <c r="J23" s="60">
        <v>24168</v>
      </c>
      <c r="K23" s="60">
        <v>364771</v>
      </c>
      <c r="L23" s="60"/>
      <c r="M23" s="60">
        <v>346021</v>
      </c>
      <c r="N23" s="60">
        <v>710792</v>
      </c>
      <c r="O23" s="60"/>
      <c r="P23" s="60"/>
      <c r="Q23" s="60"/>
      <c r="R23" s="60"/>
      <c r="S23" s="60"/>
      <c r="T23" s="60"/>
      <c r="U23" s="60"/>
      <c r="V23" s="60"/>
      <c r="W23" s="60">
        <v>734960</v>
      </c>
      <c r="X23" s="60"/>
      <c r="Y23" s="60">
        <v>734960</v>
      </c>
      <c r="Z23" s="140"/>
      <c r="AA23" s="62">
        <v>3155000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15127673</v>
      </c>
      <c r="D25" s="217">
        <f>+D5+D9+D15+D19+D24</f>
        <v>0</v>
      </c>
      <c r="E25" s="230">
        <f t="shared" si="4"/>
        <v>63247686</v>
      </c>
      <c r="F25" s="219">
        <f t="shared" si="4"/>
        <v>63247686</v>
      </c>
      <c r="G25" s="219">
        <f t="shared" si="4"/>
        <v>24168</v>
      </c>
      <c r="H25" s="219">
        <f t="shared" si="4"/>
        <v>54745</v>
      </c>
      <c r="I25" s="219">
        <f t="shared" si="4"/>
        <v>344402</v>
      </c>
      <c r="J25" s="219">
        <f t="shared" si="4"/>
        <v>423315</v>
      </c>
      <c r="K25" s="219">
        <f t="shared" si="4"/>
        <v>4318033</v>
      </c>
      <c r="L25" s="219">
        <f t="shared" si="4"/>
        <v>3426661</v>
      </c>
      <c r="M25" s="219">
        <f t="shared" si="4"/>
        <v>3107859</v>
      </c>
      <c r="N25" s="219">
        <f t="shared" si="4"/>
        <v>10852553</v>
      </c>
      <c r="O25" s="219">
        <f t="shared" si="4"/>
        <v>2346161</v>
      </c>
      <c r="P25" s="219">
        <f t="shared" si="4"/>
        <v>1195451</v>
      </c>
      <c r="Q25" s="219">
        <f t="shared" si="4"/>
        <v>2435870</v>
      </c>
      <c r="R25" s="219">
        <f t="shared" si="4"/>
        <v>5977482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17253350</v>
      </c>
      <c r="X25" s="219">
        <f t="shared" si="4"/>
        <v>41046741</v>
      </c>
      <c r="Y25" s="219">
        <f t="shared" si="4"/>
        <v>-23793391</v>
      </c>
      <c r="Z25" s="231">
        <f>+IF(X25&lt;&gt;0,+(Y25/X25)*100,0)</f>
        <v>-57.96657766325468</v>
      </c>
      <c r="AA25" s="232">
        <f>+AA5+AA9+AA15+AA19+AA24</f>
        <v>63247686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13945386</v>
      </c>
      <c r="D28" s="155"/>
      <c r="E28" s="156">
        <v>39447686</v>
      </c>
      <c r="F28" s="60">
        <v>39447686</v>
      </c>
      <c r="G28" s="60"/>
      <c r="H28" s="60"/>
      <c r="I28" s="60">
        <v>344402</v>
      </c>
      <c r="J28" s="60">
        <v>344402</v>
      </c>
      <c r="K28" s="60">
        <v>3408227</v>
      </c>
      <c r="L28" s="60">
        <v>3419931</v>
      </c>
      <c r="M28" s="60">
        <v>2761838</v>
      </c>
      <c r="N28" s="60">
        <v>9589996</v>
      </c>
      <c r="O28" s="60">
        <v>2346161</v>
      </c>
      <c r="P28" s="60">
        <v>1195451</v>
      </c>
      <c r="Q28" s="60">
        <v>2435870</v>
      </c>
      <c r="R28" s="60">
        <v>5977482</v>
      </c>
      <c r="S28" s="60"/>
      <c r="T28" s="60"/>
      <c r="U28" s="60"/>
      <c r="V28" s="60"/>
      <c r="W28" s="60">
        <v>15911880</v>
      </c>
      <c r="X28" s="60">
        <v>16560747</v>
      </c>
      <c r="Y28" s="60">
        <v>-648867</v>
      </c>
      <c r="Z28" s="140">
        <v>-3.92</v>
      </c>
      <c r="AA28" s="155">
        <v>39447686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13945386</v>
      </c>
      <c r="D32" s="210">
        <f>SUM(D28:D31)</f>
        <v>0</v>
      </c>
      <c r="E32" s="211">
        <f t="shared" si="5"/>
        <v>39447686</v>
      </c>
      <c r="F32" s="77">
        <f t="shared" si="5"/>
        <v>39447686</v>
      </c>
      <c r="G32" s="77">
        <f t="shared" si="5"/>
        <v>0</v>
      </c>
      <c r="H32" s="77">
        <f t="shared" si="5"/>
        <v>0</v>
      </c>
      <c r="I32" s="77">
        <f t="shared" si="5"/>
        <v>344402</v>
      </c>
      <c r="J32" s="77">
        <f t="shared" si="5"/>
        <v>344402</v>
      </c>
      <c r="K32" s="77">
        <f t="shared" si="5"/>
        <v>3408227</v>
      </c>
      <c r="L32" s="77">
        <f t="shared" si="5"/>
        <v>3419931</v>
      </c>
      <c r="M32" s="77">
        <f t="shared" si="5"/>
        <v>2761838</v>
      </c>
      <c r="N32" s="77">
        <f t="shared" si="5"/>
        <v>9589996</v>
      </c>
      <c r="O32" s="77">
        <f t="shared" si="5"/>
        <v>2346161</v>
      </c>
      <c r="P32" s="77">
        <f t="shared" si="5"/>
        <v>1195451</v>
      </c>
      <c r="Q32" s="77">
        <f t="shared" si="5"/>
        <v>2435870</v>
      </c>
      <c r="R32" s="77">
        <f t="shared" si="5"/>
        <v>5977482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15911880</v>
      </c>
      <c r="X32" s="77">
        <f t="shared" si="5"/>
        <v>16560747</v>
      </c>
      <c r="Y32" s="77">
        <f t="shared" si="5"/>
        <v>-648867</v>
      </c>
      <c r="Z32" s="212">
        <f>+IF(X32&lt;&gt;0,+(Y32/X32)*100,0)</f>
        <v>-3.9181022450255414</v>
      </c>
      <c r="AA32" s="79">
        <f>SUM(AA28:AA31)</f>
        <v>39447686</v>
      </c>
    </row>
    <row r="33" spans="1:27" ht="12.75">
      <c r="A33" s="237" t="s">
        <v>51</v>
      </c>
      <c r="B33" s="136" t="s">
        <v>137</v>
      </c>
      <c r="C33" s="155"/>
      <c r="D33" s="155"/>
      <c r="E33" s="156">
        <v>1300000</v>
      </c>
      <c r="F33" s="60">
        <v>1300000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1300000</v>
      </c>
    </row>
    <row r="34" spans="1:27" ht="12.75">
      <c r="A34" s="237" t="s">
        <v>52</v>
      </c>
      <c r="B34" s="136" t="s">
        <v>138</v>
      </c>
      <c r="C34" s="155"/>
      <c r="D34" s="155"/>
      <c r="E34" s="156">
        <v>22500000</v>
      </c>
      <c r="F34" s="60">
        <v>22500000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20000000</v>
      </c>
      <c r="Y34" s="60">
        <v>-20000000</v>
      </c>
      <c r="Z34" s="140">
        <v>-100</v>
      </c>
      <c r="AA34" s="62">
        <v>22500000</v>
      </c>
    </row>
    <row r="35" spans="1:27" ht="12.75">
      <c r="A35" s="237" t="s">
        <v>53</v>
      </c>
      <c r="B35" s="136"/>
      <c r="C35" s="155">
        <v>1182287</v>
      </c>
      <c r="D35" s="155"/>
      <c r="E35" s="156"/>
      <c r="F35" s="60"/>
      <c r="G35" s="60">
        <v>24168</v>
      </c>
      <c r="H35" s="60">
        <v>54745</v>
      </c>
      <c r="I35" s="60"/>
      <c r="J35" s="60">
        <v>78913</v>
      </c>
      <c r="K35" s="60">
        <v>909806</v>
      </c>
      <c r="L35" s="60">
        <v>6730</v>
      </c>
      <c r="M35" s="60">
        <v>346021</v>
      </c>
      <c r="N35" s="60">
        <v>1262557</v>
      </c>
      <c r="O35" s="60"/>
      <c r="P35" s="60"/>
      <c r="Q35" s="60"/>
      <c r="R35" s="60"/>
      <c r="S35" s="60"/>
      <c r="T35" s="60"/>
      <c r="U35" s="60"/>
      <c r="V35" s="60"/>
      <c r="W35" s="60">
        <v>1341470</v>
      </c>
      <c r="X35" s="60">
        <v>9486000</v>
      </c>
      <c r="Y35" s="60">
        <v>-8144530</v>
      </c>
      <c r="Z35" s="140">
        <v>-85.86</v>
      </c>
      <c r="AA35" s="62"/>
    </row>
    <row r="36" spans="1:27" ht="12.75">
      <c r="A36" s="238" t="s">
        <v>139</v>
      </c>
      <c r="B36" s="149"/>
      <c r="C36" s="222">
        <f aca="true" t="shared" si="6" ref="C36:Y36">SUM(C32:C35)</f>
        <v>15127673</v>
      </c>
      <c r="D36" s="222">
        <f>SUM(D32:D35)</f>
        <v>0</v>
      </c>
      <c r="E36" s="218">
        <f t="shared" si="6"/>
        <v>63247686</v>
      </c>
      <c r="F36" s="220">
        <f t="shared" si="6"/>
        <v>63247686</v>
      </c>
      <c r="G36" s="220">
        <f t="shared" si="6"/>
        <v>24168</v>
      </c>
      <c r="H36" s="220">
        <f t="shared" si="6"/>
        <v>54745</v>
      </c>
      <c r="I36" s="220">
        <f t="shared" si="6"/>
        <v>344402</v>
      </c>
      <c r="J36" s="220">
        <f t="shared" si="6"/>
        <v>423315</v>
      </c>
      <c r="K36" s="220">
        <f t="shared" si="6"/>
        <v>4318033</v>
      </c>
      <c r="L36" s="220">
        <f t="shared" si="6"/>
        <v>3426661</v>
      </c>
      <c r="M36" s="220">
        <f t="shared" si="6"/>
        <v>3107859</v>
      </c>
      <c r="N36" s="220">
        <f t="shared" si="6"/>
        <v>10852553</v>
      </c>
      <c r="O36" s="220">
        <f t="shared" si="6"/>
        <v>2346161</v>
      </c>
      <c r="P36" s="220">
        <f t="shared" si="6"/>
        <v>1195451</v>
      </c>
      <c r="Q36" s="220">
        <f t="shared" si="6"/>
        <v>2435870</v>
      </c>
      <c r="R36" s="220">
        <f t="shared" si="6"/>
        <v>5977482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17253350</v>
      </c>
      <c r="X36" s="220">
        <f t="shared" si="6"/>
        <v>46046747</v>
      </c>
      <c r="Y36" s="220">
        <f t="shared" si="6"/>
        <v>-28793397</v>
      </c>
      <c r="Z36" s="221">
        <f>+IF(X36&lt;&gt;0,+(Y36/X36)*100,0)</f>
        <v>-62.53079506354705</v>
      </c>
      <c r="AA36" s="239">
        <f>SUM(AA32:AA35)</f>
        <v>63247686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47890792</v>
      </c>
      <c r="D6" s="155"/>
      <c r="E6" s="59">
        <v>2904000</v>
      </c>
      <c r="F6" s="60">
        <v>2904000</v>
      </c>
      <c r="G6" s="60">
        <v>31660480</v>
      </c>
      <c r="H6" s="60">
        <v>35027853</v>
      </c>
      <c r="I6" s="60">
        <v>15554666</v>
      </c>
      <c r="J6" s="60">
        <v>15554666</v>
      </c>
      <c r="K6" s="60">
        <v>40148232</v>
      </c>
      <c r="L6" s="60">
        <v>537</v>
      </c>
      <c r="M6" s="60">
        <v>12622309</v>
      </c>
      <c r="N6" s="60">
        <v>12622309</v>
      </c>
      <c r="O6" s="60">
        <v>23487550</v>
      </c>
      <c r="P6" s="60">
        <v>25475264</v>
      </c>
      <c r="Q6" s="60">
        <v>43197738</v>
      </c>
      <c r="R6" s="60">
        <v>43197738</v>
      </c>
      <c r="S6" s="60"/>
      <c r="T6" s="60"/>
      <c r="U6" s="60"/>
      <c r="V6" s="60"/>
      <c r="W6" s="60">
        <v>43197738</v>
      </c>
      <c r="X6" s="60">
        <v>2178000</v>
      </c>
      <c r="Y6" s="60">
        <v>41019738</v>
      </c>
      <c r="Z6" s="140">
        <v>1883.37</v>
      </c>
      <c r="AA6" s="62">
        <v>2904000</v>
      </c>
    </row>
    <row r="7" spans="1:27" ht="12.75">
      <c r="A7" s="249" t="s">
        <v>144</v>
      </c>
      <c r="B7" s="182"/>
      <c r="C7" s="155"/>
      <c r="D7" s="155"/>
      <c r="E7" s="59">
        <v>10000000</v>
      </c>
      <c r="F7" s="60">
        <v>10000000</v>
      </c>
      <c r="G7" s="60">
        <v>1047865</v>
      </c>
      <c r="H7" s="60"/>
      <c r="I7" s="60">
        <v>1047865</v>
      </c>
      <c r="J7" s="60">
        <v>1047865</v>
      </c>
      <c r="K7" s="60"/>
      <c r="L7" s="60"/>
      <c r="M7" s="60">
        <v>61222195</v>
      </c>
      <c r="N7" s="60">
        <v>61222195</v>
      </c>
      <c r="O7" s="60">
        <v>26983367</v>
      </c>
      <c r="P7" s="60">
        <v>37286593</v>
      </c>
      <c r="Q7" s="60">
        <v>37286593</v>
      </c>
      <c r="R7" s="60">
        <v>37286593</v>
      </c>
      <c r="S7" s="60"/>
      <c r="T7" s="60"/>
      <c r="U7" s="60"/>
      <c r="V7" s="60"/>
      <c r="W7" s="60">
        <v>37286593</v>
      </c>
      <c r="X7" s="60">
        <v>7500000</v>
      </c>
      <c r="Y7" s="60">
        <v>29786593</v>
      </c>
      <c r="Z7" s="140">
        <v>397.15</v>
      </c>
      <c r="AA7" s="62">
        <v>10000000</v>
      </c>
    </row>
    <row r="8" spans="1:27" ht="12.75">
      <c r="A8" s="249" t="s">
        <v>145</v>
      </c>
      <c r="B8" s="182"/>
      <c r="C8" s="155">
        <v>3677257</v>
      </c>
      <c r="D8" s="155"/>
      <c r="E8" s="59">
        <v>8550000</v>
      </c>
      <c r="F8" s="60">
        <v>8550000</v>
      </c>
      <c r="G8" s="60">
        <v>40552</v>
      </c>
      <c r="H8" s="60">
        <v>26347696</v>
      </c>
      <c r="I8" s="60">
        <v>146860</v>
      </c>
      <c r="J8" s="60">
        <v>146860</v>
      </c>
      <c r="K8" s="60">
        <v>22069032</v>
      </c>
      <c r="L8" s="60">
        <v>-894019</v>
      </c>
      <c r="M8" s="60">
        <v>2307219</v>
      </c>
      <c r="N8" s="60">
        <v>2307219</v>
      </c>
      <c r="O8" s="60">
        <v>2587245</v>
      </c>
      <c r="P8" s="60">
        <v>4692269</v>
      </c>
      <c r="Q8" s="60">
        <v>4748724</v>
      </c>
      <c r="R8" s="60">
        <v>4748724</v>
      </c>
      <c r="S8" s="60"/>
      <c r="T8" s="60"/>
      <c r="U8" s="60"/>
      <c r="V8" s="60"/>
      <c r="W8" s="60">
        <v>4748724</v>
      </c>
      <c r="X8" s="60">
        <v>6412500</v>
      </c>
      <c r="Y8" s="60">
        <v>-1663776</v>
      </c>
      <c r="Z8" s="140">
        <v>-25.95</v>
      </c>
      <c r="AA8" s="62">
        <v>8550000</v>
      </c>
    </row>
    <row r="9" spans="1:27" ht="12.75">
      <c r="A9" s="249" t="s">
        <v>146</v>
      </c>
      <c r="B9" s="182"/>
      <c r="C9" s="155">
        <v>3143628</v>
      </c>
      <c r="D9" s="155"/>
      <c r="E9" s="59">
        <v>22000000</v>
      </c>
      <c r="F9" s="60">
        <v>22000000</v>
      </c>
      <c r="G9" s="60">
        <v>22104988</v>
      </c>
      <c r="H9" s="60"/>
      <c r="I9" s="60">
        <v>24149362</v>
      </c>
      <c r="J9" s="60">
        <v>24149362</v>
      </c>
      <c r="K9" s="60">
        <v>-951923</v>
      </c>
      <c r="L9" s="60">
        <v>147880</v>
      </c>
      <c r="M9" s="60">
        <v>29952737</v>
      </c>
      <c r="N9" s="60">
        <v>29952737</v>
      </c>
      <c r="O9" s="60">
        <v>53038044</v>
      </c>
      <c r="P9" s="60">
        <v>34385328</v>
      </c>
      <c r="Q9" s="60">
        <v>36410563</v>
      </c>
      <c r="R9" s="60">
        <v>36410563</v>
      </c>
      <c r="S9" s="60"/>
      <c r="T9" s="60"/>
      <c r="U9" s="60"/>
      <c r="V9" s="60"/>
      <c r="W9" s="60">
        <v>36410563</v>
      </c>
      <c r="X9" s="60">
        <v>16500000</v>
      </c>
      <c r="Y9" s="60">
        <v>19910563</v>
      </c>
      <c r="Z9" s="140">
        <v>120.67</v>
      </c>
      <c r="AA9" s="62">
        <v>22000000</v>
      </c>
    </row>
    <row r="10" spans="1:27" ht="12.75">
      <c r="A10" s="249" t="s">
        <v>147</v>
      </c>
      <c r="B10" s="182"/>
      <c r="C10" s="155">
        <v>20127256</v>
      </c>
      <c r="D10" s="155"/>
      <c r="E10" s="59"/>
      <c r="F10" s="60"/>
      <c r="G10" s="159"/>
      <c r="H10" s="159">
        <v>-5212</v>
      </c>
      <c r="I10" s="159"/>
      <c r="J10" s="60"/>
      <c r="K10" s="159">
        <v>-5212</v>
      </c>
      <c r="L10" s="159">
        <v>-5212</v>
      </c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74838933</v>
      </c>
      <c r="D12" s="168">
        <f>SUM(D6:D11)</f>
        <v>0</v>
      </c>
      <c r="E12" s="72">
        <f t="shared" si="0"/>
        <v>43454000</v>
      </c>
      <c r="F12" s="73">
        <f t="shared" si="0"/>
        <v>43454000</v>
      </c>
      <c r="G12" s="73">
        <f t="shared" si="0"/>
        <v>54853885</v>
      </c>
      <c r="H12" s="73">
        <f t="shared" si="0"/>
        <v>61370337</v>
      </c>
      <c r="I12" s="73">
        <f t="shared" si="0"/>
        <v>40898753</v>
      </c>
      <c r="J12" s="73">
        <f t="shared" si="0"/>
        <v>40898753</v>
      </c>
      <c r="K12" s="73">
        <f t="shared" si="0"/>
        <v>61260129</v>
      </c>
      <c r="L12" s="73">
        <f t="shared" si="0"/>
        <v>-750814</v>
      </c>
      <c r="M12" s="73">
        <f t="shared" si="0"/>
        <v>106104460</v>
      </c>
      <c r="N12" s="73">
        <f t="shared" si="0"/>
        <v>106104460</v>
      </c>
      <c r="O12" s="73">
        <f t="shared" si="0"/>
        <v>106096206</v>
      </c>
      <c r="P12" s="73">
        <f t="shared" si="0"/>
        <v>101839454</v>
      </c>
      <c r="Q12" s="73">
        <f t="shared" si="0"/>
        <v>121643618</v>
      </c>
      <c r="R12" s="73">
        <f t="shared" si="0"/>
        <v>121643618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121643618</v>
      </c>
      <c r="X12" s="73">
        <f t="shared" si="0"/>
        <v>32590500</v>
      </c>
      <c r="Y12" s="73">
        <f t="shared" si="0"/>
        <v>89053118</v>
      </c>
      <c r="Z12" s="170">
        <f>+IF(X12&lt;&gt;0,+(Y12/X12)*100,0)</f>
        <v>273.24870130866356</v>
      </c>
      <c r="AA12" s="74">
        <f>SUM(AA6:AA11)</f>
        <v>43454000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>
        <v>-22284</v>
      </c>
      <c r="I15" s="60"/>
      <c r="J15" s="60"/>
      <c r="K15" s="60">
        <v>27505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19400511</v>
      </c>
      <c r="D17" s="155"/>
      <c r="E17" s="59">
        <v>14000000</v>
      </c>
      <c r="F17" s="60">
        <v>14000000</v>
      </c>
      <c r="G17" s="60">
        <v>14785856</v>
      </c>
      <c r="H17" s="60">
        <v>14785856</v>
      </c>
      <c r="I17" s="60">
        <v>14785856</v>
      </c>
      <c r="J17" s="60">
        <v>14785856</v>
      </c>
      <c r="K17" s="60">
        <v>14785856</v>
      </c>
      <c r="L17" s="60">
        <v>14785856</v>
      </c>
      <c r="M17" s="60">
        <v>15581247</v>
      </c>
      <c r="N17" s="60">
        <v>15581247</v>
      </c>
      <c r="O17" s="60">
        <v>15581247</v>
      </c>
      <c r="P17" s="60">
        <v>305808503</v>
      </c>
      <c r="Q17" s="60">
        <v>305808503</v>
      </c>
      <c r="R17" s="60">
        <v>305808503</v>
      </c>
      <c r="S17" s="60"/>
      <c r="T17" s="60"/>
      <c r="U17" s="60"/>
      <c r="V17" s="60"/>
      <c r="W17" s="60">
        <v>305808503</v>
      </c>
      <c r="X17" s="60">
        <v>10500000</v>
      </c>
      <c r="Y17" s="60">
        <v>295308503</v>
      </c>
      <c r="Z17" s="140">
        <v>2812.46</v>
      </c>
      <c r="AA17" s="62">
        <v>14000000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308416541</v>
      </c>
      <c r="D19" s="155"/>
      <c r="E19" s="59">
        <v>284267001</v>
      </c>
      <c r="F19" s="60">
        <v>284267001</v>
      </c>
      <c r="G19" s="60">
        <v>299074758</v>
      </c>
      <c r="H19" s="60">
        <v>323593381</v>
      </c>
      <c r="I19" s="60">
        <v>306176276</v>
      </c>
      <c r="J19" s="60">
        <v>306176276</v>
      </c>
      <c r="K19" s="60">
        <v>253744944</v>
      </c>
      <c r="L19" s="60">
        <v>30388553</v>
      </c>
      <c r="M19" s="60">
        <v>401054642</v>
      </c>
      <c r="N19" s="60">
        <v>401054642</v>
      </c>
      <c r="O19" s="60">
        <v>589094753</v>
      </c>
      <c r="P19" s="60">
        <v>328283781</v>
      </c>
      <c r="Q19" s="60">
        <v>314758422</v>
      </c>
      <c r="R19" s="60">
        <v>314758422</v>
      </c>
      <c r="S19" s="60"/>
      <c r="T19" s="60"/>
      <c r="U19" s="60"/>
      <c r="V19" s="60"/>
      <c r="W19" s="60">
        <v>314758422</v>
      </c>
      <c r="X19" s="60">
        <v>213200251</v>
      </c>
      <c r="Y19" s="60">
        <v>101558171</v>
      </c>
      <c r="Z19" s="140">
        <v>47.64</v>
      </c>
      <c r="AA19" s="62">
        <v>284267001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>
        <v>26305</v>
      </c>
      <c r="F22" s="60">
        <v>26305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19729</v>
      </c>
      <c r="Y22" s="60">
        <v>-19729</v>
      </c>
      <c r="Z22" s="140">
        <v>-100</v>
      </c>
      <c r="AA22" s="62">
        <v>26305</v>
      </c>
    </row>
    <row r="23" spans="1:27" ht="12.75">
      <c r="A23" s="249" t="s">
        <v>158</v>
      </c>
      <c r="B23" s="182"/>
      <c r="C23" s="155">
        <v>55576</v>
      </c>
      <c r="D23" s="155"/>
      <c r="E23" s="59">
        <v>58633</v>
      </c>
      <c r="F23" s="60">
        <v>58633</v>
      </c>
      <c r="G23" s="159">
        <v>4614655</v>
      </c>
      <c r="H23" s="159"/>
      <c r="I23" s="159">
        <v>4614655</v>
      </c>
      <c r="J23" s="60">
        <v>4614655</v>
      </c>
      <c r="K23" s="159"/>
      <c r="L23" s="159"/>
      <c r="M23" s="60">
        <v>9229310</v>
      </c>
      <c r="N23" s="159">
        <v>9229310</v>
      </c>
      <c r="O23" s="159">
        <v>9229310</v>
      </c>
      <c r="P23" s="159">
        <v>4614655</v>
      </c>
      <c r="Q23" s="60">
        <v>4614655</v>
      </c>
      <c r="R23" s="159">
        <v>4614655</v>
      </c>
      <c r="S23" s="159"/>
      <c r="T23" s="60"/>
      <c r="U23" s="159"/>
      <c r="V23" s="159"/>
      <c r="W23" s="159">
        <v>4614655</v>
      </c>
      <c r="X23" s="60">
        <v>43975</v>
      </c>
      <c r="Y23" s="159">
        <v>4570680</v>
      </c>
      <c r="Z23" s="141">
        <v>10393.81</v>
      </c>
      <c r="AA23" s="225">
        <v>58633</v>
      </c>
    </row>
    <row r="24" spans="1:27" ht="12.75">
      <c r="A24" s="250" t="s">
        <v>57</v>
      </c>
      <c r="B24" s="253"/>
      <c r="C24" s="168">
        <f aca="true" t="shared" si="1" ref="C24:Y24">SUM(C15:C23)</f>
        <v>327872628</v>
      </c>
      <c r="D24" s="168">
        <f>SUM(D15:D23)</f>
        <v>0</v>
      </c>
      <c r="E24" s="76">
        <f t="shared" si="1"/>
        <v>298351939</v>
      </c>
      <c r="F24" s="77">
        <f t="shared" si="1"/>
        <v>298351939</v>
      </c>
      <c r="G24" s="77">
        <f t="shared" si="1"/>
        <v>318475269</v>
      </c>
      <c r="H24" s="77">
        <f t="shared" si="1"/>
        <v>338356953</v>
      </c>
      <c r="I24" s="77">
        <f t="shared" si="1"/>
        <v>325576787</v>
      </c>
      <c r="J24" s="77">
        <f t="shared" si="1"/>
        <v>325576787</v>
      </c>
      <c r="K24" s="77">
        <f t="shared" si="1"/>
        <v>268558305</v>
      </c>
      <c r="L24" s="77">
        <f t="shared" si="1"/>
        <v>45174409</v>
      </c>
      <c r="M24" s="77">
        <f t="shared" si="1"/>
        <v>425865199</v>
      </c>
      <c r="N24" s="77">
        <f t="shared" si="1"/>
        <v>425865199</v>
      </c>
      <c r="O24" s="77">
        <f t="shared" si="1"/>
        <v>613905310</v>
      </c>
      <c r="P24" s="77">
        <f t="shared" si="1"/>
        <v>638706939</v>
      </c>
      <c r="Q24" s="77">
        <f t="shared" si="1"/>
        <v>625181580</v>
      </c>
      <c r="R24" s="77">
        <f t="shared" si="1"/>
        <v>625181580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625181580</v>
      </c>
      <c r="X24" s="77">
        <f t="shared" si="1"/>
        <v>223763955</v>
      </c>
      <c r="Y24" s="77">
        <f t="shared" si="1"/>
        <v>401417625</v>
      </c>
      <c r="Z24" s="212">
        <f>+IF(X24&lt;&gt;0,+(Y24/X24)*100,0)</f>
        <v>179.39333660776597</v>
      </c>
      <c r="AA24" s="79">
        <f>SUM(AA15:AA23)</f>
        <v>298351939</v>
      </c>
    </row>
    <row r="25" spans="1:27" ht="12.75">
      <c r="A25" s="250" t="s">
        <v>159</v>
      </c>
      <c r="B25" s="251"/>
      <c r="C25" s="168">
        <f aca="true" t="shared" si="2" ref="C25:Y25">+C12+C24</f>
        <v>402711561</v>
      </c>
      <c r="D25" s="168">
        <f>+D12+D24</f>
        <v>0</v>
      </c>
      <c r="E25" s="72">
        <f t="shared" si="2"/>
        <v>341805939</v>
      </c>
      <c r="F25" s="73">
        <f t="shared" si="2"/>
        <v>341805939</v>
      </c>
      <c r="G25" s="73">
        <f t="shared" si="2"/>
        <v>373329154</v>
      </c>
      <c r="H25" s="73">
        <f t="shared" si="2"/>
        <v>399727290</v>
      </c>
      <c r="I25" s="73">
        <f t="shared" si="2"/>
        <v>366475540</v>
      </c>
      <c r="J25" s="73">
        <f t="shared" si="2"/>
        <v>366475540</v>
      </c>
      <c r="K25" s="73">
        <f t="shared" si="2"/>
        <v>329818434</v>
      </c>
      <c r="L25" s="73">
        <f t="shared" si="2"/>
        <v>44423595</v>
      </c>
      <c r="M25" s="73">
        <f t="shared" si="2"/>
        <v>531969659</v>
      </c>
      <c r="N25" s="73">
        <f t="shared" si="2"/>
        <v>531969659</v>
      </c>
      <c r="O25" s="73">
        <f t="shared" si="2"/>
        <v>720001516</v>
      </c>
      <c r="P25" s="73">
        <f t="shared" si="2"/>
        <v>740546393</v>
      </c>
      <c r="Q25" s="73">
        <f t="shared" si="2"/>
        <v>746825198</v>
      </c>
      <c r="R25" s="73">
        <f t="shared" si="2"/>
        <v>746825198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746825198</v>
      </c>
      <c r="X25" s="73">
        <f t="shared" si="2"/>
        <v>256354455</v>
      </c>
      <c r="Y25" s="73">
        <f t="shared" si="2"/>
        <v>490470743</v>
      </c>
      <c r="Z25" s="170">
        <f>+IF(X25&lt;&gt;0,+(Y25/X25)*100,0)</f>
        <v>191.32522701819246</v>
      </c>
      <c r="AA25" s="74">
        <f>+AA12+AA24</f>
        <v>341805939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>
        <v>21000001</v>
      </c>
      <c r="F30" s="60">
        <v>21000001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15750001</v>
      </c>
      <c r="Y30" s="60">
        <v>-15750001</v>
      </c>
      <c r="Z30" s="140">
        <v>-100</v>
      </c>
      <c r="AA30" s="62">
        <v>21000001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>
        <v>-2072586</v>
      </c>
      <c r="H31" s="60">
        <v>2925442</v>
      </c>
      <c r="I31" s="60">
        <v>-2072586</v>
      </c>
      <c r="J31" s="60">
        <v>-2072586</v>
      </c>
      <c r="K31" s="60">
        <v>-1464599</v>
      </c>
      <c r="L31" s="60"/>
      <c r="M31" s="60">
        <v>-2072586</v>
      </c>
      <c r="N31" s="60">
        <v>-2072586</v>
      </c>
      <c r="O31" s="60">
        <v>-4145172</v>
      </c>
      <c r="P31" s="60">
        <v>2072586</v>
      </c>
      <c r="Q31" s="60">
        <v>2072586</v>
      </c>
      <c r="R31" s="60">
        <v>2072586</v>
      </c>
      <c r="S31" s="60"/>
      <c r="T31" s="60"/>
      <c r="U31" s="60"/>
      <c r="V31" s="60"/>
      <c r="W31" s="60">
        <v>2072586</v>
      </c>
      <c r="X31" s="60"/>
      <c r="Y31" s="60">
        <v>2072586</v>
      </c>
      <c r="Z31" s="140"/>
      <c r="AA31" s="62"/>
    </row>
    <row r="32" spans="1:27" ht="12.75">
      <c r="A32" s="249" t="s">
        <v>164</v>
      </c>
      <c r="B32" s="182"/>
      <c r="C32" s="155">
        <v>14071510</v>
      </c>
      <c r="D32" s="155"/>
      <c r="E32" s="59">
        <v>31000000</v>
      </c>
      <c r="F32" s="60">
        <v>31000000</v>
      </c>
      <c r="G32" s="60">
        <v>-6473229</v>
      </c>
      <c r="H32" s="60">
        <v>7179508</v>
      </c>
      <c r="I32" s="60">
        <v>-13326843</v>
      </c>
      <c r="J32" s="60">
        <v>-13326843</v>
      </c>
      <c r="K32" s="60">
        <v>3761047</v>
      </c>
      <c r="L32" s="60">
        <v>5517584</v>
      </c>
      <c r="M32" s="60">
        <v>-3257643</v>
      </c>
      <c r="N32" s="60">
        <v>-3257643</v>
      </c>
      <c r="O32" s="60">
        <v>-10245591</v>
      </c>
      <c r="P32" s="60">
        <v>1594263</v>
      </c>
      <c r="Q32" s="60">
        <v>7873068</v>
      </c>
      <c r="R32" s="60">
        <v>7873068</v>
      </c>
      <c r="S32" s="60"/>
      <c r="T32" s="60"/>
      <c r="U32" s="60"/>
      <c r="V32" s="60"/>
      <c r="W32" s="60">
        <v>7873068</v>
      </c>
      <c r="X32" s="60">
        <v>23250000</v>
      </c>
      <c r="Y32" s="60">
        <v>-15376932</v>
      </c>
      <c r="Z32" s="140">
        <v>-66.14</v>
      </c>
      <c r="AA32" s="62">
        <v>31000000</v>
      </c>
    </row>
    <row r="33" spans="1:27" ht="12.75">
      <c r="A33" s="249" t="s">
        <v>165</v>
      </c>
      <c r="B33" s="182"/>
      <c r="C33" s="155">
        <v>9886445</v>
      </c>
      <c r="D33" s="155"/>
      <c r="E33" s="59">
        <v>5000000</v>
      </c>
      <c r="F33" s="60">
        <v>5000000</v>
      </c>
      <c r="G33" s="60"/>
      <c r="H33" s="60">
        <v>11970662</v>
      </c>
      <c r="I33" s="60"/>
      <c r="J33" s="60"/>
      <c r="K33" s="60">
        <v>12114662</v>
      </c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3750000</v>
      </c>
      <c r="Y33" s="60">
        <v>-3750000</v>
      </c>
      <c r="Z33" s="140">
        <v>-100</v>
      </c>
      <c r="AA33" s="62">
        <v>5000000</v>
      </c>
    </row>
    <row r="34" spans="1:27" ht="12.75">
      <c r="A34" s="250" t="s">
        <v>58</v>
      </c>
      <c r="B34" s="251"/>
      <c r="C34" s="168">
        <f aca="true" t="shared" si="3" ref="C34:Y34">SUM(C29:C33)</f>
        <v>23957955</v>
      </c>
      <c r="D34" s="168">
        <f>SUM(D29:D33)</f>
        <v>0</v>
      </c>
      <c r="E34" s="72">
        <f t="shared" si="3"/>
        <v>57000001</v>
      </c>
      <c r="F34" s="73">
        <f t="shared" si="3"/>
        <v>57000001</v>
      </c>
      <c r="G34" s="73">
        <f t="shared" si="3"/>
        <v>-8545815</v>
      </c>
      <c r="H34" s="73">
        <f t="shared" si="3"/>
        <v>22075612</v>
      </c>
      <c r="I34" s="73">
        <f t="shared" si="3"/>
        <v>-15399429</v>
      </c>
      <c r="J34" s="73">
        <f t="shared" si="3"/>
        <v>-15399429</v>
      </c>
      <c r="K34" s="73">
        <f t="shared" si="3"/>
        <v>14411110</v>
      </c>
      <c r="L34" s="73">
        <f t="shared" si="3"/>
        <v>5517584</v>
      </c>
      <c r="M34" s="73">
        <f t="shared" si="3"/>
        <v>-5330229</v>
      </c>
      <c r="N34" s="73">
        <f t="shared" si="3"/>
        <v>-5330229</v>
      </c>
      <c r="O34" s="73">
        <f t="shared" si="3"/>
        <v>-14390763</v>
      </c>
      <c r="P34" s="73">
        <f t="shared" si="3"/>
        <v>3666849</v>
      </c>
      <c r="Q34" s="73">
        <f t="shared" si="3"/>
        <v>9945654</v>
      </c>
      <c r="R34" s="73">
        <f t="shared" si="3"/>
        <v>9945654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9945654</v>
      </c>
      <c r="X34" s="73">
        <f t="shared" si="3"/>
        <v>42750001</v>
      </c>
      <c r="Y34" s="73">
        <f t="shared" si="3"/>
        <v>-32804347</v>
      </c>
      <c r="Z34" s="170">
        <f>+IF(X34&lt;&gt;0,+(Y34/X34)*100,0)</f>
        <v>-76.73531282490497</v>
      </c>
      <c r="AA34" s="74">
        <f>SUM(AA29:AA33)</f>
        <v>57000001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>
        <v>949923</v>
      </c>
      <c r="N37" s="60">
        <v>949923</v>
      </c>
      <c r="O37" s="60">
        <v>949923</v>
      </c>
      <c r="P37" s="60">
        <v>949923</v>
      </c>
      <c r="Q37" s="60">
        <v>949923</v>
      </c>
      <c r="R37" s="60">
        <v>949923</v>
      </c>
      <c r="S37" s="60"/>
      <c r="T37" s="60"/>
      <c r="U37" s="60"/>
      <c r="V37" s="60"/>
      <c r="W37" s="60">
        <v>949923</v>
      </c>
      <c r="X37" s="60"/>
      <c r="Y37" s="60">
        <v>949923</v>
      </c>
      <c r="Z37" s="140"/>
      <c r="AA37" s="62"/>
    </row>
    <row r="38" spans="1:27" ht="12.75">
      <c r="A38" s="249" t="s">
        <v>165</v>
      </c>
      <c r="B38" s="182"/>
      <c r="C38" s="155">
        <v>4406680</v>
      </c>
      <c r="D38" s="155"/>
      <c r="E38" s="59"/>
      <c r="F38" s="60"/>
      <c r="G38" s="60"/>
      <c r="H38" s="60">
        <v>8112183</v>
      </c>
      <c r="I38" s="60"/>
      <c r="J38" s="60"/>
      <c r="K38" s="60">
        <v>7700201</v>
      </c>
      <c r="L38" s="60">
        <v>1042078</v>
      </c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4406680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8112183</v>
      </c>
      <c r="I39" s="77">
        <f t="shared" si="4"/>
        <v>0</v>
      </c>
      <c r="J39" s="77">
        <f t="shared" si="4"/>
        <v>0</v>
      </c>
      <c r="K39" s="77">
        <f t="shared" si="4"/>
        <v>7700201</v>
      </c>
      <c r="L39" s="77">
        <f t="shared" si="4"/>
        <v>1042078</v>
      </c>
      <c r="M39" s="77">
        <f t="shared" si="4"/>
        <v>949923</v>
      </c>
      <c r="N39" s="77">
        <f t="shared" si="4"/>
        <v>949923</v>
      </c>
      <c r="O39" s="77">
        <f t="shared" si="4"/>
        <v>949923</v>
      </c>
      <c r="P39" s="77">
        <f t="shared" si="4"/>
        <v>949923</v>
      </c>
      <c r="Q39" s="77">
        <f t="shared" si="4"/>
        <v>949923</v>
      </c>
      <c r="R39" s="77">
        <f t="shared" si="4"/>
        <v>949923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949923</v>
      </c>
      <c r="X39" s="77">
        <f t="shared" si="4"/>
        <v>0</v>
      </c>
      <c r="Y39" s="77">
        <f t="shared" si="4"/>
        <v>949923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28364635</v>
      </c>
      <c r="D40" s="168">
        <f>+D34+D39</f>
        <v>0</v>
      </c>
      <c r="E40" s="72">
        <f t="shared" si="5"/>
        <v>57000001</v>
      </c>
      <c r="F40" s="73">
        <f t="shared" si="5"/>
        <v>57000001</v>
      </c>
      <c r="G40" s="73">
        <f t="shared" si="5"/>
        <v>-8545815</v>
      </c>
      <c r="H40" s="73">
        <f t="shared" si="5"/>
        <v>30187795</v>
      </c>
      <c r="I40" s="73">
        <f t="shared" si="5"/>
        <v>-15399429</v>
      </c>
      <c r="J40" s="73">
        <f t="shared" si="5"/>
        <v>-15399429</v>
      </c>
      <c r="K40" s="73">
        <f t="shared" si="5"/>
        <v>22111311</v>
      </c>
      <c r="L40" s="73">
        <f t="shared" si="5"/>
        <v>6559662</v>
      </c>
      <c r="M40" s="73">
        <f t="shared" si="5"/>
        <v>-4380306</v>
      </c>
      <c r="N40" s="73">
        <f t="shared" si="5"/>
        <v>-4380306</v>
      </c>
      <c r="O40" s="73">
        <f t="shared" si="5"/>
        <v>-13440840</v>
      </c>
      <c r="P40" s="73">
        <f t="shared" si="5"/>
        <v>4616772</v>
      </c>
      <c r="Q40" s="73">
        <f t="shared" si="5"/>
        <v>10895577</v>
      </c>
      <c r="R40" s="73">
        <f t="shared" si="5"/>
        <v>10895577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10895577</v>
      </c>
      <c r="X40" s="73">
        <f t="shared" si="5"/>
        <v>42750001</v>
      </c>
      <c r="Y40" s="73">
        <f t="shared" si="5"/>
        <v>-31854424</v>
      </c>
      <c r="Z40" s="170">
        <f>+IF(X40&lt;&gt;0,+(Y40/X40)*100,0)</f>
        <v>-74.5132707716194</v>
      </c>
      <c r="AA40" s="74">
        <f>+AA34+AA39</f>
        <v>57000001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374346926</v>
      </c>
      <c r="D42" s="257">
        <f>+D25-D40</f>
        <v>0</v>
      </c>
      <c r="E42" s="258">
        <f t="shared" si="6"/>
        <v>284805938</v>
      </c>
      <c r="F42" s="259">
        <f t="shared" si="6"/>
        <v>284805938</v>
      </c>
      <c r="G42" s="259">
        <f t="shared" si="6"/>
        <v>381874969</v>
      </c>
      <c r="H42" s="259">
        <f t="shared" si="6"/>
        <v>369539495</v>
      </c>
      <c r="I42" s="259">
        <f t="shared" si="6"/>
        <v>381874969</v>
      </c>
      <c r="J42" s="259">
        <f t="shared" si="6"/>
        <v>381874969</v>
      </c>
      <c r="K42" s="259">
        <f t="shared" si="6"/>
        <v>307707123</v>
      </c>
      <c r="L42" s="259">
        <f t="shared" si="6"/>
        <v>37863933</v>
      </c>
      <c r="M42" s="259">
        <f t="shared" si="6"/>
        <v>536349965</v>
      </c>
      <c r="N42" s="259">
        <f t="shared" si="6"/>
        <v>536349965</v>
      </c>
      <c r="O42" s="259">
        <f t="shared" si="6"/>
        <v>733442356</v>
      </c>
      <c r="P42" s="259">
        <f t="shared" si="6"/>
        <v>735929621</v>
      </c>
      <c r="Q42" s="259">
        <f t="shared" si="6"/>
        <v>735929621</v>
      </c>
      <c r="R42" s="259">
        <f t="shared" si="6"/>
        <v>735929621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735929621</v>
      </c>
      <c r="X42" s="259">
        <f t="shared" si="6"/>
        <v>213604454</v>
      </c>
      <c r="Y42" s="259">
        <f t="shared" si="6"/>
        <v>522325167</v>
      </c>
      <c r="Z42" s="260">
        <f>+IF(X42&lt;&gt;0,+(Y42/X42)*100,0)</f>
        <v>244.52915527688387</v>
      </c>
      <c r="AA42" s="261">
        <f>+AA25-AA40</f>
        <v>284805938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374346926</v>
      </c>
      <c r="D45" s="155"/>
      <c r="E45" s="59">
        <v>284805938</v>
      </c>
      <c r="F45" s="60">
        <v>284805938</v>
      </c>
      <c r="G45" s="60">
        <v>381874969</v>
      </c>
      <c r="H45" s="60">
        <v>369539495</v>
      </c>
      <c r="I45" s="60"/>
      <c r="J45" s="60"/>
      <c r="K45" s="60">
        <v>307707123</v>
      </c>
      <c r="L45" s="60">
        <v>37863933</v>
      </c>
      <c r="M45" s="60">
        <v>536349965</v>
      </c>
      <c r="N45" s="60">
        <v>536349965</v>
      </c>
      <c r="O45" s="60">
        <v>733442356</v>
      </c>
      <c r="P45" s="60">
        <v>735929621</v>
      </c>
      <c r="Q45" s="60">
        <v>735929621</v>
      </c>
      <c r="R45" s="60">
        <v>735929621</v>
      </c>
      <c r="S45" s="60"/>
      <c r="T45" s="60"/>
      <c r="U45" s="60"/>
      <c r="V45" s="60"/>
      <c r="W45" s="60">
        <v>735929621</v>
      </c>
      <c r="X45" s="60">
        <v>213604454</v>
      </c>
      <c r="Y45" s="60">
        <v>522325167</v>
      </c>
      <c r="Z45" s="139">
        <v>244.53</v>
      </c>
      <c r="AA45" s="62">
        <v>284805938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>
        <v>381874969</v>
      </c>
      <c r="J46" s="60">
        <v>381874969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374346926</v>
      </c>
      <c r="D48" s="217">
        <f>SUM(D45:D47)</f>
        <v>0</v>
      </c>
      <c r="E48" s="264">
        <f t="shared" si="7"/>
        <v>284805938</v>
      </c>
      <c r="F48" s="219">
        <f t="shared" si="7"/>
        <v>284805938</v>
      </c>
      <c r="G48" s="219">
        <f t="shared" si="7"/>
        <v>381874969</v>
      </c>
      <c r="H48" s="219">
        <f t="shared" si="7"/>
        <v>369539495</v>
      </c>
      <c r="I48" s="219">
        <f t="shared" si="7"/>
        <v>381874969</v>
      </c>
      <c r="J48" s="219">
        <f t="shared" si="7"/>
        <v>381874969</v>
      </c>
      <c r="K48" s="219">
        <f t="shared" si="7"/>
        <v>307707123</v>
      </c>
      <c r="L48" s="219">
        <f t="shared" si="7"/>
        <v>37863933</v>
      </c>
      <c r="M48" s="219">
        <f t="shared" si="7"/>
        <v>536349965</v>
      </c>
      <c r="N48" s="219">
        <f t="shared" si="7"/>
        <v>536349965</v>
      </c>
      <c r="O48" s="219">
        <f t="shared" si="7"/>
        <v>733442356</v>
      </c>
      <c r="P48" s="219">
        <f t="shared" si="7"/>
        <v>735929621</v>
      </c>
      <c r="Q48" s="219">
        <f t="shared" si="7"/>
        <v>735929621</v>
      </c>
      <c r="R48" s="219">
        <f t="shared" si="7"/>
        <v>735929621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735929621</v>
      </c>
      <c r="X48" s="219">
        <f t="shared" si="7"/>
        <v>213604454</v>
      </c>
      <c r="Y48" s="219">
        <f t="shared" si="7"/>
        <v>522325167</v>
      </c>
      <c r="Z48" s="265">
        <f>+IF(X48&lt;&gt;0,+(Y48/X48)*100,0)</f>
        <v>244.52915527688387</v>
      </c>
      <c r="AA48" s="232">
        <f>SUM(AA45:AA47)</f>
        <v>284805938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26158362</v>
      </c>
      <c r="D6" s="155"/>
      <c r="E6" s="59">
        <v>14473992</v>
      </c>
      <c r="F6" s="60">
        <v>14473992</v>
      </c>
      <c r="G6" s="60">
        <v>1450369</v>
      </c>
      <c r="H6" s="60">
        <v>1279963</v>
      </c>
      <c r="I6" s="60">
        <v>1456874</v>
      </c>
      <c r="J6" s="60">
        <v>4187206</v>
      </c>
      <c r="K6" s="60">
        <v>5170240</v>
      </c>
      <c r="L6" s="60">
        <v>3008772</v>
      </c>
      <c r="M6" s="60">
        <v>304329</v>
      </c>
      <c r="N6" s="60">
        <v>8483341</v>
      </c>
      <c r="O6" s="60">
        <v>472000</v>
      </c>
      <c r="P6" s="60">
        <v>548679</v>
      </c>
      <c r="Q6" s="60">
        <v>417935</v>
      </c>
      <c r="R6" s="60">
        <v>1438614</v>
      </c>
      <c r="S6" s="60"/>
      <c r="T6" s="60"/>
      <c r="U6" s="60"/>
      <c r="V6" s="60"/>
      <c r="W6" s="60">
        <v>14109161</v>
      </c>
      <c r="X6" s="60">
        <v>10855494</v>
      </c>
      <c r="Y6" s="60">
        <v>3253667</v>
      </c>
      <c r="Z6" s="140">
        <v>29.97</v>
      </c>
      <c r="AA6" s="62">
        <v>14473992</v>
      </c>
    </row>
    <row r="7" spans="1:27" ht="12.75">
      <c r="A7" s="249" t="s">
        <v>32</v>
      </c>
      <c r="B7" s="182"/>
      <c r="C7" s="155"/>
      <c r="D7" s="155"/>
      <c r="E7" s="59">
        <v>834000</v>
      </c>
      <c r="F7" s="60">
        <v>834000</v>
      </c>
      <c r="G7" s="60">
        <v>25463</v>
      </c>
      <c r="H7" s="60">
        <v>31069</v>
      </c>
      <c r="I7" s="60"/>
      <c r="J7" s="60">
        <v>56532</v>
      </c>
      <c r="K7" s="60">
        <v>27229</v>
      </c>
      <c r="L7" s="60">
        <v>17949</v>
      </c>
      <c r="M7" s="60">
        <v>21427</v>
      </c>
      <c r="N7" s="60">
        <v>66605</v>
      </c>
      <c r="O7" s="60">
        <v>13723</v>
      </c>
      <c r="P7" s="60">
        <v>24235</v>
      </c>
      <c r="Q7" s="60">
        <v>43783</v>
      </c>
      <c r="R7" s="60">
        <v>81741</v>
      </c>
      <c r="S7" s="60"/>
      <c r="T7" s="60"/>
      <c r="U7" s="60"/>
      <c r="V7" s="60"/>
      <c r="W7" s="60">
        <v>204878</v>
      </c>
      <c r="X7" s="60">
        <v>625500</v>
      </c>
      <c r="Y7" s="60">
        <v>-420622</v>
      </c>
      <c r="Z7" s="140">
        <v>-67.25</v>
      </c>
      <c r="AA7" s="62">
        <v>834000</v>
      </c>
    </row>
    <row r="8" spans="1:27" ht="12.75">
      <c r="A8" s="249" t="s">
        <v>178</v>
      </c>
      <c r="B8" s="182"/>
      <c r="C8" s="155">
        <v>8309509</v>
      </c>
      <c r="D8" s="155"/>
      <c r="E8" s="59">
        <v>17412000</v>
      </c>
      <c r="F8" s="60">
        <v>17412000</v>
      </c>
      <c r="G8" s="60">
        <v>2195352</v>
      </c>
      <c r="H8" s="60">
        <v>513923</v>
      </c>
      <c r="I8" s="60">
        <v>120311</v>
      </c>
      <c r="J8" s="60">
        <v>2829586</v>
      </c>
      <c r="K8" s="60">
        <v>6236414</v>
      </c>
      <c r="L8" s="60">
        <v>593632</v>
      </c>
      <c r="M8" s="60">
        <v>792251</v>
      </c>
      <c r="N8" s="60">
        <v>7622297</v>
      </c>
      <c r="O8" s="60">
        <v>266076</v>
      </c>
      <c r="P8" s="60">
        <v>13593048</v>
      </c>
      <c r="Q8" s="60">
        <v>2152448</v>
      </c>
      <c r="R8" s="60">
        <v>16011572</v>
      </c>
      <c r="S8" s="60"/>
      <c r="T8" s="60"/>
      <c r="U8" s="60"/>
      <c r="V8" s="60"/>
      <c r="W8" s="60">
        <v>26463455</v>
      </c>
      <c r="X8" s="60">
        <v>13059000</v>
      </c>
      <c r="Y8" s="60">
        <v>13404455</v>
      </c>
      <c r="Z8" s="140">
        <v>102.65</v>
      </c>
      <c r="AA8" s="62">
        <v>17412000</v>
      </c>
    </row>
    <row r="9" spans="1:27" ht="12.75">
      <c r="A9" s="249" t="s">
        <v>179</v>
      </c>
      <c r="B9" s="182"/>
      <c r="C9" s="155">
        <v>101958319</v>
      </c>
      <c r="D9" s="155"/>
      <c r="E9" s="59">
        <v>82902000</v>
      </c>
      <c r="F9" s="60">
        <v>82902000</v>
      </c>
      <c r="G9" s="60">
        <v>32847000</v>
      </c>
      <c r="H9" s="60"/>
      <c r="I9" s="60"/>
      <c r="J9" s="60">
        <v>32847000</v>
      </c>
      <c r="K9" s="60"/>
      <c r="L9" s="60"/>
      <c r="M9" s="60">
        <v>26277000</v>
      </c>
      <c r="N9" s="60">
        <v>26277000</v>
      </c>
      <c r="O9" s="60"/>
      <c r="P9" s="60"/>
      <c r="Q9" s="60">
        <v>19707000</v>
      </c>
      <c r="R9" s="60">
        <v>19707000</v>
      </c>
      <c r="S9" s="60"/>
      <c r="T9" s="60"/>
      <c r="U9" s="60"/>
      <c r="V9" s="60"/>
      <c r="W9" s="60">
        <v>78831000</v>
      </c>
      <c r="X9" s="60">
        <v>82902000</v>
      </c>
      <c r="Y9" s="60">
        <v>-4071000</v>
      </c>
      <c r="Z9" s="140">
        <v>-4.91</v>
      </c>
      <c r="AA9" s="62">
        <v>82902000</v>
      </c>
    </row>
    <row r="10" spans="1:27" ht="12.75">
      <c r="A10" s="249" t="s">
        <v>180</v>
      </c>
      <c r="B10" s="182"/>
      <c r="C10" s="155"/>
      <c r="D10" s="155"/>
      <c r="E10" s="59">
        <v>22080999</v>
      </c>
      <c r="F10" s="60">
        <v>22080999</v>
      </c>
      <c r="G10" s="60">
        <v>5000000</v>
      </c>
      <c r="H10" s="60"/>
      <c r="I10" s="60"/>
      <c r="J10" s="60">
        <v>5000000</v>
      </c>
      <c r="K10" s="60"/>
      <c r="L10" s="60"/>
      <c r="M10" s="60">
        <v>10000000</v>
      </c>
      <c r="N10" s="60">
        <v>10000000</v>
      </c>
      <c r="O10" s="60"/>
      <c r="P10" s="60"/>
      <c r="Q10" s="60">
        <v>7081000</v>
      </c>
      <c r="R10" s="60">
        <v>7081000</v>
      </c>
      <c r="S10" s="60"/>
      <c r="T10" s="60"/>
      <c r="U10" s="60"/>
      <c r="V10" s="60"/>
      <c r="W10" s="60">
        <v>22081000</v>
      </c>
      <c r="X10" s="60">
        <v>22080999</v>
      </c>
      <c r="Y10" s="60">
        <v>1</v>
      </c>
      <c r="Z10" s="140"/>
      <c r="AA10" s="62">
        <v>22080999</v>
      </c>
    </row>
    <row r="11" spans="1:27" ht="12.75">
      <c r="A11" s="249" t="s">
        <v>181</v>
      </c>
      <c r="B11" s="182"/>
      <c r="C11" s="155">
        <v>3697240</v>
      </c>
      <c r="D11" s="155"/>
      <c r="E11" s="59">
        <v>3000000</v>
      </c>
      <c r="F11" s="60">
        <v>3000000</v>
      </c>
      <c r="G11" s="60">
        <v>239227</v>
      </c>
      <c r="H11" s="60">
        <v>333826</v>
      </c>
      <c r="I11" s="60">
        <v>11111</v>
      </c>
      <c r="J11" s="60">
        <v>584164</v>
      </c>
      <c r="K11" s="60">
        <v>335401</v>
      </c>
      <c r="L11" s="60">
        <v>271434</v>
      </c>
      <c r="M11" s="60">
        <v>335108</v>
      </c>
      <c r="N11" s="60">
        <v>941943</v>
      </c>
      <c r="O11" s="60">
        <v>343592</v>
      </c>
      <c r="P11" s="60">
        <v>292594</v>
      </c>
      <c r="Q11" s="60">
        <v>339045</v>
      </c>
      <c r="R11" s="60">
        <v>975231</v>
      </c>
      <c r="S11" s="60"/>
      <c r="T11" s="60"/>
      <c r="U11" s="60"/>
      <c r="V11" s="60"/>
      <c r="W11" s="60">
        <v>2501338</v>
      </c>
      <c r="X11" s="60">
        <v>2250000</v>
      </c>
      <c r="Y11" s="60">
        <v>251338</v>
      </c>
      <c r="Z11" s="140">
        <v>11.17</v>
      </c>
      <c r="AA11" s="62">
        <v>3000000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96849265</v>
      </c>
      <c r="D14" s="155"/>
      <c r="E14" s="59">
        <v>-97371008</v>
      </c>
      <c r="F14" s="60">
        <v>-97371008</v>
      </c>
      <c r="G14" s="60">
        <v>-23877226</v>
      </c>
      <c r="H14" s="60">
        <v>-5498249</v>
      </c>
      <c r="I14" s="60">
        <v>-4455299</v>
      </c>
      <c r="J14" s="60">
        <v>-33830774</v>
      </c>
      <c r="K14" s="60">
        <v>-5080265</v>
      </c>
      <c r="L14" s="60">
        <v>5798745</v>
      </c>
      <c r="M14" s="60">
        <v>-30376522</v>
      </c>
      <c r="N14" s="60">
        <v>-29658042</v>
      </c>
      <c r="O14" s="60">
        <v>-2719377</v>
      </c>
      <c r="P14" s="60">
        <v>-4090339</v>
      </c>
      <c r="Q14" s="60">
        <v>-6708481</v>
      </c>
      <c r="R14" s="60">
        <v>-13518197</v>
      </c>
      <c r="S14" s="60"/>
      <c r="T14" s="60"/>
      <c r="U14" s="60"/>
      <c r="V14" s="60"/>
      <c r="W14" s="60">
        <v>-77007013</v>
      </c>
      <c r="X14" s="60">
        <v>-73097006</v>
      </c>
      <c r="Y14" s="60">
        <v>-3910007</v>
      </c>
      <c r="Z14" s="140">
        <v>5.35</v>
      </c>
      <c r="AA14" s="62">
        <v>-97371008</v>
      </c>
    </row>
    <row r="15" spans="1:27" ht="12.75">
      <c r="A15" s="249" t="s">
        <v>40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>
        <v>-138886</v>
      </c>
      <c r="R15" s="60">
        <v>-138886</v>
      </c>
      <c r="S15" s="60"/>
      <c r="T15" s="60"/>
      <c r="U15" s="60"/>
      <c r="V15" s="60"/>
      <c r="W15" s="60">
        <v>-138886</v>
      </c>
      <c r="X15" s="60"/>
      <c r="Y15" s="60">
        <v>-138886</v>
      </c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236972695</v>
      </c>
      <c r="D17" s="168">
        <f t="shared" si="0"/>
        <v>0</v>
      </c>
      <c r="E17" s="72">
        <f t="shared" si="0"/>
        <v>43331983</v>
      </c>
      <c r="F17" s="73">
        <f t="shared" si="0"/>
        <v>43331983</v>
      </c>
      <c r="G17" s="73">
        <f t="shared" si="0"/>
        <v>17880185</v>
      </c>
      <c r="H17" s="73">
        <f t="shared" si="0"/>
        <v>-3339468</v>
      </c>
      <c r="I17" s="73">
        <f t="shared" si="0"/>
        <v>-2867003</v>
      </c>
      <c r="J17" s="73">
        <f t="shared" si="0"/>
        <v>11673714</v>
      </c>
      <c r="K17" s="73">
        <f t="shared" si="0"/>
        <v>6689019</v>
      </c>
      <c r="L17" s="73">
        <f t="shared" si="0"/>
        <v>9690532</v>
      </c>
      <c r="M17" s="73">
        <f t="shared" si="0"/>
        <v>7353593</v>
      </c>
      <c r="N17" s="73">
        <f t="shared" si="0"/>
        <v>23733144</v>
      </c>
      <c r="O17" s="73">
        <f t="shared" si="0"/>
        <v>-1623986</v>
      </c>
      <c r="P17" s="73">
        <f t="shared" si="0"/>
        <v>10368217</v>
      </c>
      <c r="Q17" s="73">
        <f t="shared" si="0"/>
        <v>22893844</v>
      </c>
      <c r="R17" s="73">
        <f t="shared" si="0"/>
        <v>31638075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67044933</v>
      </c>
      <c r="X17" s="73">
        <f t="shared" si="0"/>
        <v>58675987</v>
      </c>
      <c r="Y17" s="73">
        <f t="shared" si="0"/>
        <v>8368946</v>
      </c>
      <c r="Z17" s="170">
        <f>+IF(X17&lt;&gt;0,+(Y17/X17)*100,0)</f>
        <v>14.262982913265695</v>
      </c>
      <c r="AA17" s="74">
        <f>SUM(AA6:AA16)</f>
        <v>43331983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3816564</v>
      </c>
      <c r="D21" s="155"/>
      <c r="E21" s="59">
        <v>500000</v>
      </c>
      <c r="F21" s="60">
        <v>500000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>
        <v>500000</v>
      </c>
    </row>
    <row r="22" spans="1:27" ht="12.75">
      <c r="A22" s="249" t="s">
        <v>188</v>
      </c>
      <c r="B22" s="182"/>
      <c r="C22" s="155"/>
      <c r="D22" s="155"/>
      <c r="E22" s="268">
        <v>-200000</v>
      </c>
      <c r="F22" s="159">
        <v>-200000</v>
      </c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>
        <v>-200000</v>
      </c>
    </row>
    <row r="23" spans="1:27" ht="12.75">
      <c r="A23" s="249" t="s">
        <v>189</v>
      </c>
      <c r="B23" s="182"/>
      <c r="C23" s="157"/>
      <c r="D23" s="157"/>
      <c r="E23" s="59"/>
      <c r="F23" s="60"/>
      <c r="G23" s="159">
        <v>-4614655</v>
      </c>
      <c r="H23" s="159"/>
      <c r="I23" s="159"/>
      <c r="J23" s="60">
        <v>-4614655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-4614655</v>
      </c>
      <c r="X23" s="60"/>
      <c r="Y23" s="159">
        <v>-4614655</v>
      </c>
      <c r="Z23" s="141"/>
      <c r="AA23" s="225"/>
    </row>
    <row r="24" spans="1:27" ht="12.75">
      <c r="A24" s="249" t="s">
        <v>190</v>
      </c>
      <c r="B24" s="182"/>
      <c r="C24" s="155"/>
      <c r="D24" s="155"/>
      <c r="E24" s="59">
        <v>10000000</v>
      </c>
      <c r="F24" s="60">
        <v>10000000</v>
      </c>
      <c r="G24" s="60"/>
      <c r="H24" s="60"/>
      <c r="I24" s="60"/>
      <c r="J24" s="60"/>
      <c r="K24" s="60"/>
      <c r="L24" s="60">
        <v>5212</v>
      </c>
      <c r="M24" s="60"/>
      <c r="N24" s="60">
        <v>5212</v>
      </c>
      <c r="O24" s="60"/>
      <c r="P24" s="60"/>
      <c r="Q24" s="60"/>
      <c r="R24" s="60"/>
      <c r="S24" s="60"/>
      <c r="T24" s="60"/>
      <c r="U24" s="60"/>
      <c r="V24" s="60"/>
      <c r="W24" s="60">
        <v>5212</v>
      </c>
      <c r="X24" s="60"/>
      <c r="Y24" s="60">
        <v>5212</v>
      </c>
      <c r="Z24" s="140"/>
      <c r="AA24" s="62">
        <v>10000000</v>
      </c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32125812</v>
      </c>
      <c r="D26" s="155"/>
      <c r="E26" s="59">
        <v>-54729000</v>
      </c>
      <c r="F26" s="60">
        <v>-54729000</v>
      </c>
      <c r="G26" s="60">
        <v>-24168</v>
      </c>
      <c r="H26" s="60">
        <v>-3631412</v>
      </c>
      <c r="I26" s="60">
        <v>-862707</v>
      </c>
      <c r="J26" s="60">
        <v>-4518287</v>
      </c>
      <c r="K26" s="60">
        <v>-4656135</v>
      </c>
      <c r="L26" s="60">
        <v>-3898797</v>
      </c>
      <c r="M26" s="60">
        <v>-2761838</v>
      </c>
      <c r="N26" s="60">
        <v>-11316770</v>
      </c>
      <c r="O26" s="60">
        <v>-160707</v>
      </c>
      <c r="P26" s="60">
        <v>-1086118</v>
      </c>
      <c r="Q26" s="60">
        <v>-2413225</v>
      </c>
      <c r="R26" s="60">
        <v>-3660050</v>
      </c>
      <c r="S26" s="60"/>
      <c r="T26" s="60"/>
      <c r="U26" s="60"/>
      <c r="V26" s="60"/>
      <c r="W26" s="60">
        <v>-19495107</v>
      </c>
      <c r="X26" s="60">
        <v>-41046750</v>
      </c>
      <c r="Y26" s="60">
        <v>21551643</v>
      </c>
      <c r="Z26" s="140">
        <v>-52.51</v>
      </c>
      <c r="AA26" s="62">
        <v>-54729000</v>
      </c>
    </row>
    <row r="27" spans="1:27" ht="12.75">
      <c r="A27" s="250" t="s">
        <v>192</v>
      </c>
      <c r="B27" s="251"/>
      <c r="C27" s="168">
        <f aca="true" t="shared" si="1" ref="C27:Y27">SUM(C21:C26)</f>
        <v>35942376</v>
      </c>
      <c r="D27" s="168">
        <f>SUM(D21:D26)</f>
        <v>0</v>
      </c>
      <c r="E27" s="72">
        <f t="shared" si="1"/>
        <v>-44429000</v>
      </c>
      <c r="F27" s="73">
        <f t="shared" si="1"/>
        <v>-44429000</v>
      </c>
      <c r="G27" s="73">
        <f t="shared" si="1"/>
        <v>-4638823</v>
      </c>
      <c r="H27" s="73">
        <f t="shared" si="1"/>
        <v>-3631412</v>
      </c>
      <c r="I27" s="73">
        <f t="shared" si="1"/>
        <v>-862707</v>
      </c>
      <c r="J27" s="73">
        <f t="shared" si="1"/>
        <v>-9132942</v>
      </c>
      <c r="K27" s="73">
        <f t="shared" si="1"/>
        <v>-4656135</v>
      </c>
      <c r="L27" s="73">
        <f t="shared" si="1"/>
        <v>-3893585</v>
      </c>
      <c r="M27" s="73">
        <f t="shared" si="1"/>
        <v>-2761838</v>
      </c>
      <c r="N27" s="73">
        <f t="shared" si="1"/>
        <v>-11311558</v>
      </c>
      <c r="O27" s="73">
        <f t="shared" si="1"/>
        <v>-160707</v>
      </c>
      <c r="P27" s="73">
        <f t="shared" si="1"/>
        <v>-1086118</v>
      </c>
      <c r="Q27" s="73">
        <f t="shared" si="1"/>
        <v>-2413225</v>
      </c>
      <c r="R27" s="73">
        <f t="shared" si="1"/>
        <v>-3660050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-24104550</v>
      </c>
      <c r="X27" s="73">
        <f t="shared" si="1"/>
        <v>-41046750</v>
      </c>
      <c r="Y27" s="73">
        <f t="shared" si="1"/>
        <v>16942200</v>
      </c>
      <c r="Z27" s="170">
        <f>+IF(X27&lt;&gt;0,+(Y27/X27)*100,0)</f>
        <v>-41.27537502969175</v>
      </c>
      <c r="AA27" s="74">
        <f>SUM(AA21:AA26)</f>
        <v>-44429000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>
        <v>21000000</v>
      </c>
      <c r="F32" s="60">
        <v>21000000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21000000</v>
      </c>
      <c r="Y32" s="60">
        <v>-21000000</v>
      </c>
      <c r="Z32" s="140">
        <v>-100</v>
      </c>
      <c r="AA32" s="62">
        <v>21000000</v>
      </c>
    </row>
    <row r="33" spans="1:27" ht="12.75">
      <c r="A33" s="249" t="s">
        <v>196</v>
      </c>
      <c r="B33" s="182"/>
      <c r="C33" s="155"/>
      <c r="D33" s="155"/>
      <c r="E33" s="59"/>
      <c r="F33" s="60"/>
      <c r="G33" s="60">
        <v>-2072586</v>
      </c>
      <c r="H33" s="159"/>
      <c r="I33" s="159"/>
      <c r="J33" s="159">
        <v>-2072586</v>
      </c>
      <c r="K33" s="60"/>
      <c r="L33" s="60">
        <v>-1464599</v>
      </c>
      <c r="M33" s="60"/>
      <c r="N33" s="60">
        <v>-1464599</v>
      </c>
      <c r="O33" s="159"/>
      <c r="P33" s="159"/>
      <c r="Q33" s="159"/>
      <c r="R33" s="60"/>
      <c r="S33" s="60"/>
      <c r="T33" s="60"/>
      <c r="U33" s="60"/>
      <c r="V33" s="159"/>
      <c r="W33" s="159">
        <v>-3537185</v>
      </c>
      <c r="X33" s="159"/>
      <c r="Y33" s="60">
        <v>-3537185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-3330000</v>
      </c>
      <c r="F35" s="60">
        <v>-3330000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-2791842</v>
      </c>
      <c r="Y35" s="60">
        <v>2791842</v>
      </c>
      <c r="Z35" s="140">
        <v>-100</v>
      </c>
      <c r="AA35" s="62">
        <v>-3330000</v>
      </c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17670000</v>
      </c>
      <c r="F36" s="73">
        <f t="shared" si="2"/>
        <v>17670000</v>
      </c>
      <c r="G36" s="73">
        <f t="shared" si="2"/>
        <v>-2072586</v>
      </c>
      <c r="H36" s="73">
        <f t="shared" si="2"/>
        <v>0</v>
      </c>
      <c r="I36" s="73">
        <f t="shared" si="2"/>
        <v>0</v>
      </c>
      <c r="J36" s="73">
        <f t="shared" si="2"/>
        <v>-2072586</v>
      </c>
      <c r="K36" s="73">
        <f t="shared" si="2"/>
        <v>0</v>
      </c>
      <c r="L36" s="73">
        <f t="shared" si="2"/>
        <v>-1464599</v>
      </c>
      <c r="M36" s="73">
        <f t="shared" si="2"/>
        <v>0</v>
      </c>
      <c r="N36" s="73">
        <f t="shared" si="2"/>
        <v>-1464599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-3537185</v>
      </c>
      <c r="X36" s="73">
        <f t="shared" si="2"/>
        <v>18208158</v>
      </c>
      <c r="Y36" s="73">
        <f t="shared" si="2"/>
        <v>-21745343</v>
      </c>
      <c r="Z36" s="170">
        <f>+IF(X36&lt;&gt;0,+(Y36/X36)*100,0)</f>
        <v>-119.42637470522828</v>
      </c>
      <c r="AA36" s="74">
        <f>SUM(AA31:AA35)</f>
        <v>17670000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272915071</v>
      </c>
      <c r="D38" s="153">
        <f>+D17+D27+D36</f>
        <v>0</v>
      </c>
      <c r="E38" s="99">
        <f t="shared" si="3"/>
        <v>16572983</v>
      </c>
      <c r="F38" s="100">
        <f t="shared" si="3"/>
        <v>16572983</v>
      </c>
      <c r="G38" s="100">
        <f t="shared" si="3"/>
        <v>11168776</v>
      </c>
      <c r="H38" s="100">
        <f t="shared" si="3"/>
        <v>-6970880</v>
      </c>
      <c r="I38" s="100">
        <f t="shared" si="3"/>
        <v>-3729710</v>
      </c>
      <c r="J38" s="100">
        <f t="shared" si="3"/>
        <v>468186</v>
      </c>
      <c r="K38" s="100">
        <f t="shared" si="3"/>
        <v>2032884</v>
      </c>
      <c r="L38" s="100">
        <f t="shared" si="3"/>
        <v>4332348</v>
      </c>
      <c r="M38" s="100">
        <f t="shared" si="3"/>
        <v>4591755</v>
      </c>
      <c r="N38" s="100">
        <f t="shared" si="3"/>
        <v>10956987</v>
      </c>
      <c r="O38" s="100">
        <f t="shared" si="3"/>
        <v>-1784693</v>
      </c>
      <c r="P38" s="100">
        <f t="shared" si="3"/>
        <v>9282099</v>
      </c>
      <c r="Q38" s="100">
        <f t="shared" si="3"/>
        <v>20480619</v>
      </c>
      <c r="R38" s="100">
        <f t="shared" si="3"/>
        <v>27978025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39403198</v>
      </c>
      <c r="X38" s="100">
        <f t="shared" si="3"/>
        <v>35837395</v>
      </c>
      <c r="Y38" s="100">
        <f t="shared" si="3"/>
        <v>3565803</v>
      </c>
      <c r="Z38" s="137">
        <f>+IF(X38&lt;&gt;0,+(Y38/X38)*100,0)</f>
        <v>9.949950324235342</v>
      </c>
      <c r="AA38" s="102">
        <f>+AA17+AA27+AA36</f>
        <v>16572983</v>
      </c>
    </row>
    <row r="39" spans="1:27" ht="12.75">
      <c r="A39" s="249" t="s">
        <v>200</v>
      </c>
      <c r="B39" s="182"/>
      <c r="C39" s="153">
        <v>47890791</v>
      </c>
      <c r="D39" s="153"/>
      <c r="E39" s="99">
        <v>36743000</v>
      </c>
      <c r="F39" s="100">
        <v>36743000</v>
      </c>
      <c r="G39" s="100"/>
      <c r="H39" s="100">
        <v>11168776</v>
      </c>
      <c r="I39" s="100">
        <v>4197896</v>
      </c>
      <c r="J39" s="100"/>
      <c r="K39" s="100">
        <v>468186</v>
      </c>
      <c r="L39" s="100">
        <v>2501070</v>
      </c>
      <c r="M39" s="100">
        <v>6833418</v>
      </c>
      <c r="N39" s="100">
        <v>468186</v>
      </c>
      <c r="O39" s="100">
        <v>11425173</v>
      </c>
      <c r="P39" s="100">
        <v>9640480</v>
      </c>
      <c r="Q39" s="100">
        <v>18922579</v>
      </c>
      <c r="R39" s="100">
        <v>11425173</v>
      </c>
      <c r="S39" s="100"/>
      <c r="T39" s="100"/>
      <c r="U39" s="100"/>
      <c r="V39" s="100"/>
      <c r="W39" s="100"/>
      <c r="X39" s="100">
        <v>36743000</v>
      </c>
      <c r="Y39" s="100">
        <v>-36743000</v>
      </c>
      <c r="Z39" s="137">
        <v>-100</v>
      </c>
      <c r="AA39" s="102">
        <v>36743000</v>
      </c>
    </row>
    <row r="40" spans="1:27" ht="12.75">
      <c r="A40" s="269" t="s">
        <v>201</v>
      </c>
      <c r="B40" s="256"/>
      <c r="C40" s="257">
        <v>320805862</v>
      </c>
      <c r="D40" s="257"/>
      <c r="E40" s="258">
        <v>53315983</v>
      </c>
      <c r="F40" s="259">
        <v>53315983</v>
      </c>
      <c r="G40" s="259">
        <v>11168776</v>
      </c>
      <c r="H40" s="259">
        <v>4197896</v>
      </c>
      <c r="I40" s="259">
        <v>468186</v>
      </c>
      <c r="J40" s="259">
        <v>468186</v>
      </c>
      <c r="K40" s="259">
        <v>2501070</v>
      </c>
      <c r="L40" s="259">
        <v>6833418</v>
      </c>
      <c r="M40" s="259">
        <v>11425173</v>
      </c>
      <c r="N40" s="259">
        <v>11425173</v>
      </c>
      <c r="O40" s="259">
        <v>9640480</v>
      </c>
      <c r="P40" s="259">
        <v>18922579</v>
      </c>
      <c r="Q40" s="259">
        <v>39403198</v>
      </c>
      <c r="R40" s="259">
        <v>39403198</v>
      </c>
      <c r="S40" s="259"/>
      <c r="T40" s="259"/>
      <c r="U40" s="259"/>
      <c r="V40" s="259"/>
      <c r="W40" s="259">
        <v>39403198</v>
      </c>
      <c r="X40" s="259">
        <v>72580395</v>
      </c>
      <c r="Y40" s="259">
        <v>-33177197</v>
      </c>
      <c r="Z40" s="260">
        <v>-45.71</v>
      </c>
      <c r="AA40" s="261">
        <v>53315983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15127673</v>
      </c>
      <c r="D5" s="200">
        <f t="shared" si="0"/>
        <v>0</v>
      </c>
      <c r="E5" s="106">
        <f t="shared" si="0"/>
        <v>63247686</v>
      </c>
      <c r="F5" s="106">
        <f t="shared" si="0"/>
        <v>63247686</v>
      </c>
      <c r="G5" s="106">
        <f t="shared" si="0"/>
        <v>24168</v>
      </c>
      <c r="H5" s="106">
        <f t="shared" si="0"/>
        <v>54745</v>
      </c>
      <c r="I5" s="106">
        <f t="shared" si="0"/>
        <v>344402</v>
      </c>
      <c r="J5" s="106">
        <f t="shared" si="0"/>
        <v>423315</v>
      </c>
      <c r="K5" s="106">
        <f t="shared" si="0"/>
        <v>4318033</v>
      </c>
      <c r="L5" s="106">
        <f t="shared" si="0"/>
        <v>3426661</v>
      </c>
      <c r="M5" s="106">
        <f t="shared" si="0"/>
        <v>3107859</v>
      </c>
      <c r="N5" s="106">
        <f t="shared" si="0"/>
        <v>10852553</v>
      </c>
      <c r="O5" s="106">
        <f t="shared" si="0"/>
        <v>2346161</v>
      </c>
      <c r="P5" s="106">
        <f t="shared" si="0"/>
        <v>1195451</v>
      </c>
      <c r="Q5" s="106">
        <f t="shared" si="0"/>
        <v>2435870</v>
      </c>
      <c r="R5" s="106">
        <f t="shared" si="0"/>
        <v>5977482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17253350</v>
      </c>
      <c r="X5" s="106">
        <f t="shared" si="0"/>
        <v>47435765</v>
      </c>
      <c r="Y5" s="106">
        <f t="shared" si="0"/>
        <v>-30182415</v>
      </c>
      <c r="Z5" s="201">
        <f>+IF(X5&lt;&gt;0,+(Y5/X5)*100,0)</f>
        <v>-63.6279714262013</v>
      </c>
      <c r="AA5" s="199">
        <f>SUM(AA11:AA18)</f>
        <v>63247686</v>
      </c>
    </row>
    <row r="6" spans="1:27" ht="12.75">
      <c r="A6" s="291" t="s">
        <v>205</v>
      </c>
      <c r="B6" s="142"/>
      <c r="C6" s="62">
        <v>7751504</v>
      </c>
      <c r="D6" s="156"/>
      <c r="E6" s="60">
        <v>12098297</v>
      </c>
      <c r="F6" s="60">
        <v>12098297</v>
      </c>
      <c r="G6" s="60"/>
      <c r="H6" s="60"/>
      <c r="I6" s="60">
        <v>344402</v>
      </c>
      <c r="J6" s="60">
        <v>344402</v>
      </c>
      <c r="K6" s="60">
        <v>3408227</v>
      </c>
      <c r="L6" s="60">
        <v>3419931</v>
      </c>
      <c r="M6" s="60">
        <v>2761838</v>
      </c>
      <c r="N6" s="60">
        <v>9589996</v>
      </c>
      <c r="O6" s="60">
        <v>2346161</v>
      </c>
      <c r="P6" s="60">
        <v>1086118</v>
      </c>
      <c r="Q6" s="60">
        <v>2413225</v>
      </c>
      <c r="R6" s="60">
        <v>5845504</v>
      </c>
      <c r="S6" s="60"/>
      <c r="T6" s="60"/>
      <c r="U6" s="60"/>
      <c r="V6" s="60"/>
      <c r="W6" s="60">
        <v>15779902</v>
      </c>
      <c r="X6" s="60">
        <v>9073723</v>
      </c>
      <c r="Y6" s="60">
        <v>6706179</v>
      </c>
      <c r="Z6" s="140">
        <v>73.91</v>
      </c>
      <c r="AA6" s="155">
        <v>12098297</v>
      </c>
    </row>
    <row r="7" spans="1:27" ht="12.75">
      <c r="A7" s="291" t="s">
        <v>206</v>
      </c>
      <c r="B7" s="142"/>
      <c r="C7" s="62"/>
      <c r="D7" s="156"/>
      <c r="E7" s="60">
        <v>5350000</v>
      </c>
      <c r="F7" s="60">
        <v>5350000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4012500</v>
      </c>
      <c r="Y7" s="60">
        <v>-4012500</v>
      </c>
      <c r="Z7" s="140">
        <v>-100</v>
      </c>
      <c r="AA7" s="155">
        <v>5350000</v>
      </c>
    </row>
    <row r="8" spans="1:27" ht="12.75">
      <c r="A8" s="291" t="s">
        <v>207</v>
      </c>
      <c r="B8" s="142"/>
      <c r="C8" s="62"/>
      <c r="D8" s="156"/>
      <c r="E8" s="60">
        <v>600000</v>
      </c>
      <c r="F8" s="60">
        <v>600000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450000</v>
      </c>
      <c r="Y8" s="60">
        <v>-450000</v>
      </c>
      <c r="Z8" s="140">
        <v>-100</v>
      </c>
      <c r="AA8" s="155">
        <v>600000</v>
      </c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7751504</v>
      </c>
      <c r="D11" s="294">
        <f t="shared" si="1"/>
        <v>0</v>
      </c>
      <c r="E11" s="295">
        <f t="shared" si="1"/>
        <v>18048297</v>
      </c>
      <c r="F11" s="295">
        <f t="shared" si="1"/>
        <v>18048297</v>
      </c>
      <c r="G11" s="295">
        <f t="shared" si="1"/>
        <v>0</v>
      </c>
      <c r="H11" s="295">
        <f t="shared" si="1"/>
        <v>0</v>
      </c>
      <c r="I11" s="295">
        <f t="shared" si="1"/>
        <v>344402</v>
      </c>
      <c r="J11" s="295">
        <f t="shared" si="1"/>
        <v>344402</v>
      </c>
      <c r="K11" s="295">
        <f t="shared" si="1"/>
        <v>3408227</v>
      </c>
      <c r="L11" s="295">
        <f t="shared" si="1"/>
        <v>3419931</v>
      </c>
      <c r="M11" s="295">
        <f t="shared" si="1"/>
        <v>2761838</v>
      </c>
      <c r="N11" s="295">
        <f t="shared" si="1"/>
        <v>9589996</v>
      </c>
      <c r="O11" s="295">
        <f t="shared" si="1"/>
        <v>2346161</v>
      </c>
      <c r="P11" s="295">
        <f t="shared" si="1"/>
        <v>1086118</v>
      </c>
      <c r="Q11" s="295">
        <f t="shared" si="1"/>
        <v>2413225</v>
      </c>
      <c r="R11" s="295">
        <f t="shared" si="1"/>
        <v>5845504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15779902</v>
      </c>
      <c r="X11" s="295">
        <f t="shared" si="1"/>
        <v>13536223</v>
      </c>
      <c r="Y11" s="295">
        <f t="shared" si="1"/>
        <v>2243679</v>
      </c>
      <c r="Z11" s="296">
        <f>+IF(X11&lt;&gt;0,+(Y11/X11)*100,0)</f>
        <v>16.575369658138758</v>
      </c>
      <c r="AA11" s="297">
        <f>SUM(AA6:AA10)</f>
        <v>18048297</v>
      </c>
    </row>
    <row r="12" spans="1:27" ht="12.75">
      <c r="A12" s="298" t="s">
        <v>211</v>
      </c>
      <c r="B12" s="136"/>
      <c r="C12" s="62"/>
      <c r="D12" s="156"/>
      <c r="E12" s="60">
        <v>20227703</v>
      </c>
      <c r="F12" s="60">
        <v>20227703</v>
      </c>
      <c r="G12" s="60"/>
      <c r="H12" s="60"/>
      <c r="I12" s="60"/>
      <c r="J12" s="60"/>
      <c r="K12" s="60">
        <v>199014</v>
      </c>
      <c r="L12" s="60"/>
      <c r="M12" s="60">
        <v>346021</v>
      </c>
      <c r="N12" s="60">
        <v>545035</v>
      </c>
      <c r="O12" s="60"/>
      <c r="P12" s="60"/>
      <c r="Q12" s="60"/>
      <c r="R12" s="60"/>
      <c r="S12" s="60"/>
      <c r="T12" s="60"/>
      <c r="U12" s="60"/>
      <c r="V12" s="60"/>
      <c r="W12" s="60">
        <v>545035</v>
      </c>
      <c r="X12" s="60">
        <v>15170777</v>
      </c>
      <c r="Y12" s="60">
        <v>-14625742</v>
      </c>
      <c r="Z12" s="140">
        <v>-96.41</v>
      </c>
      <c r="AA12" s="155">
        <v>20227703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7376169</v>
      </c>
      <c r="D15" s="156"/>
      <c r="E15" s="60">
        <v>24971686</v>
      </c>
      <c r="F15" s="60">
        <v>24971686</v>
      </c>
      <c r="G15" s="60">
        <v>24168</v>
      </c>
      <c r="H15" s="60">
        <v>54745</v>
      </c>
      <c r="I15" s="60"/>
      <c r="J15" s="60">
        <v>78913</v>
      </c>
      <c r="K15" s="60">
        <v>710792</v>
      </c>
      <c r="L15" s="60">
        <v>6730</v>
      </c>
      <c r="M15" s="60"/>
      <c r="N15" s="60">
        <v>717522</v>
      </c>
      <c r="O15" s="60"/>
      <c r="P15" s="60">
        <v>109333</v>
      </c>
      <c r="Q15" s="60">
        <v>22645</v>
      </c>
      <c r="R15" s="60">
        <v>131978</v>
      </c>
      <c r="S15" s="60"/>
      <c r="T15" s="60"/>
      <c r="U15" s="60"/>
      <c r="V15" s="60"/>
      <c r="W15" s="60">
        <v>928413</v>
      </c>
      <c r="X15" s="60">
        <v>18728765</v>
      </c>
      <c r="Y15" s="60">
        <v>-17800352</v>
      </c>
      <c r="Z15" s="140">
        <v>-95.04</v>
      </c>
      <c r="AA15" s="155">
        <v>24971686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7751504</v>
      </c>
      <c r="D36" s="156">
        <f t="shared" si="4"/>
        <v>0</v>
      </c>
      <c r="E36" s="60">
        <f t="shared" si="4"/>
        <v>12098297</v>
      </c>
      <c r="F36" s="60">
        <f t="shared" si="4"/>
        <v>12098297</v>
      </c>
      <c r="G36" s="60">
        <f t="shared" si="4"/>
        <v>0</v>
      </c>
      <c r="H36" s="60">
        <f t="shared" si="4"/>
        <v>0</v>
      </c>
      <c r="I36" s="60">
        <f t="shared" si="4"/>
        <v>344402</v>
      </c>
      <c r="J36" s="60">
        <f t="shared" si="4"/>
        <v>344402</v>
      </c>
      <c r="K36" s="60">
        <f t="shared" si="4"/>
        <v>3408227</v>
      </c>
      <c r="L36" s="60">
        <f t="shared" si="4"/>
        <v>3419931</v>
      </c>
      <c r="M36" s="60">
        <f t="shared" si="4"/>
        <v>2761838</v>
      </c>
      <c r="N36" s="60">
        <f t="shared" si="4"/>
        <v>9589996</v>
      </c>
      <c r="O36" s="60">
        <f t="shared" si="4"/>
        <v>2346161</v>
      </c>
      <c r="P36" s="60">
        <f t="shared" si="4"/>
        <v>1086118</v>
      </c>
      <c r="Q36" s="60">
        <f t="shared" si="4"/>
        <v>2413225</v>
      </c>
      <c r="R36" s="60">
        <f t="shared" si="4"/>
        <v>5845504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15779902</v>
      </c>
      <c r="X36" s="60">
        <f t="shared" si="4"/>
        <v>9073723</v>
      </c>
      <c r="Y36" s="60">
        <f t="shared" si="4"/>
        <v>6706179</v>
      </c>
      <c r="Z36" s="140">
        <f aca="true" t="shared" si="5" ref="Z36:Z49">+IF(X36&lt;&gt;0,+(Y36/X36)*100,0)</f>
        <v>73.907689269333</v>
      </c>
      <c r="AA36" s="155">
        <f>AA6+AA21</f>
        <v>12098297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5350000</v>
      </c>
      <c r="F37" s="60">
        <f t="shared" si="4"/>
        <v>5350000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4012500</v>
      </c>
      <c r="Y37" s="60">
        <f t="shared" si="4"/>
        <v>-4012500</v>
      </c>
      <c r="Z37" s="140">
        <f t="shared" si="5"/>
        <v>-100</v>
      </c>
      <c r="AA37" s="155">
        <f>AA7+AA22</f>
        <v>5350000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600000</v>
      </c>
      <c r="F38" s="60">
        <f t="shared" si="4"/>
        <v>600000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450000</v>
      </c>
      <c r="Y38" s="60">
        <f t="shared" si="4"/>
        <v>-450000</v>
      </c>
      <c r="Z38" s="140">
        <f t="shared" si="5"/>
        <v>-100</v>
      </c>
      <c r="AA38" s="155">
        <f>AA8+AA23</f>
        <v>600000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7751504</v>
      </c>
      <c r="D41" s="294">
        <f t="shared" si="6"/>
        <v>0</v>
      </c>
      <c r="E41" s="295">
        <f t="shared" si="6"/>
        <v>18048297</v>
      </c>
      <c r="F41" s="295">
        <f t="shared" si="6"/>
        <v>18048297</v>
      </c>
      <c r="G41" s="295">
        <f t="shared" si="6"/>
        <v>0</v>
      </c>
      <c r="H41" s="295">
        <f t="shared" si="6"/>
        <v>0</v>
      </c>
      <c r="I41" s="295">
        <f t="shared" si="6"/>
        <v>344402</v>
      </c>
      <c r="J41" s="295">
        <f t="shared" si="6"/>
        <v>344402</v>
      </c>
      <c r="K41" s="295">
        <f t="shared" si="6"/>
        <v>3408227</v>
      </c>
      <c r="L41" s="295">
        <f t="shared" si="6"/>
        <v>3419931</v>
      </c>
      <c r="M41" s="295">
        <f t="shared" si="6"/>
        <v>2761838</v>
      </c>
      <c r="N41" s="295">
        <f t="shared" si="6"/>
        <v>9589996</v>
      </c>
      <c r="O41" s="295">
        <f t="shared" si="6"/>
        <v>2346161</v>
      </c>
      <c r="P41" s="295">
        <f t="shared" si="6"/>
        <v>1086118</v>
      </c>
      <c r="Q41" s="295">
        <f t="shared" si="6"/>
        <v>2413225</v>
      </c>
      <c r="R41" s="295">
        <f t="shared" si="6"/>
        <v>5845504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15779902</v>
      </c>
      <c r="X41" s="295">
        <f t="shared" si="6"/>
        <v>13536223</v>
      </c>
      <c r="Y41" s="295">
        <f t="shared" si="6"/>
        <v>2243679</v>
      </c>
      <c r="Z41" s="296">
        <f t="shared" si="5"/>
        <v>16.575369658138758</v>
      </c>
      <c r="AA41" s="297">
        <f>SUM(AA36:AA40)</f>
        <v>18048297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20227703</v>
      </c>
      <c r="F42" s="54">
        <f t="shared" si="7"/>
        <v>20227703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199014</v>
      </c>
      <c r="L42" s="54">
        <f t="shared" si="7"/>
        <v>0</v>
      </c>
      <c r="M42" s="54">
        <f t="shared" si="7"/>
        <v>346021</v>
      </c>
      <c r="N42" s="54">
        <f t="shared" si="7"/>
        <v>545035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545035</v>
      </c>
      <c r="X42" s="54">
        <f t="shared" si="7"/>
        <v>15170777</v>
      </c>
      <c r="Y42" s="54">
        <f t="shared" si="7"/>
        <v>-14625742</v>
      </c>
      <c r="Z42" s="184">
        <f t="shared" si="5"/>
        <v>-96.40733628870822</v>
      </c>
      <c r="AA42" s="130">
        <f aca="true" t="shared" si="8" ref="AA42:AA48">AA12+AA27</f>
        <v>20227703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7376169</v>
      </c>
      <c r="D45" s="129">
        <f t="shared" si="7"/>
        <v>0</v>
      </c>
      <c r="E45" s="54">
        <f t="shared" si="7"/>
        <v>24971686</v>
      </c>
      <c r="F45" s="54">
        <f t="shared" si="7"/>
        <v>24971686</v>
      </c>
      <c r="G45" s="54">
        <f t="shared" si="7"/>
        <v>24168</v>
      </c>
      <c r="H45" s="54">
        <f t="shared" si="7"/>
        <v>54745</v>
      </c>
      <c r="I45" s="54">
        <f t="shared" si="7"/>
        <v>0</v>
      </c>
      <c r="J45" s="54">
        <f t="shared" si="7"/>
        <v>78913</v>
      </c>
      <c r="K45" s="54">
        <f t="shared" si="7"/>
        <v>710792</v>
      </c>
      <c r="L45" s="54">
        <f t="shared" si="7"/>
        <v>6730</v>
      </c>
      <c r="M45" s="54">
        <f t="shared" si="7"/>
        <v>0</v>
      </c>
      <c r="N45" s="54">
        <f t="shared" si="7"/>
        <v>717522</v>
      </c>
      <c r="O45" s="54">
        <f t="shared" si="7"/>
        <v>0</v>
      </c>
      <c r="P45" s="54">
        <f t="shared" si="7"/>
        <v>109333</v>
      </c>
      <c r="Q45" s="54">
        <f t="shared" si="7"/>
        <v>22645</v>
      </c>
      <c r="R45" s="54">
        <f t="shared" si="7"/>
        <v>131978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928413</v>
      </c>
      <c r="X45" s="54">
        <f t="shared" si="7"/>
        <v>18728765</v>
      </c>
      <c r="Y45" s="54">
        <f t="shared" si="7"/>
        <v>-17800352</v>
      </c>
      <c r="Z45" s="184">
        <f t="shared" si="5"/>
        <v>-95.04284986223064</v>
      </c>
      <c r="AA45" s="130">
        <f t="shared" si="8"/>
        <v>24971686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15127673</v>
      </c>
      <c r="D49" s="218">
        <f t="shared" si="9"/>
        <v>0</v>
      </c>
      <c r="E49" s="220">
        <f t="shared" si="9"/>
        <v>63247686</v>
      </c>
      <c r="F49" s="220">
        <f t="shared" si="9"/>
        <v>63247686</v>
      </c>
      <c r="G49" s="220">
        <f t="shared" si="9"/>
        <v>24168</v>
      </c>
      <c r="H49" s="220">
        <f t="shared" si="9"/>
        <v>54745</v>
      </c>
      <c r="I49" s="220">
        <f t="shared" si="9"/>
        <v>344402</v>
      </c>
      <c r="J49" s="220">
        <f t="shared" si="9"/>
        <v>423315</v>
      </c>
      <c r="K49" s="220">
        <f t="shared" si="9"/>
        <v>4318033</v>
      </c>
      <c r="L49" s="220">
        <f t="shared" si="9"/>
        <v>3426661</v>
      </c>
      <c r="M49" s="220">
        <f t="shared" si="9"/>
        <v>3107859</v>
      </c>
      <c r="N49" s="220">
        <f t="shared" si="9"/>
        <v>10852553</v>
      </c>
      <c r="O49" s="220">
        <f t="shared" si="9"/>
        <v>2346161</v>
      </c>
      <c r="P49" s="220">
        <f t="shared" si="9"/>
        <v>1195451</v>
      </c>
      <c r="Q49" s="220">
        <f t="shared" si="9"/>
        <v>2435870</v>
      </c>
      <c r="R49" s="220">
        <f t="shared" si="9"/>
        <v>5977482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17253350</v>
      </c>
      <c r="X49" s="220">
        <f t="shared" si="9"/>
        <v>47435765</v>
      </c>
      <c r="Y49" s="220">
        <f t="shared" si="9"/>
        <v>-30182415</v>
      </c>
      <c r="Z49" s="221">
        <f t="shared" si="5"/>
        <v>-63.6279714262013</v>
      </c>
      <c r="AA49" s="222">
        <f>SUM(AA41:AA48)</f>
        <v>63247686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8350874</v>
      </c>
      <c r="F66" s="275"/>
      <c r="G66" s="275"/>
      <c r="H66" s="275"/>
      <c r="I66" s="275">
        <v>963</v>
      </c>
      <c r="J66" s="275">
        <v>963</v>
      </c>
      <c r="K66" s="275">
        <v>15282</v>
      </c>
      <c r="L66" s="275">
        <v>18735</v>
      </c>
      <c r="M66" s="275">
        <v>156450</v>
      </c>
      <c r="N66" s="275">
        <v>190467</v>
      </c>
      <c r="O66" s="275">
        <v>963</v>
      </c>
      <c r="P66" s="275"/>
      <c r="Q66" s="275"/>
      <c r="R66" s="275">
        <v>963</v>
      </c>
      <c r="S66" s="275"/>
      <c r="T66" s="275"/>
      <c r="U66" s="275"/>
      <c r="V66" s="275"/>
      <c r="W66" s="275">
        <v>192393</v>
      </c>
      <c r="X66" s="275"/>
      <c r="Y66" s="275">
        <v>192393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>
        <v>920661</v>
      </c>
      <c r="P67" s="60"/>
      <c r="Q67" s="60"/>
      <c r="R67" s="60">
        <v>920661</v>
      </c>
      <c r="S67" s="60"/>
      <c r="T67" s="60"/>
      <c r="U67" s="60"/>
      <c r="V67" s="60"/>
      <c r="W67" s="60">
        <v>920661</v>
      </c>
      <c r="X67" s="60"/>
      <c r="Y67" s="60">
        <v>920661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8350874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963</v>
      </c>
      <c r="J69" s="220">
        <f t="shared" si="12"/>
        <v>963</v>
      </c>
      <c r="K69" s="220">
        <f t="shared" si="12"/>
        <v>15282</v>
      </c>
      <c r="L69" s="220">
        <f t="shared" si="12"/>
        <v>18735</v>
      </c>
      <c r="M69" s="220">
        <f t="shared" si="12"/>
        <v>156450</v>
      </c>
      <c r="N69" s="220">
        <f t="shared" si="12"/>
        <v>190467</v>
      </c>
      <c r="O69" s="220">
        <f t="shared" si="12"/>
        <v>921624</v>
      </c>
      <c r="P69" s="220">
        <f t="shared" si="12"/>
        <v>0</v>
      </c>
      <c r="Q69" s="220">
        <f t="shared" si="12"/>
        <v>0</v>
      </c>
      <c r="R69" s="220">
        <f t="shared" si="12"/>
        <v>921624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1113054</v>
      </c>
      <c r="X69" s="220">
        <f t="shared" si="12"/>
        <v>0</v>
      </c>
      <c r="Y69" s="220">
        <f t="shared" si="12"/>
        <v>1113054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7751504</v>
      </c>
      <c r="D5" s="357">
        <f t="shared" si="0"/>
        <v>0</v>
      </c>
      <c r="E5" s="356">
        <f t="shared" si="0"/>
        <v>18048297</v>
      </c>
      <c r="F5" s="358">
        <f t="shared" si="0"/>
        <v>18048297</v>
      </c>
      <c r="G5" s="358">
        <f t="shared" si="0"/>
        <v>0</v>
      </c>
      <c r="H5" s="356">
        <f t="shared" si="0"/>
        <v>0</v>
      </c>
      <c r="I5" s="356">
        <f t="shared" si="0"/>
        <v>344402</v>
      </c>
      <c r="J5" s="358">
        <f t="shared" si="0"/>
        <v>344402</v>
      </c>
      <c r="K5" s="358">
        <f t="shared" si="0"/>
        <v>3408227</v>
      </c>
      <c r="L5" s="356">
        <f t="shared" si="0"/>
        <v>3419931</v>
      </c>
      <c r="M5" s="356">
        <f t="shared" si="0"/>
        <v>2761838</v>
      </c>
      <c r="N5" s="358">
        <f t="shared" si="0"/>
        <v>9589996</v>
      </c>
      <c r="O5" s="358">
        <f t="shared" si="0"/>
        <v>2346161</v>
      </c>
      <c r="P5" s="356">
        <f t="shared" si="0"/>
        <v>1086118</v>
      </c>
      <c r="Q5" s="356">
        <f t="shared" si="0"/>
        <v>2413225</v>
      </c>
      <c r="R5" s="358">
        <f t="shared" si="0"/>
        <v>5845504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15779902</v>
      </c>
      <c r="X5" s="356">
        <f t="shared" si="0"/>
        <v>13536223</v>
      </c>
      <c r="Y5" s="358">
        <f t="shared" si="0"/>
        <v>2243679</v>
      </c>
      <c r="Z5" s="359">
        <f>+IF(X5&lt;&gt;0,+(Y5/X5)*100,0)</f>
        <v>16.575369658138758</v>
      </c>
      <c r="AA5" s="360">
        <f>+AA6+AA8+AA11+AA13+AA15</f>
        <v>18048297</v>
      </c>
    </row>
    <row r="6" spans="1:27" ht="12.75">
      <c r="A6" s="361" t="s">
        <v>205</v>
      </c>
      <c r="B6" s="142"/>
      <c r="C6" s="60">
        <f>+C7</f>
        <v>7751504</v>
      </c>
      <c r="D6" s="340">
        <f aca="true" t="shared" si="1" ref="D6:AA6">+D7</f>
        <v>0</v>
      </c>
      <c r="E6" s="60">
        <f t="shared" si="1"/>
        <v>12098297</v>
      </c>
      <c r="F6" s="59">
        <f t="shared" si="1"/>
        <v>12098297</v>
      </c>
      <c r="G6" s="59">
        <f t="shared" si="1"/>
        <v>0</v>
      </c>
      <c r="H6" s="60">
        <f t="shared" si="1"/>
        <v>0</v>
      </c>
      <c r="I6" s="60">
        <f t="shared" si="1"/>
        <v>344402</v>
      </c>
      <c r="J6" s="59">
        <f t="shared" si="1"/>
        <v>344402</v>
      </c>
      <c r="K6" s="59">
        <f t="shared" si="1"/>
        <v>3408227</v>
      </c>
      <c r="L6" s="60">
        <f t="shared" si="1"/>
        <v>3419931</v>
      </c>
      <c r="M6" s="60">
        <f t="shared" si="1"/>
        <v>2761838</v>
      </c>
      <c r="N6" s="59">
        <f t="shared" si="1"/>
        <v>9589996</v>
      </c>
      <c r="O6" s="59">
        <f t="shared" si="1"/>
        <v>2346161</v>
      </c>
      <c r="P6" s="60">
        <f t="shared" si="1"/>
        <v>1086118</v>
      </c>
      <c r="Q6" s="60">
        <f t="shared" si="1"/>
        <v>2413225</v>
      </c>
      <c r="R6" s="59">
        <f t="shared" si="1"/>
        <v>5845504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15779902</v>
      </c>
      <c r="X6" s="60">
        <f t="shared" si="1"/>
        <v>9073723</v>
      </c>
      <c r="Y6" s="59">
        <f t="shared" si="1"/>
        <v>6706179</v>
      </c>
      <c r="Z6" s="61">
        <f>+IF(X6&lt;&gt;0,+(Y6/X6)*100,0)</f>
        <v>73.907689269333</v>
      </c>
      <c r="AA6" s="62">
        <f t="shared" si="1"/>
        <v>12098297</v>
      </c>
    </row>
    <row r="7" spans="1:27" ht="12.75">
      <c r="A7" s="291" t="s">
        <v>229</v>
      </c>
      <c r="B7" s="142"/>
      <c r="C7" s="60">
        <v>7751504</v>
      </c>
      <c r="D7" s="340"/>
      <c r="E7" s="60">
        <v>12098297</v>
      </c>
      <c r="F7" s="59">
        <v>12098297</v>
      </c>
      <c r="G7" s="59"/>
      <c r="H7" s="60"/>
      <c r="I7" s="60">
        <v>344402</v>
      </c>
      <c r="J7" s="59">
        <v>344402</v>
      </c>
      <c r="K7" s="59">
        <v>3408227</v>
      </c>
      <c r="L7" s="60">
        <v>3419931</v>
      </c>
      <c r="M7" s="60">
        <v>2761838</v>
      </c>
      <c r="N7" s="59">
        <v>9589996</v>
      </c>
      <c r="O7" s="59">
        <v>2346161</v>
      </c>
      <c r="P7" s="60">
        <v>1086118</v>
      </c>
      <c r="Q7" s="60">
        <v>2413225</v>
      </c>
      <c r="R7" s="59">
        <v>5845504</v>
      </c>
      <c r="S7" s="59"/>
      <c r="T7" s="60"/>
      <c r="U7" s="60"/>
      <c r="V7" s="59"/>
      <c r="W7" s="59">
        <v>15779902</v>
      </c>
      <c r="X7" s="60">
        <v>9073723</v>
      </c>
      <c r="Y7" s="59">
        <v>6706179</v>
      </c>
      <c r="Z7" s="61">
        <v>73.91</v>
      </c>
      <c r="AA7" s="62">
        <v>12098297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5350000</v>
      </c>
      <c r="F8" s="59">
        <f t="shared" si="2"/>
        <v>5350000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4012500</v>
      </c>
      <c r="Y8" s="59">
        <f t="shared" si="2"/>
        <v>-4012500</v>
      </c>
      <c r="Z8" s="61">
        <f>+IF(X8&lt;&gt;0,+(Y8/X8)*100,0)</f>
        <v>-100</v>
      </c>
      <c r="AA8" s="62">
        <f>SUM(AA9:AA10)</f>
        <v>5350000</v>
      </c>
    </row>
    <row r="9" spans="1:27" ht="12.75">
      <c r="A9" s="291" t="s">
        <v>230</v>
      </c>
      <c r="B9" s="142"/>
      <c r="C9" s="60"/>
      <c r="D9" s="340"/>
      <c r="E9" s="60">
        <v>5350000</v>
      </c>
      <c r="F9" s="59">
        <v>5350000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4012500</v>
      </c>
      <c r="Y9" s="59">
        <v>-4012500</v>
      </c>
      <c r="Z9" s="61">
        <v>-100</v>
      </c>
      <c r="AA9" s="62">
        <v>5350000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600000</v>
      </c>
      <c r="F11" s="364">
        <f t="shared" si="3"/>
        <v>600000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450000</v>
      </c>
      <c r="Y11" s="364">
        <f t="shared" si="3"/>
        <v>-450000</v>
      </c>
      <c r="Z11" s="365">
        <f>+IF(X11&lt;&gt;0,+(Y11/X11)*100,0)</f>
        <v>-100</v>
      </c>
      <c r="AA11" s="366">
        <f t="shared" si="3"/>
        <v>600000</v>
      </c>
    </row>
    <row r="12" spans="1:27" ht="12.75">
      <c r="A12" s="291" t="s">
        <v>232</v>
      </c>
      <c r="B12" s="136"/>
      <c r="C12" s="60"/>
      <c r="D12" s="340"/>
      <c r="E12" s="60">
        <v>600000</v>
      </c>
      <c r="F12" s="59">
        <v>600000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450000</v>
      </c>
      <c r="Y12" s="59">
        <v>-450000</v>
      </c>
      <c r="Z12" s="61">
        <v>-100</v>
      </c>
      <c r="AA12" s="62">
        <v>600000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20227703</v>
      </c>
      <c r="F22" s="345">
        <f t="shared" si="6"/>
        <v>20227703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199014</v>
      </c>
      <c r="L22" s="343">
        <f t="shared" si="6"/>
        <v>0</v>
      </c>
      <c r="M22" s="343">
        <f t="shared" si="6"/>
        <v>346021</v>
      </c>
      <c r="N22" s="345">
        <f t="shared" si="6"/>
        <v>545035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545035</v>
      </c>
      <c r="X22" s="343">
        <f t="shared" si="6"/>
        <v>15170777</v>
      </c>
      <c r="Y22" s="345">
        <f t="shared" si="6"/>
        <v>-14625742</v>
      </c>
      <c r="Z22" s="336">
        <f>+IF(X22&lt;&gt;0,+(Y22/X22)*100,0)</f>
        <v>-96.40733628870822</v>
      </c>
      <c r="AA22" s="350">
        <f>SUM(AA23:AA32)</f>
        <v>20227703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2500000</v>
      </c>
      <c r="F25" s="59">
        <v>2500000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1875000</v>
      </c>
      <c r="Y25" s="59">
        <v>-1875000</v>
      </c>
      <c r="Z25" s="61">
        <v>-100</v>
      </c>
      <c r="AA25" s="62">
        <v>2500000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2400000</v>
      </c>
      <c r="F27" s="59">
        <v>2400000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1800000</v>
      </c>
      <c r="Y27" s="59">
        <v>-1800000</v>
      </c>
      <c r="Z27" s="61">
        <v>-100</v>
      </c>
      <c r="AA27" s="62">
        <v>2400000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>
        <v>346021</v>
      </c>
      <c r="N29" s="59">
        <v>346021</v>
      </c>
      <c r="O29" s="59"/>
      <c r="P29" s="60"/>
      <c r="Q29" s="60"/>
      <c r="R29" s="59"/>
      <c r="S29" s="59"/>
      <c r="T29" s="60"/>
      <c r="U29" s="60"/>
      <c r="V29" s="59"/>
      <c r="W29" s="59">
        <v>346021</v>
      </c>
      <c r="X29" s="60"/>
      <c r="Y29" s="59">
        <v>346021</v>
      </c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15327703</v>
      </c>
      <c r="F32" s="59">
        <v>15327703</v>
      </c>
      <c r="G32" s="59"/>
      <c r="H32" s="60"/>
      <c r="I32" s="60"/>
      <c r="J32" s="59"/>
      <c r="K32" s="59">
        <v>199014</v>
      </c>
      <c r="L32" s="60"/>
      <c r="M32" s="60"/>
      <c r="N32" s="59">
        <v>199014</v>
      </c>
      <c r="O32" s="59"/>
      <c r="P32" s="60"/>
      <c r="Q32" s="60"/>
      <c r="R32" s="59"/>
      <c r="S32" s="59"/>
      <c r="T32" s="60"/>
      <c r="U32" s="60"/>
      <c r="V32" s="59"/>
      <c r="W32" s="59">
        <v>199014</v>
      </c>
      <c r="X32" s="60">
        <v>11495777</v>
      </c>
      <c r="Y32" s="59">
        <v>-11296763</v>
      </c>
      <c r="Z32" s="61">
        <v>-98.27</v>
      </c>
      <c r="AA32" s="62">
        <v>15327703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7376169</v>
      </c>
      <c r="D40" s="344">
        <f t="shared" si="9"/>
        <v>0</v>
      </c>
      <c r="E40" s="343">
        <f t="shared" si="9"/>
        <v>24971686</v>
      </c>
      <c r="F40" s="345">
        <f t="shared" si="9"/>
        <v>24971686</v>
      </c>
      <c r="G40" s="345">
        <f t="shared" si="9"/>
        <v>24168</v>
      </c>
      <c r="H40" s="343">
        <f t="shared" si="9"/>
        <v>54745</v>
      </c>
      <c r="I40" s="343">
        <f t="shared" si="9"/>
        <v>0</v>
      </c>
      <c r="J40" s="345">
        <f t="shared" si="9"/>
        <v>78913</v>
      </c>
      <c r="K40" s="345">
        <f t="shared" si="9"/>
        <v>710792</v>
      </c>
      <c r="L40" s="343">
        <f t="shared" si="9"/>
        <v>6730</v>
      </c>
      <c r="M40" s="343">
        <f t="shared" si="9"/>
        <v>0</v>
      </c>
      <c r="N40" s="345">
        <f t="shared" si="9"/>
        <v>717522</v>
      </c>
      <c r="O40" s="345">
        <f t="shared" si="9"/>
        <v>0</v>
      </c>
      <c r="P40" s="343">
        <f t="shared" si="9"/>
        <v>109333</v>
      </c>
      <c r="Q40" s="343">
        <f t="shared" si="9"/>
        <v>22645</v>
      </c>
      <c r="R40" s="345">
        <f t="shared" si="9"/>
        <v>131978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928413</v>
      </c>
      <c r="X40" s="343">
        <f t="shared" si="9"/>
        <v>18728765</v>
      </c>
      <c r="Y40" s="345">
        <f t="shared" si="9"/>
        <v>-17800352</v>
      </c>
      <c r="Z40" s="336">
        <f>+IF(X40&lt;&gt;0,+(Y40/X40)*100,0)</f>
        <v>-95.04284986223064</v>
      </c>
      <c r="AA40" s="350">
        <f>SUM(AA41:AA49)</f>
        <v>24971686</v>
      </c>
    </row>
    <row r="41" spans="1:27" ht="12.75">
      <c r="A41" s="361" t="s">
        <v>248</v>
      </c>
      <c r="B41" s="142"/>
      <c r="C41" s="362"/>
      <c r="D41" s="363"/>
      <c r="E41" s="362">
        <v>5350000</v>
      </c>
      <c r="F41" s="364">
        <v>5350000</v>
      </c>
      <c r="G41" s="364"/>
      <c r="H41" s="362"/>
      <c r="I41" s="362"/>
      <c r="J41" s="364"/>
      <c r="K41" s="364">
        <v>710792</v>
      </c>
      <c r="L41" s="362"/>
      <c r="M41" s="362"/>
      <c r="N41" s="364">
        <v>710792</v>
      </c>
      <c r="O41" s="364"/>
      <c r="P41" s="362"/>
      <c r="Q41" s="362"/>
      <c r="R41" s="364"/>
      <c r="S41" s="364"/>
      <c r="T41" s="362"/>
      <c r="U41" s="362"/>
      <c r="V41" s="364"/>
      <c r="W41" s="364">
        <v>710792</v>
      </c>
      <c r="X41" s="362">
        <v>4012500</v>
      </c>
      <c r="Y41" s="364">
        <v>-3301708</v>
      </c>
      <c r="Z41" s="365">
        <v>-82.29</v>
      </c>
      <c r="AA41" s="366">
        <v>5350000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1009479</v>
      </c>
      <c r="D43" s="369"/>
      <c r="E43" s="305">
        <v>1256000</v>
      </c>
      <c r="F43" s="370">
        <v>1256000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942000</v>
      </c>
      <c r="Y43" s="370">
        <v>-942000</v>
      </c>
      <c r="Z43" s="371">
        <v>-100</v>
      </c>
      <c r="AA43" s="303">
        <v>1256000</v>
      </c>
    </row>
    <row r="44" spans="1:27" ht="12.75">
      <c r="A44" s="361" t="s">
        <v>251</v>
      </c>
      <c r="B44" s="136"/>
      <c r="C44" s="60">
        <v>1556690</v>
      </c>
      <c r="D44" s="368"/>
      <c r="E44" s="54">
        <v>2191686</v>
      </c>
      <c r="F44" s="53">
        <v>2191686</v>
      </c>
      <c r="G44" s="53">
        <v>24168</v>
      </c>
      <c r="H44" s="54">
        <v>54745</v>
      </c>
      <c r="I44" s="54"/>
      <c r="J44" s="53">
        <v>78913</v>
      </c>
      <c r="K44" s="53"/>
      <c r="L44" s="54">
        <v>6730</v>
      </c>
      <c r="M44" s="54"/>
      <c r="N44" s="53">
        <v>6730</v>
      </c>
      <c r="O44" s="53"/>
      <c r="P44" s="54">
        <v>19000</v>
      </c>
      <c r="Q44" s="54">
        <v>22645</v>
      </c>
      <c r="R44" s="53">
        <v>41645</v>
      </c>
      <c r="S44" s="53"/>
      <c r="T44" s="54"/>
      <c r="U44" s="54"/>
      <c r="V44" s="53"/>
      <c r="W44" s="53">
        <v>127288</v>
      </c>
      <c r="X44" s="54">
        <v>1643765</v>
      </c>
      <c r="Y44" s="53">
        <v>-1516477</v>
      </c>
      <c r="Z44" s="94">
        <v>-92.26</v>
      </c>
      <c r="AA44" s="95">
        <v>2191686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4637192</v>
      </c>
      <c r="D47" s="368"/>
      <c r="E47" s="54">
        <v>16174000</v>
      </c>
      <c r="F47" s="53">
        <v>16174000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12130500</v>
      </c>
      <c r="Y47" s="53">
        <v>-12130500</v>
      </c>
      <c r="Z47" s="94">
        <v>-100</v>
      </c>
      <c r="AA47" s="95">
        <v>16174000</v>
      </c>
    </row>
    <row r="48" spans="1:27" ht="12.75">
      <c r="A48" s="361" t="s">
        <v>255</v>
      </c>
      <c r="B48" s="136"/>
      <c r="C48" s="60">
        <v>172808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>
        <v>90333</v>
      </c>
      <c r="Q49" s="54"/>
      <c r="R49" s="53">
        <v>90333</v>
      </c>
      <c r="S49" s="53"/>
      <c r="T49" s="54"/>
      <c r="U49" s="54"/>
      <c r="V49" s="53"/>
      <c r="W49" s="53">
        <v>90333</v>
      </c>
      <c r="X49" s="54"/>
      <c r="Y49" s="53">
        <v>90333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15127673</v>
      </c>
      <c r="D60" s="346">
        <f t="shared" si="14"/>
        <v>0</v>
      </c>
      <c r="E60" s="219">
        <f t="shared" si="14"/>
        <v>63247686</v>
      </c>
      <c r="F60" s="264">
        <f t="shared" si="14"/>
        <v>63247686</v>
      </c>
      <c r="G60" s="264">
        <f t="shared" si="14"/>
        <v>24168</v>
      </c>
      <c r="H60" s="219">
        <f t="shared" si="14"/>
        <v>54745</v>
      </c>
      <c r="I60" s="219">
        <f t="shared" si="14"/>
        <v>344402</v>
      </c>
      <c r="J60" s="264">
        <f t="shared" si="14"/>
        <v>423315</v>
      </c>
      <c r="K60" s="264">
        <f t="shared" si="14"/>
        <v>4318033</v>
      </c>
      <c r="L60" s="219">
        <f t="shared" si="14"/>
        <v>3426661</v>
      </c>
      <c r="M60" s="219">
        <f t="shared" si="14"/>
        <v>3107859</v>
      </c>
      <c r="N60" s="264">
        <f t="shared" si="14"/>
        <v>10852553</v>
      </c>
      <c r="O60" s="264">
        <f t="shared" si="14"/>
        <v>2346161</v>
      </c>
      <c r="P60" s="219">
        <f t="shared" si="14"/>
        <v>1195451</v>
      </c>
      <c r="Q60" s="219">
        <f t="shared" si="14"/>
        <v>2435870</v>
      </c>
      <c r="R60" s="264">
        <f t="shared" si="14"/>
        <v>5977482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17253350</v>
      </c>
      <c r="X60" s="219">
        <f t="shared" si="14"/>
        <v>47435765</v>
      </c>
      <c r="Y60" s="264">
        <f t="shared" si="14"/>
        <v>-30182415</v>
      </c>
      <c r="Z60" s="337">
        <f>+IF(X60&lt;&gt;0,+(Y60/X60)*100,0)</f>
        <v>-63.6279714262013</v>
      </c>
      <c r="AA60" s="232">
        <f>+AA57+AA54+AA51+AA40+AA37+AA34+AA22+AA5</f>
        <v>63247686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2018-05-08T09:14:19Z</dcterms:created>
  <dcterms:modified xsi:type="dcterms:W3CDTF">2018-05-08T09:14:22Z</dcterms:modified>
  <cp:category/>
  <cp:version/>
  <cp:contentType/>
  <cp:contentStatus/>
</cp:coreProperties>
</file>