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<sst xmlns="http://schemas.openxmlformats.org/spreadsheetml/2006/main" count="857" uniqueCount="303">
  <si>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Abaqulusi(KZN263)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</si>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</sst>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65149935</v>
      </c>
      <c r="C5" s="19">
        <v>0</v>
      </c>
      <c r="D5" s="59">
        <v>70627500</v>
      </c>
      <c r="E5" s="60">
        <v>70627500</v>
      </c>
      <c r="F5" s="60">
        <v>5826945</v>
      </c>
      <c r="G5" s="60">
        <v>5871488</v>
      </c>
      <c r="H5" s="60">
        <v>5772033</v>
      </c>
      <c r="I5" s="60">
        <v>17470466</v>
      </c>
      <c r="J5" s="60">
        <v>-3243</v>
      </c>
      <c r="K5" s="60">
        <v>0</v>
      </c>
      <c r="L5" s="60">
        <v>0</v>
      </c>
      <c r="M5" s="60">
        <v>-3243</v>
      </c>
      <c r="N5" s="60">
        <v>0</v>
      </c>
      <c r="O5" s="60">
        <v>0</v>
      </c>
      <c r="P5" s="60">
        <v>5887470</v>
      </c>
      <c r="Q5" s="60">
        <v>5887470</v>
      </c>
      <c r="R5" s="60">
        <v>0</v>
      </c>
      <c r="S5" s="60">
        <v>0</v>
      </c>
      <c r="T5" s="60">
        <v>0</v>
      </c>
      <c r="U5" s="60">
        <v>0</v>
      </c>
      <c r="V5" s="60">
        <v>23354693</v>
      </c>
      <c r="W5" s="60">
        <v>49313250</v>
      </c>
      <c r="X5" s="60">
        <v>-25958557</v>
      </c>
      <c r="Y5" s="61">
        <v>-52.64</v>
      </c>
      <c r="Z5" s="62">
        <v>70627500</v>
      </c>
    </row>
    <row r="6" spans="1:26" ht="12.75">
      <c r="A6" s="58" t="s">
        <v>32</v>
      </c>
      <c r="B6" s="19">
        <v>221528329</v>
      </c>
      <c r="C6" s="19">
        <v>0</v>
      </c>
      <c r="D6" s="59">
        <v>277862630</v>
      </c>
      <c r="E6" s="60">
        <v>277862630</v>
      </c>
      <c r="F6" s="60">
        <v>15502130</v>
      </c>
      <c r="G6" s="60">
        <v>18460497</v>
      </c>
      <c r="H6" s="60">
        <v>20447557</v>
      </c>
      <c r="I6" s="60">
        <v>54410184</v>
      </c>
      <c r="J6" s="60">
        <v>3544558</v>
      </c>
      <c r="K6" s="60">
        <v>0</v>
      </c>
      <c r="L6" s="60">
        <v>0</v>
      </c>
      <c r="M6" s="60">
        <v>3544558</v>
      </c>
      <c r="N6" s="60">
        <v>0</v>
      </c>
      <c r="O6" s="60">
        <v>0</v>
      </c>
      <c r="P6" s="60">
        <v>1605980238</v>
      </c>
      <c r="Q6" s="60">
        <v>1605980238</v>
      </c>
      <c r="R6" s="60">
        <v>0</v>
      </c>
      <c r="S6" s="60">
        <v>0</v>
      </c>
      <c r="T6" s="60">
        <v>0</v>
      </c>
      <c r="U6" s="60">
        <v>0</v>
      </c>
      <c r="V6" s="60">
        <v>1663934980</v>
      </c>
      <c r="W6" s="60">
        <v>184559575</v>
      </c>
      <c r="X6" s="60">
        <v>1479375405</v>
      </c>
      <c r="Y6" s="61">
        <v>801.57</v>
      </c>
      <c r="Z6" s="62">
        <v>277862630</v>
      </c>
    </row>
    <row r="7" spans="1:26" ht="12.75">
      <c r="A7" s="58" t="s">
        <v>33</v>
      </c>
      <c r="B7" s="19">
        <v>1885510</v>
      </c>
      <c r="C7" s="19">
        <v>0</v>
      </c>
      <c r="D7" s="59">
        <v>1750000</v>
      </c>
      <c r="E7" s="60">
        <v>1750000</v>
      </c>
      <c r="F7" s="60">
        <v>36902</v>
      </c>
      <c r="G7" s="60">
        <v>102926</v>
      </c>
      <c r="H7" s="60">
        <v>44001</v>
      </c>
      <c r="I7" s="60">
        <v>183829</v>
      </c>
      <c r="J7" s="60">
        <v>16685</v>
      </c>
      <c r="K7" s="60">
        <v>0</v>
      </c>
      <c r="L7" s="60">
        <v>0</v>
      </c>
      <c r="M7" s="60">
        <v>16685</v>
      </c>
      <c r="N7" s="60">
        <v>0</v>
      </c>
      <c r="O7" s="60">
        <v>0</v>
      </c>
      <c r="P7" s="60">
        <v>5446198</v>
      </c>
      <c r="Q7" s="60">
        <v>5446198</v>
      </c>
      <c r="R7" s="60">
        <v>0</v>
      </c>
      <c r="S7" s="60">
        <v>0</v>
      </c>
      <c r="T7" s="60">
        <v>0</v>
      </c>
      <c r="U7" s="60">
        <v>0</v>
      </c>
      <c r="V7" s="60">
        <v>5646712</v>
      </c>
      <c r="W7" s="60">
        <v>1312497</v>
      </c>
      <c r="X7" s="60">
        <v>4334215</v>
      </c>
      <c r="Y7" s="61">
        <v>330.23</v>
      </c>
      <c r="Z7" s="62">
        <v>1750000</v>
      </c>
    </row>
    <row r="8" spans="1:26" ht="12.75">
      <c r="A8" s="58" t="s">
        <v>34</v>
      </c>
      <c r="B8" s="19">
        <v>161144824</v>
      </c>
      <c r="C8" s="19">
        <v>0</v>
      </c>
      <c r="D8" s="59">
        <v>124650000</v>
      </c>
      <c r="E8" s="60">
        <v>124650000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124650000</v>
      </c>
      <c r="X8" s="60">
        <v>-124650000</v>
      </c>
      <c r="Y8" s="61">
        <v>-100</v>
      </c>
      <c r="Z8" s="62">
        <v>124650000</v>
      </c>
    </row>
    <row r="9" spans="1:26" ht="12.75">
      <c r="A9" s="58" t="s">
        <v>35</v>
      </c>
      <c r="B9" s="19">
        <v>5932946</v>
      </c>
      <c r="C9" s="19">
        <v>0</v>
      </c>
      <c r="D9" s="59">
        <v>9790965</v>
      </c>
      <c r="E9" s="60">
        <v>9790965</v>
      </c>
      <c r="F9" s="60">
        <v>3314649</v>
      </c>
      <c r="G9" s="60">
        <v>3205021</v>
      </c>
      <c r="H9" s="60">
        <v>2981519</v>
      </c>
      <c r="I9" s="60">
        <v>9501189</v>
      </c>
      <c r="J9" s="60">
        <v>55697</v>
      </c>
      <c r="K9" s="60">
        <v>0</v>
      </c>
      <c r="L9" s="60">
        <v>0</v>
      </c>
      <c r="M9" s="60">
        <v>55697</v>
      </c>
      <c r="N9" s="60">
        <v>0</v>
      </c>
      <c r="O9" s="60">
        <v>0</v>
      </c>
      <c r="P9" s="60">
        <v>280688890</v>
      </c>
      <c r="Q9" s="60">
        <v>280688890</v>
      </c>
      <c r="R9" s="60">
        <v>0</v>
      </c>
      <c r="S9" s="60">
        <v>0</v>
      </c>
      <c r="T9" s="60">
        <v>0</v>
      </c>
      <c r="U9" s="60">
        <v>0</v>
      </c>
      <c r="V9" s="60">
        <v>290245776</v>
      </c>
      <c r="W9" s="60">
        <v>9975735</v>
      </c>
      <c r="X9" s="60">
        <v>280270041</v>
      </c>
      <c r="Y9" s="61">
        <v>2809.52</v>
      </c>
      <c r="Z9" s="62">
        <v>9790965</v>
      </c>
    </row>
    <row r="10" spans="1:26" ht="22.5">
      <c r="A10" s="63" t="s">
        <v>278</v>
      </c>
      <c r="B10" s="64">
        <f>SUM(B5:B9)</f>
        <v>455641544</v>
      </c>
      <c r="C10" s="64">
        <f>SUM(C5:C9)</f>
        <v>0</v>
      </c>
      <c r="D10" s="65">
        <f aca="true" t="shared" si="0" ref="D10:Z10">SUM(D5:D9)</f>
        <v>484681095</v>
      </c>
      <c r="E10" s="66">
        <f t="shared" si="0"/>
        <v>484681095</v>
      </c>
      <c r="F10" s="66">
        <f t="shared" si="0"/>
        <v>24680626</v>
      </c>
      <c r="G10" s="66">
        <f t="shared" si="0"/>
        <v>27639932</v>
      </c>
      <c r="H10" s="66">
        <f t="shared" si="0"/>
        <v>29245110</v>
      </c>
      <c r="I10" s="66">
        <f t="shared" si="0"/>
        <v>81565668</v>
      </c>
      <c r="J10" s="66">
        <f t="shared" si="0"/>
        <v>3613697</v>
      </c>
      <c r="K10" s="66">
        <f t="shared" si="0"/>
        <v>0</v>
      </c>
      <c r="L10" s="66">
        <f t="shared" si="0"/>
        <v>0</v>
      </c>
      <c r="M10" s="66">
        <f t="shared" si="0"/>
        <v>3613697</v>
      </c>
      <c r="N10" s="66">
        <f t="shared" si="0"/>
        <v>0</v>
      </c>
      <c r="O10" s="66">
        <f t="shared" si="0"/>
        <v>0</v>
      </c>
      <c r="P10" s="66">
        <f t="shared" si="0"/>
        <v>1898002796</v>
      </c>
      <c r="Q10" s="66">
        <f t="shared" si="0"/>
        <v>1898002796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1983182161</v>
      </c>
      <c r="W10" s="66">
        <f t="shared" si="0"/>
        <v>369811057</v>
      </c>
      <c r="X10" s="66">
        <f t="shared" si="0"/>
        <v>1613371104</v>
      </c>
      <c r="Y10" s="67">
        <f>+IF(W10&lt;&gt;0,(X10/W10)*100,0)</f>
        <v>436.26902805126247</v>
      </c>
      <c r="Z10" s="68">
        <f t="shared" si="0"/>
        <v>484681095</v>
      </c>
    </row>
    <row r="11" spans="1:26" ht="12.75">
      <c r="A11" s="58" t="s">
        <v>37</v>
      </c>
      <c r="B11" s="19">
        <v>130563756</v>
      </c>
      <c r="C11" s="19">
        <v>0</v>
      </c>
      <c r="D11" s="59">
        <v>137258752</v>
      </c>
      <c r="E11" s="60">
        <v>137258752</v>
      </c>
      <c r="F11" s="60">
        <v>646067</v>
      </c>
      <c r="G11" s="60">
        <v>8122222</v>
      </c>
      <c r="H11" s="60">
        <v>93076</v>
      </c>
      <c r="I11" s="60">
        <v>8861365</v>
      </c>
      <c r="J11" s="60">
        <v>120949</v>
      </c>
      <c r="K11" s="60">
        <v>0</v>
      </c>
      <c r="L11" s="60">
        <v>0</v>
      </c>
      <c r="M11" s="60">
        <v>120949</v>
      </c>
      <c r="N11" s="60">
        <v>0</v>
      </c>
      <c r="O11" s="60">
        <v>0</v>
      </c>
      <c r="P11" s="60">
        <v>63116879</v>
      </c>
      <c r="Q11" s="60">
        <v>63116879</v>
      </c>
      <c r="R11" s="60">
        <v>0</v>
      </c>
      <c r="S11" s="60">
        <v>0</v>
      </c>
      <c r="T11" s="60">
        <v>0</v>
      </c>
      <c r="U11" s="60">
        <v>0</v>
      </c>
      <c r="V11" s="60">
        <v>72099193</v>
      </c>
      <c r="W11" s="60">
        <v>108048114</v>
      </c>
      <c r="X11" s="60">
        <v>-35948921</v>
      </c>
      <c r="Y11" s="61">
        <v>-33.27</v>
      </c>
      <c r="Z11" s="62">
        <v>137258752</v>
      </c>
    </row>
    <row r="12" spans="1:26" ht="12.75">
      <c r="A12" s="58" t="s">
        <v>38</v>
      </c>
      <c r="B12" s="19">
        <v>16144597</v>
      </c>
      <c r="C12" s="19">
        <v>0</v>
      </c>
      <c r="D12" s="59">
        <v>17650337</v>
      </c>
      <c r="E12" s="60">
        <v>17650337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13237749</v>
      </c>
      <c r="X12" s="60">
        <v>-13237749</v>
      </c>
      <c r="Y12" s="61">
        <v>-100</v>
      </c>
      <c r="Z12" s="62">
        <v>17650337</v>
      </c>
    </row>
    <row r="13" spans="1:26" ht="12.75">
      <c r="A13" s="58" t="s">
        <v>279</v>
      </c>
      <c r="B13" s="19">
        <v>64684018</v>
      </c>
      <c r="C13" s="19">
        <v>0</v>
      </c>
      <c r="D13" s="59">
        <v>96383421</v>
      </c>
      <c r="E13" s="60">
        <v>96383421</v>
      </c>
      <c r="F13" s="60">
        <v>161344844</v>
      </c>
      <c r="G13" s="60">
        <v>0</v>
      </c>
      <c r="H13" s="60">
        <v>0</v>
      </c>
      <c r="I13" s="60">
        <v>161344844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161344844</v>
      </c>
      <c r="W13" s="60">
        <v>66035565</v>
      </c>
      <c r="X13" s="60">
        <v>95309279</v>
      </c>
      <c r="Y13" s="61">
        <v>144.33</v>
      </c>
      <c r="Z13" s="62">
        <v>96383421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155119362</v>
      </c>
      <c r="C15" s="19">
        <v>0</v>
      </c>
      <c r="D15" s="59">
        <v>167385150</v>
      </c>
      <c r="E15" s="60">
        <v>167385150</v>
      </c>
      <c r="F15" s="60">
        <v>-84588</v>
      </c>
      <c r="G15" s="60">
        <v>3401885</v>
      </c>
      <c r="H15" s="60">
        <v>1185472</v>
      </c>
      <c r="I15" s="60">
        <v>4502769</v>
      </c>
      <c r="J15" s="60">
        <v>12026462</v>
      </c>
      <c r="K15" s="60">
        <v>0</v>
      </c>
      <c r="L15" s="60">
        <v>0</v>
      </c>
      <c r="M15" s="60">
        <v>12026462</v>
      </c>
      <c r="N15" s="60">
        <v>0</v>
      </c>
      <c r="O15" s="60">
        <v>0</v>
      </c>
      <c r="P15" s="60">
        <v>2373162214</v>
      </c>
      <c r="Q15" s="60">
        <v>2373162214</v>
      </c>
      <c r="R15" s="60">
        <v>0</v>
      </c>
      <c r="S15" s="60">
        <v>0</v>
      </c>
      <c r="T15" s="60">
        <v>0</v>
      </c>
      <c r="U15" s="60">
        <v>0</v>
      </c>
      <c r="V15" s="60">
        <v>2389691445</v>
      </c>
      <c r="W15" s="60">
        <v>126582913</v>
      </c>
      <c r="X15" s="60">
        <v>2263108532</v>
      </c>
      <c r="Y15" s="61">
        <v>1787.85</v>
      </c>
      <c r="Z15" s="62">
        <v>167385150</v>
      </c>
    </row>
    <row r="16" spans="1:26" ht="12.75">
      <c r="A16" s="69" t="s">
        <v>42</v>
      </c>
      <c r="B16" s="19">
        <v>15059529</v>
      </c>
      <c r="C16" s="19">
        <v>0</v>
      </c>
      <c r="D16" s="59">
        <v>19565760</v>
      </c>
      <c r="E16" s="60">
        <v>19565760</v>
      </c>
      <c r="F16" s="60">
        <v>0</v>
      </c>
      <c r="G16" s="60">
        <v>0</v>
      </c>
      <c r="H16" s="60">
        <v>693971</v>
      </c>
      <c r="I16" s="60">
        <v>693971</v>
      </c>
      <c r="J16" s="60">
        <v>5000</v>
      </c>
      <c r="K16" s="60">
        <v>0</v>
      </c>
      <c r="L16" s="60">
        <v>0</v>
      </c>
      <c r="M16" s="60">
        <v>5000</v>
      </c>
      <c r="N16" s="60">
        <v>0</v>
      </c>
      <c r="O16" s="60">
        <v>0</v>
      </c>
      <c r="P16" s="60">
        <v>23169567</v>
      </c>
      <c r="Q16" s="60">
        <v>23169567</v>
      </c>
      <c r="R16" s="60">
        <v>0</v>
      </c>
      <c r="S16" s="60">
        <v>0</v>
      </c>
      <c r="T16" s="60">
        <v>0</v>
      </c>
      <c r="U16" s="60">
        <v>0</v>
      </c>
      <c r="V16" s="60">
        <v>23868538</v>
      </c>
      <c r="W16" s="60">
        <v>13613247</v>
      </c>
      <c r="X16" s="60">
        <v>10255291</v>
      </c>
      <c r="Y16" s="61">
        <v>75.33</v>
      </c>
      <c r="Z16" s="62">
        <v>19565760</v>
      </c>
    </row>
    <row r="17" spans="1:26" ht="12.75">
      <c r="A17" s="58" t="s">
        <v>43</v>
      </c>
      <c r="B17" s="19">
        <v>94529566</v>
      </c>
      <c r="C17" s="19">
        <v>0</v>
      </c>
      <c r="D17" s="59">
        <v>154531096</v>
      </c>
      <c r="E17" s="60">
        <v>154531096</v>
      </c>
      <c r="F17" s="60">
        <v>-64516559</v>
      </c>
      <c r="G17" s="60">
        <v>2049623</v>
      </c>
      <c r="H17" s="60">
        <v>5138241</v>
      </c>
      <c r="I17" s="60">
        <v>-57328695</v>
      </c>
      <c r="J17" s="60">
        <v>565358</v>
      </c>
      <c r="K17" s="60">
        <v>0</v>
      </c>
      <c r="L17" s="60">
        <v>0</v>
      </c>
      <c r="M17" s="60">
        <v>565358</v>
      </c>
      <c r="N17" s="60">
        <v>0</v>
      </c>
      <c r="O17" s="60">
        <v>0</v>
      </c>
      <c r="P17" s="60">
        <v>1096239537</v>
      </c>
      <c r="Q17" s="60">
        <v>1096239537</v>
      </c>
      <c r="R17" s="60">
        <v>0</v>
      </c>
      <c r="S17" s="60">
        <v>0</v>
      </c>
      <c r="T17" s="60">
        <v>0</v>
      </c>
      <c r="U17" s="60">
        <v>0</v>
      </c>
      <c r="V17" s="60">
        <v>1039476200</v>
      </c>
      <c r="W17" s="60">
        <v>88556247</v>
      </c>
      <c r="X17" s="60">
        <v>950919953</v>
      </c>
      <c r="Y17" s="61">
        <v>1073.8</v>
      </c>
      <c r="Z17" s="62">
        <v>154531096</v>
      </c>
    </row>
    <row r="18" spans="1:26" ht="12.75">
      <c r="A18" s="70" t="s">
        <v>44</v>
      </c>
      <c r="B18" s="71">
        <f>SUM(B11:B17)</f>
        <v>476100828</v>
      </c>
      <c r="C18" s="71">
        <f>SUM(C11:C17)</f>
        <v>0</v>
      </c>
      <c r="D18" s="72">
        <f aca="true" t="shared" si="1" ref="D18:Z18">SUM(D11:D17)</f>
        <v>592774516</v>
      </c>
      <c r="E18" s="73">
        <f t="shared" si="1"/>
        <v>592774516</v>
      </c>
      <c r="F18" s="73">
        <f t="shared" si="1"/>
        <v>97389764</v>
      </c>
      <c r="G18" s="73">
        <f t="shared" si="1"/>
        <v>13573730</v>
      </c>
      <c r="H18" s="73">
        <f t="shared" si="1"/>
        <v>7110760</v>
      </c>
      <c r="I18" s="73">
        <f t="shared" si="1"/>
        <v>118074254</v>
      </c>
      <c r="J18" s="73">
        <f t="shared" si="1"/>
        <v>12717769</v>
      </c>
      <c r="K18" s="73">
        <f t="shared" si="1"/>
        <v>0</v>
      </c>
      <c r="L18" s="73">
        <f t="shared" si="1"/>
        <v>0</v>
      </c>
      <c r="M18" s="73">
        <f t="shared" si="1"/>
        <v>12717769</v>
      </c>
      <c r="N18" s="73">
        <f t="shared" si="1"/>
        <v>0</v>
      </c>
      <c r="O18" s="73">
        <f t="shared" si="1"/>
        <v>0</v>
      </c>
      <c r="P18" s="73">
        <f t="shared" si="1"/>
        <v>3555688197</v>
      </c>
      <c r="Q18" s="73">
        <f t="shared" si="1"/>
        <v>3555688197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3686480220</v>
      </c>
      <c r="W18" s="73">
        <f t="shared" si="1"/>
        <v>416073835</v>
      </c>
      <c r="X18" s="73">
        <f t="shared" si="1"/>
        <v>3270406385</v>
      </c>
      <c r="Y18" s="67">
        <f>+IF(W18&lt;&gt;0,(X18/W18)*100,0)</f>
        <v>786.015872639528</v>
      </c>
      <c r="Z18" s="74">
        <f t="shared" si="1"/>
        <v>592774516</v>
      </c>
    </row>
    <row r="19" spans="1:26" ht="12.75">
      <c r="A19" s="70" t="s">
        <v>45</v>
      </c>
      <c r="B19" s="75">
        <f>+B10-B18</f>
        <v>-20459284</v>
      </c>
      <c r="C19" s="75">
        <f>+C10-C18</f>
        <v>0</v>
      </c>
      <c r="D19" s="76">
        <f aca="true" t="shared" si="2" ref="D19:Z19">+D10-D18</f>
        <v>-108093421</v>
      </c>
      <c r="E19" s="77">
        <f t="shared" si="2"/>
        <v>-108093421</v>
      </c>
      <c r="F19" s="77">
        <f t="shared" si="2"/>
        <v>-72709138</v>
      </c>
      <c r="G19" s="77">
        <f t="shared" si="2"/>
        <v>14066202</v>
      </c>
      <c r="H19" s="77">
        <f t="shared" si="2"/>
        <v>22134350</v>
      </c>
      <c r="I19" s="77">
        <f t="shared" si="2"/>
        <v>-36508586</v>
      </c>
      <c r="J19" s="77">
        <f t="shared" si="2"/>
        <v>-9104072</v>
      </c>
      <c r="K19" s="77">
        <f t="shared" si="2"/>
        <v>0</v>
      </c>
      <c r="L19" s="77">
        <f t="shared" si="2"/>
        <v>0</v>
      </c>
      <c r="M19" s="77">
        <f t="shared" si="2"/>
        <v>-9104072</v>
      </c>
      <c r="N19" s="77">
        <f t="shared" si="2"/>
        <v>0</v>
      </c>
      <c r="O19" s="77">
        <f t="shared" si="2"/>
        <v>0</v>
      </c>
      <c r="P19" s="77">
        <f t="shared" si="2"/>
        <v>-1657685401</v>
      </c>
      <c r="Q19" s="77">
        <f t="shared" si="2"/>
        <v>-1657685401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-1703298059</v>
      </c>
      <c r="W19" s="77">
        <f>IF(E10=E18,0,W10-W18)</f>
        <v>-46262778</v>
      </c>
      <c r="X19" s="77">
        <f t="shared" si="2"/>
        <v>-1657035281</v>
      </c>
      <c r="Y19" s="78">
        <f>+IF(W19&lt;&gt;0,(X19/W19)*100,0)</f>
        <v>3581.7894052968454</v>
      </c>
      <c r="Z19" s="79">
        <f t="shared" si="2"/>
        <v>-108093421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65317536</v>
      </c>
      <c r="G20" s="60">
        <v>330620</v>
      </c>
      <c r="H20" s="60">
        <v>2364879</v>
      </c>
      <c r="I20" s="60">
        <v>68013035</v>
      </c>
      <c r="J20" s="60">
        <v>7100</v>
      </c>
      <c r="K20" s="60">
        <v>0</v>
      </c>
      <c r="L20" s="60">
        <v>0</v>
      </c>
      <c r="M20" s="60">
        <v>7100</v>
      </c>
      <c r="N20" s="60">
        <v>0</v>
      </c>
      <c r="O20" s="60">
        <v>0</v>
      </c>
      <c r="P20" s="60">
        <v>953209474</v>
      </c>
      <c r="Q20" s="60">
        <v>953209474</v>
      </c>
      <c r="R20" s="60">
        <v>0</v>
      </c>
      <c r="S20" s="60">
        <v>0</v>
      </c>
      <c r="T20" s="60">
        <v>0</v>
      </c>
      <c r="U20" s="60">
        <v>0</v>
      </c>
      <c r="V20" s="60">
        <v>1021229609</v>
      </c>
      <c r="W20" s="60">
        <v>52740000</v>
      </c>
      <c r="X20" s="60">
        <v>968489609</v>
      </c>
      <c r="Y20" s="61">
        <v>1836.35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7085250</v>
      </c>
      <c r="X21" s="82">
        <v>-7085250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-20459284</v>
      </c>
      <c r="C22" s="86">
        <f>SUM(C19:C21)</f>
        <v>0</v>
      </c>
      <c r="D22" s="87">
        <f aca="true" t="shared" si="3" ref="D22:Z22">SUM(D19:D21)</f>
        <v>-108093421</v>
      </c>
      <c r="E22" s="88">
        <f t="shared" si="3"/>
        <v>-108093421</v>
      </c>
      <c r="F22" s="88">
        <f t="shared" si="3"/>
        <v>-7391602</v>
      </c>
      <c r="G22" s="88">
        <f t="shared" si="3"/>
        <v>14396822</v>
      </c>
      <c r="H22" s="88">
        <f t="shared" si="3"/>
        <v>24499229</v>
      </c>
      <c r="I22" s="88">
        <f t="shared" si="3"/>
        <v>31504449</v>
      </c>
      <c r="J22" s="88">
        <f t="shared" si="3"/>
        <v>-9096972</v>
      </c>
      <c r="K22" s="88">
        <f t="shared" si="3"/>
        <v>0</v>
      </c>
      <c r="L22" s="88">
        <f t="shared" si="3"/>
        <v>0</v>
      </c>
      <c r="M22" s="88">
        <f t="shared" si="3"/>
        <v>-9096972</v>
      </c>
      <c r="N22" s="88">
        <f t="shared" si="3"/>
        <v>0</v>
      </c>
      <c r="O22" s="88">
        <f t="shared" si="3"/>
        <v>0</v>
      </c>
      <c r="P22" s="88">
        <f t="shared" si="3"/>
        <v>-704475927</v>
      </c>
      <c r="Q22" s="88">
        <f t="shared" si="3"/>
        <v>-704475927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-682068450</v>
      </c>
      <c r="W22" s="88">
        <f t="shared" si="3"/>
        <v>13562472</v>
      </c>
      <c r="X22" s="88">
        <f t="shared" si="3"/>
        <v>-695630922</v>
      </c>
      <c r="Y22" s="89">
        <f>+IF(W22&lt;&gt;0,(X22/W22)*100,0)</f>
        <v>-5129.0865116624755</v>
      </c>
      <c r="Z22" s="90">
        <f t="shared" si="3"/>
        <v>-108093421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-20459284</v>
      </c>
      <c r="C24" s="75">
        <f>SUM(C22:C23)</f>
        <v>0</v>
      </c>
      <c r="D24" s="76">
        <f aca="true" t="shared" si="4" ref="D24:Z24">SUM(D22:D23)</f>
        <v>-108093421</v>
      </c>
      <c r="E24" s="77">
        <f t="shared" si="4"/>
        <v>-108093421</v>
      </c>
      <c r="F24" s="77">
        <f t="shared" si="4"/>
        <v>-7391602</v>
      </c>
      <c r="G24" s="77">
        <f t="shared" si="4"/>
        <v>14396822</v>
      </c>
      <c r="H24" s="77">
        <f t="shared" si="4"/>
        <v>24499229</v>
      </c>
      <c r="I24" s="77">
        <f t="shared" si="4"/>
        <v>31504449</v>
      </c>
      <c r="J24" s="77">
        <f t="shared" si="4"/>
        <v>-9096972</v>
      </c>
      <c r="K24" s="77">
        <f t="shared" si="4"/>
        <v>0</v>
      </c>
      <c r="L24" s="77">
        <f t="shared" si="4"/>
        <v>0</v>
      </c>
      <c r="M24" s="77">
        <f t="shared" si="4"/>
        <v>-9096972</v>
      </c>
      <c r="N24" s="77">
        <f t="shared" si="4"/>
        <v>0</v>
      </c>
      <c r="O24" s="77">
        <f t="shared" si="4"/>
        <v>0</v>
      </c>
      <c r="P24" s="77">
        <f t="shared" si="4"/>
        <v>-704475927</v>
      </c>
      <c r="Q24" s="77">
        <f t="shared" si="4"/>
        <v>-704475927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-682068450</v>
      </c>
      <c r="W24" s="77">
        <f t="shared" si="4"/>
        <v>13562472</v>
      </c>
      <c r="X24" s="77">
        <f t="shared" si="4"/>
        <v>-695630922</v>
      </c>
      <c r="Y24" s="78">
        <f>+IF(W24&lt;&gt;0,(X24/W24)*100,0)</f>
        <v>-5129.0865116624755</v>
      </c>
      <c r="Z24" s="79">
        <f t="shared" si="4"/>
        <v>-108093421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29999280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/>
      <c r="X27" s="100">
        <v>0</v>
      </c>
      <c r="Y27" s="101">
        <v>0</v>
      </c>
      <c r="Z27" s="102">
        <v>0</v>
      </c>
    </row>
    <row r="28" spans="1:26" ht="12.75">
      <c r="A28" s="103" t="s">
        <v>46</v>
      </c>
      <c r="B28" s="19">
        <v>28060681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1938599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29999280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106383737</v>
      </c>
      <c r="C35" s="19">
        <v>0</v>
      </c>
      <c r="D35" s="59">
        <v>117194402</v>
      </c>
      <c r="E35" s="60">
        <v>117194402</v>
      </c>
      <c r="F35" s="60">
        <v>263478875</v>
      </c>
      <c r="G35" s="60">
        <v>241382250</v>
      </c>
      <c r="H35" s="60">
        <v>223250915</v>
      </c>
      <c r="I35" s="60">
        <v>223250915</v>
      </c>
      <c r="J35" s="60">
        <v>271040868</v>
      </c>
      <c r="K35" s="60">
        <v>109472572607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87895802</v>
      </c>
      <c r="X35" s="60">
        <v>-87895802</v>
      </c>
      <c r="Y35" s="61">
        <v>-100</v>
      </c>
      <c r="Z35" s="62">
        <v>117194402</v>
      </c>
    </row>
    <row r="36" spans="1:26" ht="12.75">
      <c r="A36" s="58" t="s">
        <v>57</v>
      </c>
      <c r="B36" s="19">
        <v>1632467866</v>
      </c>
      <c r="C36" s="19">
        <v>0</v>
      </c>
      <c r="D36" s="59">
        <v>3137640159</v>
      </c>
      <c r="E36" s="60">
        <v>3137640159</v>
      </c>
      <c r="F36" s="60">
        <v>1417055772</v>
      </c>
      <c r="G36" s="60">
        <v>1403576588</v>
      </c>
      <c r="H36" s="60">
        <v>1404910407</v>
      </c>
      <c r="I36" s="60">
        <v>1404910407</v>
      </c>
      <c r="J36" s="60">
        <v>1499328873</v>
      </c>
      <c r="K36" s="60">
        <v>48098758269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2353230119</v>
      </c>
      <c r="X36" s="60">
        <v>-2353230119</v>
      </c>
      <c r="Y36" s="61">
        <v>-100</v>
      </c>
      <c r="Z36" s="62">
        <v>3137640159</v>
      </c>
    </row>
    <row r="37" spans="1:26" ht="12.75">
      <c r="A37" s="58" t="s">
        <v>58</v>
      </c>
      <c r="B37" s="19">
        <v>139605975</v>
      </c>
      <c r="C37" s="19">
        <v>0</v>
      </c>
      <c r="D37" s="59">
        <v>91274304</v>
      </c>
      <c r="E37" s="60">
        <v>91274304</v>
      </c>
      <c r="F37" s="60">
        <v>113133803</v>
      </c>
      <c r="G37" s="60">
        <v>78193819</v>
      </c>
      <c r="H37" s="60">
        <v>61396303</v>
      </c>
      <c r="I37" s="60">
        <v>61396303</v>
      </c>
      <c r="J37" s="60">
        <v>65275934</v>
      </c>
      <c r="K37" s="60">
        <v>8274246496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68455728</v>
      </c>
      <c r="X37" s="60">
        <v>-68455728</v>
      </c>
      <c r="Y37" s="61">
        <v>-100</v>
      </c>
      <c r="Z37" s="62">
        <v>91274304</v>
      </c>
    </row>
    <row r="38" spans="1:26" ht="12.75">
      <c r="A38" s="58" t="s">
        <v>59</v>
      </c>
      <c r="B38" s="19">
        <v>97488965</v>
      </c>
      <c r="C38" s="19">
        <v>0</v>
      </c>
      <c r="D38" s="59">
        <v>130613413</v>
      </c>
      <c r="E38" s="60">
        <v>130613413</v>
      </c>
      <c r="F38" s="60">
        <v>74430000</v>
      </c>
      <c r="G38" s="60">
        <v>73794175</v>
      </c>
      <c r="H38" s="60">
        <v>73794175</v>
      </c>
      <c r="I38" s="60">
        <v>73794175</v>
      </c>
      <c r="J38" s="60">
        <v>212122963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97960060</v>
      </c>
      <c r="X38" s="60">
        <v>-97960060</v>
      </c>
      <c r="Y38" s="61">
        <v>-100</v>
      </c>
      <c r="Z38" s="62">
        <v>130613413</v>
      </c>
    </row>
    <row r="39" spans="1:26" ht="12.75">
      <c r="A39" s="58" t="s">
        <v>60</v>
      </c>
      <c r="B39" s="19">
        <v>1501756663</v>
      </c>
      <c r="C39" s="19">
        <v>0</v>
      </c>
      <c r="D39" s="59">
        <v>3032946844</v>
      </c>
      <c r="E39" s="60">
        <v>3032946844</v>
      </c>
      <c r="F39" s="60">
        <v>1492970844</v>
      </c>
      <c r="G39" s="60">
        <v>1492970844</v>
      </c>
      <c r="H39" s="60">
        <v>1492970844</v>
      </c>
      <c r="I39" s="60">
        <v>1492970844</v>
      </c>
      <c r="J39" s="60">
        <v>1492970844</v>
      </c>
      <c r="K39" s="60">
        <v>149297084380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2274710133</v>
      </c>
      <c r="X39" s="60">
        <v>-2274710133</v>
      </c>
      <c r="Y39" s="61">
        <v>-100</v>
      </c>
      <c r="Z39" s="62">
        <v>3032946844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24543543</v>
      </c>
      <c r="C42" s="19">
        <v>0</v>
      </c>
      <c r="D42" s="59">
        <v>62967843</v>
      </c>
      <c r="E42" s="60">
        <v>62967843</v>
      </c>
      <c r="F42" s="60">
        <v>48997278</v>
      </c>
      <c r="G42" s="60">
        <v>12850530</v>
      </c>
      <c r="H42" s="60">
        <v>25031995</v>
      </c>
      <c r="I42" s="60">
        <v>86879803</v>
      </c>
      <c r="J42" s="60">
        <v>-9079368</v>
      </c>
      <c r="K42" s="60">
        <v>2523988500</v>
      </c>
      <c r="L42" s="60">
        <v>-31579813</v>
      </c>
      <c r="M42" s="60">
        <v>2483329319</v>
      </c>
      <c r="N42" s="60">
        <v>3252668484</v>
      </c>
      <c r="O42" s="60">
        <v>319744987</v>
      </c>
      <c r="P42" s="60">
        <v>-1091344324</v>
      </c>
      <c r="Q42" s="60">
        <v>2481069147</v>
      </c>
      <c r="R42" s="60">
        <v>0</v>
      </c>
      <c r="S42" s="60">
        <v>0</v>
      </c>
      <c r="T42" s="60">
        <v>0</v>
      </c>
      <c r="U42" s="60">
        <v>0</v>
      </c>
      <c r="V42" s="60">
        <v>5051278269</v>
      </c>
      <c r="W42" s="60">
        <v>94558278</v>
      </c>
      <c r="X42" s="60">
        <v>4956719991</v>
      </c>
      <c r="Y42" s="61">
        <v>5241.97</v>
      </c>
      <c r="Z42" s="62">
        <v>62967843</v>
      </c>
    </row>
    <row r="43" spans="1:26" ht="12.75">
      <c r="A43" s="58" t="s">
        <v>63</v>
      </c>
      <c r="B43" s="19">
        <v>-26456286</v>
      </c>
      <c r="C43" s="19">
        <v>0</v>
      </c>
      <c r="D43" s="59">
        <v>0</v>
      </c>
      <c r="E43" s="60">
        <v>0</v>
      </c>
      <c r="F43" s="60">
        <v>-487734729</v>
      </c>
      <c r="G43" s="60">
        <v>46150000</v>
      </c>
      <c r="H43" s="60">
        <v>500000</v>
      </c>
      <c r="I43" s="60">
        <v>-441084729</v>
      </c>
      <c r="J43" s="60">
        <v>-13975</v>
      </c>
      <c r="K43" s="60">
        <v>803900013</v>
      </c>
      <c r="L43" s="60">
        <v>-76158942</v>
      </c>
      <c r="M43" s="60">
        <v>727727096</v>
      </c>
      <c r="N43" s="60">
        <v>-134403295028</v>
      </c>
      <c r="O43" s="60">
        <v>699872698</v>
      </c>
      <c r="P43" s="60">
        <v>-52225801</v>
      </c>
      <c r="Q43" s="60">
        <v>-133755648131</v>
      </c>
      <c r="R43" s="60">
        <v>0</v>
      </c>
      <c r="S43" s="60">
        <v>0</v>
      </c>
      <c r="T43" s="60">
        <v>0</v>
      </c>
      <c r="U43" s="60">
        <v>0</v>
      </c>
      <c r="V43" s="60">
        <v>-133469005764</v>
      </c>
      <c r="W43" s="60"/>
      <c r="X43" s="60">
        <v>-133469005764</v>
      </c>
      <c r="Y43" s="61">
        <v>0</v>
      </c>
      <c r="Z43" s="62">
        <v>0</v>
      </c>
    </row>
    <row r="44" spans="1:26" ht="12.75">
      <c r="A44" s="58" t="s">
        <v>64</v>
      </c>
      <c r="B44" s="19">
        <v>9</v>
      </c>
      <c r="C44" s="19">
        <v>0</v>
      </c>
      <c r="D44" s="59">
        <v>0</v>
      </c>
      <c r="E44" s="60">
        <v>0</v>
      </c>
      <c r="F44" s="60">
        <v>251103</v>
      </c>
      <c r="G44" s="60">
        <v>-12296</v>
      </c>
      <c r="H44" s="60">
        <v>-168848</v>
      </c>
      <c r="I44" s="60">
        <v>69959</v>
      </c>
      <c r="J44" s="60">
        <v>0</v>
      </c>
      <c r="K44" s="60">
        <v>-14435166</v>
      </c>
      <c r="L44" s="60">
        <v>-2649426</v>
      </c>
      <c r="M44" s="60">
        <v>-17084592</v>
      </c>
      <c r="N44" s="60">
        <v>-9094359</v>
      </c>
      <c r="O44" s="60">
        <v>-9363296</v>
      </c>
      <c r="P44" s="60">
        <v>-15119</v>
      </c>
      <c r="Q44" s="60">
        <v>-18472774</v>
      </c>
      <c r="R44" s="60">
        <v>0</v>
      </c>
      <c r="S44" s="60">
        <v>0</v>
      </c>
      <c r="T44" s="60">
        <v>0</v>
      </c>
      <c r="U44" s="60">
        <v>0</v>
      </c>
      <c r="V44" s="60">
        <v>-35487407</v>
      </c>
      <c r="W44" s="60"/>
      <c r="X44" s="60">
        <v>-35487407</v>
      </c>
      <c r="Y44" s="61">
        <v>0</v>
      </c>
      <c r="Z44" s="62">
        <v>0</v>
      </c>
    </row>
    <row r="45" spans="1:26" ht="12.75">
      <c r="A45" s="70" t="s">
        <v>65</v>
      </c>
      <c r="B45" s="22">
        <v>11708975</v>
      </c>
      <c r="C45" s="22">
        <v>0</v>
      </c>
      <c r="D45" s="99">
        <v>62967843</v>
      </c>
      <c r="E45" s="100">
        <v>62967843</v>
      </c>
      <c r="F45" s="100">
        <v>-438486348</v>
      </c>
      <c r="G45" s="100">
        <v>-379498114</v>
      </c>
      <c r="H45" s="100">
        <v>-354134967</v>
      </c>
      <c r="I45" s="100">
        <v>-354134967</v>
      </c>
      <c r="J45" s="100">
        <v>-363228310</v>
      </c>
      <c r="K45" s="100">
        <v>2950225037</v>
      </c>
      <c r="L45" s="100">
        <v>2839836856</v>
      </c>
      <c r="M45" s="100">
        <v>2839836856</v>
      </c>
      <c r="N45" s="100">
        <v>-128319884047</v>
      </c>
      <c r="O45" s="100">
        <v>-127309629658</v>
      </c>
      <c r="P45" s="100">
        <v>-128453214902</v>
      </c>
      <c r="Q45" s="100">
        <v>-128453214902</v>
      </c>
      <c r="R45" s="100">
        <v>0</v>
      </c>
      <c r="S45" s="100">
        <v>0</v>
      </c>
      <c r="T45" s="100">
        <v>0</v>
      </c>
      <c r="U45" s="100">
        <v>0</v>
      </c>
      <c r="V45" s="100">
        <v>-128453214902</v>
      </c>
      <c r="W45" s="100">
        <v>94558278</v>
      </c>
      <c r="X45" s="100">
        <v>-128547773180</v>
      </c>
      <c r="Y45" s="101">
        <v>-135945.55</v>
      </c>
      <c r="Z45" s="102">
        <v>62967843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20694360</v>
      </c>
      <c r="C49" s="52">
        <v>0</v>
      </c>
      <c r="D49" s="129">
        <v>7500958</v>
      </c>
      <c r="E49" s="54">
        <v>4545585</v>
      </c>
      <c r="F49" s="54">
        <v>0</v>
      </c>
      <c r="G49" s="54">
        <v>0</v>
      </c>
      <c r="H49" s="54">
        <v>0</v>
      </c>
      <c r="I49" s="54">
        <v>4073762</v>
      </c>
      <c r="J49" s="54">
        <v>0</v>
      </c>
      <c r="K49" s="54">
        <v>0</v>
      </c>
      <c r="L49" s="54">
        <v>0</v>
      </c>
      <c r="M49" s="54">
        <v>116712454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153527119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66912417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66912417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96.06659743560574</v>
      </c>
      <c r="C58" s="5">
        <f>IF(C67=0,0,+(C76/C67)*100)</f>
        <v>0</v>
      </c>
      <c r="D58" s="6">
        <f aca="true" t="shared" si="6" ref="D58:Z58">IF(D67=0,0,+(D76/D67)*100)</f>
        <v>88.95707659725109</v>
      </c>
      <c r="E58" s="7">
        <f t="shared" si="6"/>
        <v>88.95707659725109</v>
      </c>
      <c r="F58" s="7">
        <f t="shared" si="6"/>
        <v>249.75683067506787</v>
      </c>
      <c r="G58" s="7">
        <f t="shared" si="6"/>
        <v>95.27420994563607</v>
      </c>
      <c r="H58" s="7">
        <f t="shared" si="6"/>
        <v>95.49492371933368</v>
      </c>
      <c r="I58" s="7">
        <f t="shared" si="6"/>
        <v>142.09935483444522</v>
      </c>
      <c r="J58" s="7">
        <f t="shared" si="6"/>
        <v>100.24643747299567</v>
      </c>
      <c r="K58" s="7">
        <f t="shared" si="6"/>
        <v>0</v>
      </c>
      <c r="L58" s="7">
        <f t="shared" si="6"/>
        <v>0</v>
      </c>
      <c r="M58" s="7">
        <f t="shared" si="6"/>
        <v>116397.93588883828</v>
      </c>
      <c r="N58" s="7">
        <f t="shared" si="6"/>
        <v>0</v>
      </c>
      <c r="O58" s="7">
        <f t="shared" si="6"/>
        <v>0</v>
      </c>
      <c r="P58" s="7">
        <f t="shared" si="6"/>
        <v>93.40507038539005</v>
      </c>
      <c r="Q58" s="7">
        <f t="shared" si="6"/>
        <v>353.5982105751411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549.4668220762347</v>
      </c>
      <c r="W58" s="7">
        <f t="shared" si="6"/>
        <v>98.55890972500507</v>
      </c>
      <c r="X58" s="7">
        <f t="shared" si="6"/>
        <v>0</v>
      </c>
      <c r="Y58" s="7">
        <f t="shared" si="6"/>
        <v>0</v>
      </c>
      <c r="Z58" s="8">
        <f t="shared" si="6"/>
        <v>88.95707659725109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96.11475213485639</v>
      </c>
      <c r="E59" s="10">
        <f t="shared" si="7"/>
        <v>96.11475213485639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-18285966.759173606</v>
      </c>
      <c r="N59" s="10">
        <f t="shared" si="7"/>
        <v>0</v>
      </c>
      <c r="O59" s="10">
        <f t="shared" si="7"/>
        <v>0</v>
      </c>
      <c r="P59" s="10">
        <f t="shared" si="7"/>
        <v>100</v>
      </c>
      <c r="Q59" s="10">
        <f t="shared" si="7"/>
        <v>19952.102074405473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7643.681687445003</v>
      </c>
      <c r="W59" s="10">
        <f t="shared" si="7"/>
        <v>98.85781813204362</v>
      </c>
      <c r="X59" s="10">
        <f t="shared" si="7"/>
        <v>0</v>
      </c>
      <c r="Y59" s="10">
        <f t="shared" si="7"/>
        <v>0</v>
      </c>
      <c r="Z59" s="11">
        <f t="shared" si="7"/>
        <v>96.11475213485639</v>
      </c>
    </row>
    <row r="60" spans="1:26" ht="12.75">
      <c r="A60" s="38" t="s">
        <v>32</v>
      </c>
      <c r="B60" s="12">
        <f t="shared" si="7"/>
        <v>94.96721974551616</v>
      </c>
      <c r="C60" s="12">
        <f t="shared" si="7"/>
        <v>0</v>
      </c>
      <c r="D60" s="3">
        <f t="shared" si="7"/>
        <v>87.21449300325128</v>
      </c>
      <c r="E60" s="13">
        <f t="shared" si="7"/>
        <v>87.21449300325128</v>
      </c>
      <c r="F60" s="13">
        <f t="shared" si="7"/>
        <v>330.85198614641985</v>
      </c>
      <c r="G60" s="13">
        <f t="shared" si="7"/>
        <v>93.17048181313862</v>
      </c>
      <c r="H60" s="13">
        <f t="shared" si="7"/>
        <v>93.74339438202813</v>
      </c>
      <c r="I60" s="13">
        <f t="shared" si="7"/>
        <v>161.10416572015268</v>
      </c>
      <c r="J60" s="13">
        <f t="shared" si="7"/>
        <v>100.23782937110917</v>
      </c>
      <c r="K60" s="13">
        <f t="shared" si="7"/>
        <v>0</v>
      </c>
      <c r="L60" s="13">
        <f t="shared" si="7"/>
        <v>0</v>
      </c>
      <c r="M60" s="13">
        <f t="shared" si="7"/>
        <v>80424.73701939706</v>
      </c>
      <c r="N60" s="13">
        <f t="shared" si="7"/>
        <v>0</v>
      </c>
      <c r="O60" s="13">
        <f t="shared" si="7"/>
        <v>0</v>
      </c>
      <c r="P60" s="13">
        <f t="shared" si="7"/>
        <v>92.36609877885684</v>
      </c>
      <c r="Q60" s="13">
        <f t="shared" si="7"/>
        <v>303.2758467230903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469.3037157016796</v>
      </c>
      <c r="W60" s="13">
        <f t="shared" si="7"/>
        <v>98.47896702189523</v>
      </c>
      <c r="X60" s="13">
        <f t="shared" si="7"/>
        <v>0</v>
      </c>
      <c r="Y60" s="13">
        <f t="shared" si="7"/>
        <v>0</v>
      </c>
      <c r="Z60" s="14">
        <f t="shared" si="7"/>
        <v>87.21449300325128</v>
      </c>
    </row>
    <row r="61" spans="1:26" ht="12.75">
      <c r="A61" s="39" t="s">
        <v>103</v>
      </c>
      <c r="B61" s="12">
        <f t="shared" si="7"/>
        <v>96.95787436767779</v>
      </c>
      <c r="C61" s="12">
        <f t="shared" si="7"/>
        <v>0</v>
      </c>
      <c r="D61" s="3">
        <f t="shared" si="7"/>
        <v>87.88252076654437</v>
      </c>
      <c r="E61" s="13">
        <f t="shared" si="7"/>
        <v>87.88252076654437</v>
      </c>
      <c r="F61" s="13">
        <f t="shared" si="7"/>
        <v>450.3953501213262</v>
      </c>
      <c r="G61" s="13">
        <f t="shared" si="7"/>
        <v>99.82357021207774</v>
      </c>
      <c r="H61" s="13">
        <f t="shared" si="7"/>
        <v>100.12864009156213</v>
      </c>
      <c r="I61" s="13">
        <f t="shared" si="7"/>
        <v>195.10796098350704</v>
      </c>
      <c r="J61" s="13">
        <f t="shared" si="7"/>
        <v>99.7760391963082</v>
      </c>
      <c r="K61" s="13">
        <f t="shared" si="7"/>
        <v>0</v>
      </c>
      <c r="L61" s="13">
        <f t="shared" si="7"/>
        <v>0</v>
      </c>
      <c r="M61" s="13">
        <f t="shared" si="7"/>
        <v>62087.80872078195</v>
      </c>
      <c r="N61" s="13">
        <f t="shared" si="7"/>
        <v>0</v>
      </c>
      <c r="O61" s="13">
        <f t="shared" si="7"/>
        <v>0</v>
      </c>
      <c r="P61" s="13">
        <f t="shared" si="7"/>
        <v>99.95867694846807</v>
      </c>
      <c r="Q61" s="13">
        <f t="shared" si="7"/>
        <v>291.95485648341145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452.7277962767769</v>
      </c>
      <c r="W61" s="13">
        <f t="shared" si="7"/>
        <v>97.06739680079531</v>
      </c>
      <c r="X61" s="13">
        <f t="shared" si="7"/>
        <v>0</v>
      </c>
      <c r="Y61" s="13">
        <f t="shared" si="7"/>
        <v>0</v>
      </c>
      <c r="Z61" s="14">
        <f t="shared" si="7"/>
        <v>87.88252076654437</v>
      </c>
    </row>
    <row r="62" spans="1:26" ht="12.75">
      <c r="A62" s="39" t="s">
        <v>104</v>
      </c>
      <c r="B62" s="12">
        <f t="shared" si="7"/>
        <v>66.83050874660479</v>
      </c>
      <c r="C62" s="12">
        <f t="shared" si="7"/>
        <v>0</v>
      </c>
      <c r="D62" s="3">
        <f t="shared" si="7"/>
        <v>63.186714388222164</v>
      </c>
      <c r="E62" s="13">
        <f t="shared" si="7"/>
        <v>63.186714388222164</v>
      </c>
      <c r="F62" s="13">
        <f t="shared" si="7"/>
        <v>99.68283839283815</v>
      </c>
      <c r="G62" s="13">
        <f t="shared" si="7"/>
        <v>100.15008266838285</v>
      </c>
      <c r="H62" s="13">
        <f t="shared" si="7"/>
        <v>100.27258831622987</v>
      </c>
      <c r="I62" s="13">
        <f t="shared" si="7"/>
        <v>100.06574678421498</v>
      </c>
      <c r="J62" s="13">
        <f t="shared" si="7"/>
        <v>97.4938499384994</v>
      </c>
      <c r="K62" s="13">
        <f t="shared" si="7"/>
        <v>0</v>
      </c>
      <c r="L62" s="13">
        <f t="shared" si="7"/>
        <v>0</v>
      </c>
      <c r="M62" s="13">
        <f t="shared" si="7"/>
        <v>-428898.53628536285</v>
      </c>
      <c r="N62" s="13">
        <f t="shared" si="7"/>
        <v>0</v>
      </c>
      <c r="O62" s="13">
        <f t="shared" si="7"/>
        <v>0</v>
      </c>
      <c r="P62" s="13">
        <f t="shared" si="7"/>
        <v>259.5667603776204</v>
      </c>
      <c r="Q62" s="13">
        <f t="shared" si="7"/>
        <v>226896.47629459947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11130.96904229435</v>
      </c>
      <c r="W62" s="13">
        <f t="shared" si="7"/>
        <v>67.84256544754241</v>
      </c>
      <c r="X62" s="13">
        <f t="shared" si="7"/>
        <v>0</v>
      </c>
      <c r="Y62" s="13">
        <f t="shared" si="7"/>
        <v>0</v>
      </c>
      <c r="Z62" s="14">
        <f t="shared" si="7"/>
        <v>63.186714388222164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99.71830985915493</v>
      </c>
      <c r="E63" s="13">
        <f t="shared" si="7"/>
        <v>99.71830985915493</v>
      </c>
      <c r="F63" s="13">
        <f t="shared" si="7"/>
        <v>100.15473130224271</v>
      </c>
      <c r="G63" s="13">
        <f t="shared" si="7"/>
        <v>100.46122064486276</v>
      </c>
      <c r="H63" s="13">
        <f t="shared" si="7"/>
        <v>99.27223105177997</v>
      </c>
      <c r="I63" s="13">
        <f t="shared" si="7"/>
        <v>99.95927052609088</v>
      </c>
      <c r="J63" s="13">
        <f t="shared" si="7"/>
        <v>81.97547683923706</v>
      </c>
      <c r="K63" s="13">
        <f t="shared" si="7"/>
        <v>0</v>
      </c>
      <c r="L63" s="13">
        <f t="shared" si="7"/>
        <v>0</v>
      </c>
      <c r="M63" s="13">
        <f t="shared" si="7"/>
        <v>-4327239.591280654</v>
      </c>
      <c r="N63" s="13">
        <f t="shared" si="7"/>
        <v>0</v>
      </c>
      <c r="O63" s="13">
        <f t="shared" si="7"/>
        <v>0</v>
      </c>
      <c r="P63" s="13">
        <f t="shared" si="7"/>
        <v>100.33413170868948</v>
      </c>
      <c r="Q63" s="13">
        <f t="shared" si="7"/>
        <v>303.94762724932616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499.19181709362414</v>
      </c>
      <c r="W63" s="13">
        <f t="shared" si="7"/>
        <v>127.22221998605012</v>
      </c>
      <c r="X63" s="13">
        <f t="shared" si="7"/>
        <v>0</v>
      </c>
      <c r="Y63" s="13">
        <f t="shared" si="7"/>
        <v>0</v>
      </c>
      <c r="Z63" s="14">
        <f t="shared" si="7"/>
        <v>99.71830985915493</v>
      </c>
    </row>
    <row r="64" spans="1:26" ht="12.75">
      <c r="A64" s="39" t="s">
        <v>106</v>
      </c>
      <c r="B64" s="12">
        <f t="shared" si="7"/>
        <v>104.7867951787135</v>
      </c>
      <c r="C64" s="12">
        <f t="shared" si="7"/>
        <v>0</v>
      </c>
      <c r="D64" s="3">
        <f t="shared" si="7"/>
        <v>99.71830985915493</v>
      </c>
      <c r="E64" s="13">
        <f t="shared" si="7"/>
        <v>99.71830985915493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131.86975214400002</v>
      </c>
      <c r="X64" s="13">
        <f t="shared" si="7"/>
        <v>0</v>
      </c>
      <c r="Y64" s="13">
        <f t="shared" si="7"/>
        <v>0</v>
      </c>
      <c r="Z64" s="14">
        <f t="shared" si="7"/>
        <v>99.71830985915493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99.96923076923076</v>
      </c>
      <c r="E66" s="16">
        <f t="shared" si="7"/>
        <v>99.96923076923076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-446186.3198666324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213.7113065141648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422.35898361911745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99.96923076923076</v>
      </c>
    </row>
    <row r="67" spans="1:26" ht="12.75" hidden="1">
      <c r="A67" s="41" t="s">
        <v>286</v>
      </c>
      <c r="B67" s="24">
        <v>283445028</v>
      </c>
      <c r="C67" s="24"/>
      <c r="D67" s="25">
        <v>345503130</v>
      </c>
      <c r="E67" s="26">
        <v>345503130</v>
      </c>
      <c r="F67" s="26">
        <v>23896723</v>
      </c>
      <c r="G67" s="26">
        <v>26678354</v>
      </c>
      <c r="H67" s="26">
        <v>28397366</v>
      </c>
      <c r="I67" s="26">
        <v>78972443</v>
      </c>
      <c r="J67" s="26">
        <v>3420746</v>
      </c>
      <c r="K67" s="26"/>
      <c r="L67" s="26"/>
      <c r="M67" s="26">
        <v>3420746</v>
      </c>
      <c r="N67" s="26"/>
      <c r="O67" s="26"/>
      <c r="P67" s="26">
        <v>1858987922</v>
      </c>
      <c r="Q67" s="26">
        <v>1858987922</v>
      </c>
      <c r="R67" s="26"/>
      <c r="S67" s="26"/>
      <c r="T67" s="26"/>
      <c r="U67" s="26"/>
      <c r="V67" s="26">
        <v>1941381111</v>
      </c>
      <c r="W67" s="26">
        <v>233882572</v>
      </c>
      <c r="X67" s="26"/>
      <c r="Y67" s="25"/>
      <c r="Z67" s="27">
        <v>345503130</v>
      </c>
    </row>
    <row r="68" spans="1:26" ht="12.75" hidden="1">
      <c r="A68" s="37" t="s">
        <v>31</v>
      </c>
      <c r="B68" s="19">
        <v>61916699</v>
      </c>
      <c r="C68" s="19"/>
      <c r="D68" s="20">
        <v>67627500</v>
      </c>
      <c r="E68" s="21">
        <v>67627500</v>
      </c>
      <c r="F68" s="21">
        <v>5826945</v>
      </c>
      <c r="G68" s="21">
        <v>5871488</v>
      </c>
      <c r="H68" s="21">
        <v>5772033</v>
      </c>
      <c r="I68" s="21">
        <v>17470466</v>
      </c>
      <c r="J68" s="21">
        <v>-3243</v>
      </c>
      <c r="K68" s="21"/>
      <c r="L68" s="21"/>
      <c r="M68" s="21">
        <v>-3243</v>
      </c>
      <c r="N68" s="21"/>
      <c r="O68" s="21"/>
      <c r="P68" s="21">
        <v>5887470</v>
      </c>
      <c r="Q68" s="21">
        <v>5887470</v>
      </c>
      <c r="R68" s="21"/>
      <c r="S68" s="21"/>
      <c r="T68" s="21"/>
      <c r="U68" s="21"/>
      <c r="V68" s="21">
        <v>23354693</v>
      </c>
      <c r="W68" s="21">
        <v>49313250</v>
      </c>
      <c r="X68" s="21"/>
      <c r="Y68" s="20"/>
      <c r="Z68" s="23">
        <v>67627500</v>
      </c>
    </row>
    <row r="69" spans="1:26" ht="12.75" hidden="1">
      <c r="A69" s="38" t="s">
        <v>32</v>
      </c>
      <c r="B69" s="19">
        <v>221528329</v>
      </c>
      <c r="C69" s="19"/>
      <c r="D69" s="20">
        <v>277862630</v>
      </c>
      <c r="E69" s="21">
        <v>277862630</v>
      </c>
      <c r="F69" s="21">
        <v>15502130</v>
      </c>
      <c r="G69" s="21">
        <v>18460497</v>
      </c>
      <c r="H69" s="21">
        <v>20447557</v>
      </c>
      <c r="I69" s="21">
        <v>54410184</v>
      </c>
      <c r="J69" s="21">
        <v>3544558</v>
      </c>
      <c r="K69" s="21"/>
      <c r="L69" s="21"/>
      <c r="M69" s="21">
        <v>3544558</v>
      </c>
      <c r="N69" s="21"/>
      <c r="O69" s="21"/>
      <c r="P69" s="21">
        <v>1605980238</v>
      </c>
      <c r="Q69" s="21">
        <v>1605980238</v>
      </c>
      <c r="R69" s="21"/>
      <c r="S69" s="21"/>
      <c r="T69" s="21"/>
      <c r="U69" s="21"/>
      <c r="V69" s="21">
        <v>1663934980</v>
      </c>
      <c r="W69" s="21">
        <v>184559575</v>
      </c>
      <c r="X69" s="21"/>
      <c r="Y69" s="20"/>
      <c r="Z69" s="23">
        <v>277862630</v>
      </c>
    </row>
    <row r="70" spans="1:26" ht="12.75" hidden="1">
      <c r="A70" s="39" t="s">
        <v>103</v>
      </c>
      <c r="B70" s="19">
        <v>161699009</v>
      </c>
      <c r="C70" s="19"/>
      <c r="D70" s="20">
        <v>200870565</v>
      </c>
      <c r="E70" s="21">
        <v>200870565</v>
      </c>
      <c r="F70" s="21">
        <v>10576448</v>
      </c>
      <c r="G70" s="21">
        <v>14116097</v>
      </c>
      <c r="H70" s="21">
        <v>14266159</v>
      </c>
      <c r="I70" s="21">
        <v>38958704</v>
      </c>
      <c r="J70" s="21">
        <v>3630546</v>
      </c>
      <c r="K70" s="21"/>
      <c r="L70" s="21"/>
      <c r="M70" s="21">
        <v>3630546</v>
      </c>
      <c r="N70" s="21"/>
      <c r="O70" s="21"/>
      <c r="P70" s="21">
        <v>1329405694</v>
      </c>
      <c r="Q70" s="21">
        <v>1329405694</v>
      </c>
      <c r="R70" s="21"/>
      <c r="S70" s="21"/>
      <c r="T70" s="21"/>
      <c r="U70" s="21"/>
      <c r="V70" s="21">
        <v>1371994944</v>
      </c>
      <c r="W70" s="21">
        <v>136397587</v>
      </c>
      <c r="X70" s="21"/>
      <c r="Y70" s="20"/>
      <c r="Z70" s="23">
        <v>200870565</v>
      </c>
    </row>
    <row r="71" spans="1:26" ht="12.75" hidden="1">
      <c r="A71" s="39" t="s">
        <v>104</v>
      </c>
      <c r="B71" s="19">
        <v>21184220</v>
      </c>
      <c r="C71" s="19"/>
      <c r="D71" s="20">
        <v>30025565</v>
      </c>
      <c r="E71" s="21">
        <v>30025565</v>
      </c>
      <c r="F71" s="21">
        <v>2161674</v>
      </c>
      <c r="G71" s="21">
        <v>1586459</v>
      </c>
      <c r="H71" s="21">
        <v>3354876</v>
      </c>
      <c r="I71" s="21">
        <v>7103009</v>
      </c>
      <c r="J71" s="21">
        <v>-65040</v>
      </c>
      <c r="K71" s="21"/>
      <c r="L71" s="21"/>
      <c r="M71" s="21">
        <v>-65040</v>
      </c>
      <c r="N71" s="21"/>
      <c r="O71" s="21"/>
      <c r="P71" s="21">
        <v>230496</v>
      </c>
      <c r="Q71" s="21">
        <v>230496</v>
      </c>
      <c r="R71" s="21"/>
      <c r="S71" s="21"/>
      <c r="T71" s="21"/>
      <c r="U71" s="21"/>
      <c r="V71" s="21">
        <v>7268465</v>
      </c>
      <c r="W71" s="21">
        <v>20973744</v>
      </c>
      <c r="X71" s="21"/>
      <c r="Y71" s="20"/>
      <c r="Z71" s="23">
        <v>30025565</v>
      </c>
    </row>
    <row r="72" spans="1:26" ht="12.75" hidden="1">
      <c r="A72" s="39" t="s">
        <v>105</v>
      </c>
      <c r="B72" s="19">
        <v>22000331</v>
      </c>
      <c r="C72" s="19"/>
      <c r="D72" s="20">
        <v>26625000</v>
      </c>
      <c r="E72" s="21">
        <v>26625000</v>
      </c>
      <c r="F72" s="21">
        <v>1496142</v>
      </c>
      <c r="G72" s="21">
        <v>1512725</v>
      </c>
      <c r="H72" s="21">
        <v>1530843</v>
      </c>
      <c r="I72" s="21">
        <v>4539710</v>
      </c>
      <c r="J72" s="21">
        <v>-7340</v>
      </c>
      <c r="K72" s="21"/>
      <c r="L72" s="21"/>
      <c r="M72" s="21">
        <v>-7340</v>
      </c>
      <c r="N72" s="21"/>
      <c r="O72" s="21"/>
      <c r="P72" s="21">
        <v>153414054</v>
      </c>
      <c r="Q72" s="21">
        <v>153414054</v>
      </c>
      <c r="R72" s="21"/>
      <c r="S72" s="21"/>
      <c r="T72" s="21"/>
      <c r="U72" s="21"/>
      <c r="V72" s="21">
        <v>157946424</v>
      </c>
      <c r="W72" s="21">
        <v>15651747</v>
      </c>
      <c r="X72" s="21"/>
      <c r="Y72" s="20"/>
      <c r="Z72" s="23">
        <v>26625000</v>
      </c>
    </row>
    <row r="73" spans="1:26" ht="12.75" hidden="1">
      <c r="A73" s="39" t="s">
        <v>106</v>
      </c>
      <c r="B73" s="19">
        <v>16644769</v>
      </c>
      <c r="C73" s="19"/>
      <c r="D73" s="20">
        <v>20341500</v>
      </c>
      <c r="E73" s="21">
        <v>20341500</v>
      </c>
      <c r="F73" s="21">
        <v>1264759</v>
      </c>
      <c r="G73" s="21">
        <v>1252509</v>
      </c>
      <c r="H73" s="21">
        <v>1255011</v>
      </c>
      <c r="I73" s="21">
        <v>3772279</v>
      </c>
      <c r="J73" s="21">
        <v>-9382</v>
      </c>
      <c r="K73" s="21"/>
      <c r="L73" s="21"/>
      <c r="M73" s="21">
        <v>-9382</v>
      </c>
      <c r="N73" s="21"/>
      <c r="O73" s="21"/>
      <c r="P73" s="21">
        <v>121795243</v>
      </c>
      <c r="Q73" s="21">
        <v>121795243</v>
      </c>
      <c r="R73" s="21"/>
      <c r="S73" s="21"/>
      <c r="T73" s="21"/>
      <c r="U73" s="21"/>
      <c r="V73" s="21">
        <v>125558140</v>
      </c>
      <c r="W73" s="21">
        <v>11536497</v>
      </c>
      <c r="X73" s="21"/>
      <c r="Y73" s="20"/>
      <c r="Z73" s="23">
        <v>20341500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3107</v>
      </c>
      <c r="G74" s="21">
        <v>-7293</v>
      </c>
      <c r="H74" s="21">
        <v>40668</v>
      </c>
      <c r="I74" s="21">
        <v>36482</v>
      </c>
      <c r="J74" s="21">
        <v>-4226</v>
      </c>
      <c r="K74" s="21"/>
      <c r="L74" s="21"/>
      <c r="M74" s="21">
        <v>-4226</v>
      </c>
      <c r="N74" s="21"/>
      <c r="O74" s="21"/>
      <c r="P74" s="21">
        <v>1134751</v>
      </c>
      <c r="Q74" s="21">
        <v>1134751</v>
      </c>
      <c r="R74" s="21"/>
      <c r="S74" s="21"/>
      <c r="T74" s="21"/>
      <c r="U74" s="21"/>
      <c r="V74" s="21">
        <v>1167007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13000</v>
      </c>
      <c r="E75" s="30">
        <v>13000</v>
      </c>
      <c r="F75" s="30">
        <v>2567648</v>
      </c>
      <c r="G75" s="30">
        <v>2346369</v>
      </c>
      <c r="H75" s="30">
        <v>2177776</v>
      </c>
      <c r="I75" s="30">
        <v>7091793</v>
      </c>
      <c r="J75" s="30">
        <v>-120569</v>
      </c>
      <c r="K75" s="30"/>
      <c r="L75" s="30"/>
      <c r="M75" s="30">
        <v>-120569</v>
      </c>
      <c r="N75" s="30"/>
      <c r="O75" s="30"/>
      <c r="P75" s="30">
        <v>247120214</v>
      </c>
      <c r="Q75" s="30">
        <v>247120214</v>
      </c>
      <c r="R75" s="30"/>
      <c r="S75" s="30"/>
      <c r="T75" s="30"/>
      <c r="U75" s="30"/>
      <c r="V75" s="30">
        <v>254091438</v>
      </c>
      <c r="W75" s="30">
        <v>9747</v>
      </c>
      <c r="X75" s="30"/>
      <c r="Y75" s="29"/>
      <c r="Z75" s="31">
        <v>13000</v>
      </c>
    </row>
    <row r="76" spans="1:26" ht="12.75" hidden="1">
      <c r="A76" s="42" t="s">
        <v>287</v>
      </c>
      <c r="B76" s="32">
        <v>272295994</v>
      </c>
      <c r="C76" s="32"/>
      <c r="D76" s="33">
        <v>307349484</v>
      </c>
      <c r="E76" s="34">
        <v>307349484</v>
      </c>
      <c r="F76" s="34">
        <v>59683698</v>
      </c>
      <c r="G76" s="34">
        <v>25417591</v>
      </c>
      <c r="H76" s="34">
        <v>27118043</v>
      </c>
      <c r="I76" s="34">
        <v>112219332</v>
      </c>
      <c r="J76" s="34">
        <v>3429176</v>
      </c>
      <c r="K76" s="34">
        <v>1985154247</v>
      </c>
      <c r="L76" s="34">
        <v>1993094313</v>
      </c>
      <c r="M76" s="34">
        <v>3981677736</v>
      </c>
      <c r="N76" s="34">
        <v>2582639347</v>
      </c>
      <c r="O76" s="34">
        <v>2254319703</v>
      </c>
      <c r="P76" s="34">
        <v>1736388977</v>
      </c>
      <c r="Q76" s="34">
        <v>6573348027</v>
      </c>
      <c r="R76" s="34"/>
      <c r="S76" s="34"/>
      <c r="T76" s="34"/>
      <c r="U76" s="34"/>
      <c r="V76" s="34">
        <v>10667245095</v>
      </c>
      <c r="W76" s="34">
        <v>230512113</v>
      </c>
      <c r="X76" s="34"/>
      <c r="Y76" s="33"/>
      <c r="Z76" s="35">
        <v>307349484</v>
      </c>
    </row>
    <row r="77" spans="1:26" ht="12.75" hidden="1">
      <c r="A77" s="37" t="s">
        <v>31</v>
      </c>
      <c r="B77" s="19">
        <v>61916699</v>
      </c>
      <c r="C77" s="19"/>
      <c r="D77" s="20">
        <v>65000004</v>
      </c>
      <c r="E77" s="21">
        <v>65000004</v>
      </c>
      <c r="F77" s="21">
        <v>5826945</v>
      </c>
      <c r="G77" s="21">
        <v>5871488</v>
      </c>
      <c r="H77" s="21">
        <v>5772033</v>
      </c>
      <c r="I77" s="21">
        <v>17470466</v>
      </c>
      <c r="J77" s="21">
        <v>-3243</v>
      </c>
      <c r="K77" s="21">
        <v>586716043</v>
      </c>
      <c r="L77" s="21">
        <v>6301102</v>
      </c>
      <c r="M77" s="21">
        <v>593013902</v>
      </c>
      <c r="N77" s="21">
        <v>580627380</v>
      </c>
      <c r="O77" s="21">
        <v>588159174</v>
      </c>
      <c r="P77" s="21">
        <v>5887470</v>
      </c>
      <c r="Q77" s="21">
        <v>1174674024</v>
      </c>
      <c r="R77" s="21"/>
      <c r="S77" s="21"/>
      <c r="T77" s="21"/>
      <c r="U77" s="21"/>
      <c r="V77" s="21">
        <v>1785158392</v>
      </c>
      <c r="W77" s="21">
        <v>48750003</v>
      </c>
      <c r="X77" s="21"/>
      <c r="Y77" s="20"/>
      <c r="Z77" s="23">
        <v>65000004</v>
      </c>
    </row>
    <row r="78" spans="1:26" ht="12.75" hidden="1">
      <c r="A78" s="38" t="s">
        <v>32</v>
      </c>
      <c r="B78" s="19">
        <v>210379295</v>
      </c>
      <c r="C78" s="19"/>
      <c r="D78" s="20">
        <v>242336484</v>
      </c>
      <c r="E78" s="21">
        <v>242336484</v>
      </c>
      <c r="F78" s="21">
        <v>51289105</v>
      </c>
      <c r="G78" s="21">
        <v>17199734</v>
      </c>
      <c r="H78" s="21">
        <v>19168234</v>
      </c>
      <c r="I78" s="21">
        <v>87657073</v>
      </c>
      <c r="J78" s="21">
        <v>3552988</v>
      </c>
      <c r="K78" s="21">
        <v>1139406858</v>
      </c>
      <c r="L78" s="21">
        <v>1707741604</v>
      </c>
      <c r="M78" s="21">
        <v>2850701450</v>
      </c>
      <c r="N78" s="21">
        <v>1725296195</v>
      </c>
      <c r="O78" s="21">
        <v>1661872677</v>
      </c>
      <c r="P78" s="21">
        <v>1483381293</v>
      </c>
      <c r="Q78" s="21">
        <v>4870550165</v>
      </c>
      <c r="R78" s="21"/>
      <c r="S78" s="21"/>
      <c r="T78" s="21"/>
      <c r="U78" s="21"/>
      <c r="V78" s="21">
        <v>7808908688</v>
      </c>
      <c r="W78" s="21">
        <v>181752363</v>
      </c>
      <c r="X78" s="21"/>
      <c r="Y78" s="20"/>
      <c r="Z78" s="23">
        <v>242336484</v>
      </c>
    </row>
    <row r="79" spans="1:26" ht="12.75" hidden="1">
      <c r="A79" s="39" t="s">
        <v>103</v>
      </c>
      <c r="B79" s="19">
        <v>156779922</v>
      </c>
      <c r="C79" s="19"/>
      <c r="D79" s="20">
        <v>176530116</v>
      </c>
      <c r="E79" s="21">
        <v>176530116</v>
      </c>
      <c r="F79" s="21">
        <v>47635830</v>
      </c>
      <c r="G79" s="21">
        <v>14091192</v>
      </c>
      <c r="H79" s="21">
        <v>14284511</v>
      </c>
      <c r="I79" s="21">
        <v>76011533</v>
      </c>
      <c r="J79" s="21">
        <v>3622415</v>
      </c>
      <c r="K79" s="21">
        <v>992523048</v>
      </c>
      <c r="L79" s="21">
        <v>1257980993</v>
      </c>
      <c r="M79" s="21">
        <v>2254126456</v>
      </c>
      <c r="N79" s="21">
        <v>1269909694</v>
      </c>
      <c r="O79" s="21">
        <v>1282498449</v>
      </c>
      <c r="P79" s="21">
        <v>1328856343</v>
      </c>
      <c r="Q79" s="21">
        <v>3881264486</v>
      </c>
      <c r="R79" s="21"/>
      <c r="S79" s="21"/>
      <c r="T79" s="21"/>
      <c r="U79" s="21"/>
      <c r="V79" s="21">
        <v>6211402475</v>
      </c>
      <c r="W79" s="21">
        <v>132397587</v>
      </c>
      <c r="X79" s="21"/>
      <c r="Y79" s="20"/>
      <c r="Z79" s="23">
        <v>176530116</v>
      </c>
    </row>
    <row r="80" spans="1:26" ht="12.75" hidden="1">
      <c r="A80" s="39" t="s">
        <v>104</v>
      </c>
      <c r="B80" s="19">
        <v>14157522</v>
      </c>
      <c r="C80" s="19"/>
      <c r="D80" s="20">
        <v>18972168</v>
      </c>
      <c r="E80" s="21">
        <v>18972168</v>
      </c>
      <c r="F80" s="21">
        <v>2154818</v>
      </c>
      <c r="G80" s="21">
        <v>1588840</v>
      </c>
      <c r="H80" s="21">
        <v>3364021</v>
      </c>
      <c r="I80" s="21">
        <v>7107679</v>
      </c>
      <c r="J80" s="21">
        <v>-63410</v>
      </c>
      <c r="K80" s="21">
        <v>-11010246</v>
      </c>
      <c r="L80" s="21">
        <v>290029264</v>
      </c>
      <c r="M80" s="21">
        <v>278955608</v>
      </c>
      <c r="N80" s="21">
        <v>295862364</v>
      </c>
      <c r="O80" s="21">
        <v>226526647</v>
      </c>
      <c r="P80" s="21">
        <v>598291</v>
      </c>
      <c r="Q80" s="21">
        <v>522987302</v>
      </c>
      <c r="R80" s="21"/>
      <c r="S80" s="21"/>
      <c r="T80" s="21"/>
      <c r="U80" s="21"/>
      <c r="V80" s="21">
        <v>809050589</v>
      </c>
      <c r="W80" s="21">
        <v>14229126</v>
      </c>
      <c r="X80" s="21"/>
      <c r="Y80" s="20"/>
      <c r="Z80" s="23">
        <v>18972168</v>
      </c>
    </row>
    <row r="81" spans="1:26" ht="12.75" hidden="1">
      <c r="A81" s="39" t="s">
        <v>105</v>
      </c>
      <c r="B81" s="19">
        <v>22000331</v>
      </c>
      <c r="C81" s="19"/>
      <c r="D81" s="20">
        <v>26550000</v>
      </c>
      <c r="E81" s="21">
        <v>26550000</v>
      </c>
      <c r="F81" s="21">
        <v>1498457</v>
      </c>
      <c r="G81" s="21">
        <v>1519702</v>
      </c>
      <c r="H81" s="21">
        <v>1519702</v>
      </c>
      <c r="I81" s="21">
        <v>4537861</v>
      </c>
      <c r="J81" s="21">
        <v>-6017</v>
      </c>
      <c r="K81" s="21">
        <v>157894056</v>
      </c>
      <c r="L81" s="21">
        <v>159731347</v>
      </c>
      <c r="M81" s="21">
        <v>317619386</v>
      </c>
      <c r="N81" s="21">
        <v>159524137</v>
      </c>
      <c r="O81" s="21">
        <v>152847581</v>
      </c>
      <c r="P81" s="21">
        <v>153926659</v>
      </c>
      <c r="Q81" s="21">
        <v>466298377</v>
      </c>
      <c r="R81" s="21"/>
      <c r="S81" s="21"/>
      <c r="T81" s="21"/>
      <c r="U81" s="21"/>
      <c r="V81" s="21">
        <v>788455624</v>
      </c>
      <c r="W81" s="21">
        <v>19912500</v>
      </c>
      <c r="X81" s="21"/>
      <c r="Y81" s="20"/>
      <c r="Z81" s="23">
        <v>26550000</v>
      </c>
    </row>
    <row r="82" spans="1:26" ht="12.75" hidden="1">
      <c r="A82" s="39" t="s">
        <v>106</v>
      </c>
      <c r="B82" s="19">
        <v>17441520</v>
      </c>
      <c r="C82" s="19"/>
      <c r="D82" s="20">
        <v>20284200</v>
      </c>
      <c r="E82" s="21">
        <v>20284200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15213150</v>
      </c>
      <c r="X82" s="21"/>
      <c r="Y82" s="20"/>
      <c r="Z82" s="23">
        <v>20284200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12996</v>
      </c>
      <c r="E84" s="30">
        <v>12996</v>
      </c>
      <c r="F84" s="30">
        <v>2567648</v>
      </c>
      <c r="G84" s="30">
        <v>2346369</v>
      </c>
      <c r="H84" s="30">
        <v>2177776</v>
      </c>
      <c r="I84" s="30">
        <v>7091793</v>
      </c>
      <c r="J84" s="30">
        <v>-120569</v>
      </c>
      <c r="K84" s="30">
        <v>259031346</v>
      </c>
      <c r="L84" s="30">
        <v>279051607</v>
      </c>
      <c r="M84" s="30">
        <v>537962384</v>
      </c>
      <c r="N84" s="30">
        <v>276715772</v>
      </c>
      <c r="O84" s="30">
        <v>4287852</v>
      </c>
      <c r="P84" s="30">
        <v>247120214</v>
      </c>
      <c r="Q84" s="30">
        <v>528123838</v>
      </c>
      <c r="R84" s="30"/>
      <c r="S84" s="30"/>
      <c r="T84" s="30"/>
      <c r="U84" s="30"/>
      <c r="V84" s="30">
        <v>1073178015</v>
      </c>
      <c r="W84" s="30">
        <v>9747</v>
      </c>
      <c r="X84" s="30"/>
      <c r="Y84" s="29"/>
      <c r="Z84" s="31">
        <v>12996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19517258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10629789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10629789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3740485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3740485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3903353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3903353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1243631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1243631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96024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93119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>
        <v>1469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1436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6151210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227414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635173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5288623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25764492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225338877</v>
      </c>
      <c r="D5" s="153">
        <f>SUM(D6:D8)</f>
        <v>0</v>
      </c>
      <c r="E5" s="154">
        <f t="shared" si="0"/>
        <v>193716565</v>
      </c>
      <c r="F5" s="100">
        <f t="shared" si="0"/>
        <v>193716565</v>
      </c>
      <c r="G5" s="100">
        <f t="shared" si="0"/>
        <v>73844021</v>
      </c>
      <c r="H5" s="100">
        <f t="shared" si="0"/>
        <v>8835676</v>
      </c>
      <c r="I5" s="100">
        <f t="shared" si="0"/>
        <v>10466812</v>
      </c>
      <c r="J5" s="100">
        <f t="shared" si="0"/>
        <v>93146509</v>
      </c>
      <c r="K5" s="100">
        <f t="shared" si="0"/>
        <v>-100348</v>
      </c>
      <c r="L5" s="100">
        <f t="shared" si="0"/>
        <v>0</v>
      </c>
      <c r="M5" s="100">
        <f t="shared" si="0"/>
        <v>0</v>
      </c>
      <c r="N5" s="100">
        <f t="shared" si="0"/>
        <v>-100348</v>
      </c>
      <c r="O5" s="100">
        <f t="shared" si="0"/>
        <v>0</v>
      </c>
      <c r="P5" s="100">
        <f t="shared" si="0"/>
        <v>0</v>
      </c>
      <c r="Q5" s="100">
        <f t="shared" si="0"/>
        <v>1218150164</v>
      </c>
      <c r="R5" s="100">
        <f t="shared" si="0"/>
        <v>1218150164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1311196325</v>
      </c>
      <c r="X5" s="100">
        <f t="shared" si="0"/>
        <v>174455813</v>
      </c>
      <c r="Y5" s="100">
        <f t="shared" si="0"/>
        <v>1136740512</v>
      </c>
      <c r="Z5" s="137">
        <f>+IF(X5&lt;&gt;0,+(Y5/X5)*100,0)</f>
        <v>651.592224100896</v>
      </c>
      <c r="AA5" s="153">
        <f>SUM(AA6:AA8)</f>
        <v>193716565</v>
      </c>
    </row>
    <row r="6" spans="1:27" ht="12.75">
      <c r="A6" s="138" t="s">
        <v>75</v>
      </c>
      <c r="B6" s="136"/>
      <c r="C6" s="155">
        <v>38750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225300127</v>
      </c>
      <c r="D7" s="157"/>
      <c r="E7" s="158">
        <v>193591565</v>
      </c>
      <c r="F7" s="159">
        <v>193591565</v>
      </c>
      <c r="G7" s="159">
        <v>58913571</v>
      </c>
      <c r="H7" s="159">
        <v>8699031</v>
      </c>
      <c r="I7" s="159">
        <v>7784505</v>
      </c>
      <c r="J7" s="159">
        <v>75397107</v>
      </c>
      <c r="K7" s="159">
        <v>-100348</v>
      </c>
      <c r="L7" s="159"/>
      <c r="M7" s="159"/>
      <c r="N7" s="159">
        <v>-100348</v>
      </c>
      <c r="O7" s="159"/>
      <c r="P7" s="159"/>
      <c r="Q7" s="159">
        <v>289236789</v>
      </c>
      <c r="R7" s="159">
        <v>289236789</v>
      </c>
      <c r="S7" s="159"/>
      <c r="T7" s="159"/>
      <c r="U7" s="159"/>
      <c r="V7" s="159"/>
      <c r="W7" s="159">
        <v>364533548</v>
      </c>
      <c r="X7" s="159">
        <v>174455813</v>
      </c>
      <c r="Y7" s="159">
        <v>190077735</v>
      </c>
      <c r="Z7" s="141">
        <v>108.95</v>
      </c>
      <c r="AA7" s="157">
        <v>193591565</v>
      </c>
    </row>
    <row r="8" spans="1:27" ht="12.75">
      <c r="A8" s="138" t="s">
        <v>77</v>
      </c>
      <c r="B8" s="136"/>
      <c r="C8" s="155"/>
      <c r="D8" s="155"/>
      <c r="E8" s="156">
        <v>125000</v>
      </c>
      <c r="F8" s="60">
        <v>125000</v>
      </c>
      <c r="G8" s="60">
        <v>14930450</v>
      </c>
      <c r="H8" s="60">
        <v>136645</v>
      </c>
      <c r="I8" s="60">
        <v>2682307</v>
      </c>
      <c r="J8" s="60">
        <v>17749402</v>
      </c>
      <c r="K8" s="60"/>
      <c r="L8" s="60"/>
      <c r="M8" s="60"/>
      <c r="N8" s="60"/>
      <c r="O8" s="60"/>
      <c r="P8" s="60"/>
      <c r="Q8" s="60">
        <v>928913375</v>
      </c>
      <c r="R8" s="60">
        <v>928913375</v>
      </c>
      <c r="S8" s="60"/>
      <c r="T8" s="60"/>
      <c r="U8" s="60"/>
      <c r="V8" s="60"/>
      <c r="W8" s="60">
        <v>946662777</v>
      </c>
      <c r="X8" s="60"/>
      <c r="Y8" s="60">
        <v>946662777</v>
      </c>
      <c r="Z8" s="140">
        <v>0</v>
      </c>
      <c r="AA8" s="155">
        <v>125000</v>
      </c>
    </row>
    <row r="9" spans="1:27" ht="12.75">
      <c r="A9" s="135" t="s">
        <v>78</v>
      </c>
      <c r="B9" s="136"/>
      <c r="C9" s="153">
        <f aca="true" t="shared" si="1" ref="C9:Y9">SUM(C10:C14)</f>
        <v>6604438</v>
      </c>
      <c r="D9" s="153">
        <f>SUM(D10:D14)</f>
        <v>0</v>
      </c>
      <c r="E9" s="154">
        <f t="shared" si="1"/>
        <v>8709300</v>
      </c>
      <c r="F9" s="100">
        <f t="shared" si="1"/>
        <v>8709300</v>
      </c>
      <c r="G9" s="100">
        <f t="shared" si="1"/>
        <v>65955</v>
      </c>
      <c r="H9" s="100">
        <f t="shared" si="1"/>
        <v>47905</v>
      </c>
      <c r="I9" s="100">
        <f t="shared" si="1"/>
        <v>47640</v>
      </c>
      <c r="J9" s="100">
        <f t="shared" si="1"/>
        <v>161500</v>
      </c>
      <c r="K9" s="100">
        <f t="shared" si="1"/>
        <v>17285</v>
      </c>
      <c r="L9" s="100">
        <f t="shared" si="1"/>
        <v>0</v>
      </c>
      <c r="M9" s="100">
        <f t="shared" si="1"/>
        <v>0</v>
      </c>
      <c r="N9" s="100">
        <f t="shared" si="1"/>
        <v>17285</v>
      </c>
      <c r="O9" s="100">
        <f t="shared" si="1"/>
        <v>0</v>
      </c>
      <c r="P9" s="100">
        <f t="shared" si="1"/>
        <v>0</v>
      </c>
      <c r="Q9" s="100">
        <f t="shared" si="1"/>
        <v>5672393</v>
      </c>
      <c r="R9" s="100">
        <f t="shared" si="1"/>
        <v>5672393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5851178</v>
      </c>
      <c r="X9" s="100">
        <f t="shared" si="1"/>
        <v>3231747</v>
      </c>
      <c r="Y9" s="100">
        <f t="shared" si="1"/>
        <v>2619431</v>
      </c>
      <c r="Z9" s="137">
        <f>+IF(X9&lt;&gt;0,+(Y9/X9)*100,0)</f>
        <v>81.05309604990737</v>
      </c>
      <c r="AA9" s="153">
        <f>SUM(AA10:AA14)</f>
        <v>8709300</v>
      </c>
    </row>
    <row r="10" spans="1:27" ht="12.75">
      <c r="A10" s="138" t="s">
        <v>79</v>
      </c>
      <c r="B10" s="136"/>
      <c r="C10" s="155">
        <v>2967423</v>
      </c>
      <c r="D10" s="155"/>
      <c r="E10" s="156">
        <v>4309300</v>
      </c>
      <c r="F10" s="60">
        <v>4309300</v>
      </c>
      <c r="G10" s="60">
        <v>65955</v>
      </c>
      <c r="H10" s="60">
        <v>47905</v>
      </c>
      <c r="I10" s="60">
        <v>47640</v>
      </c>
      <c r="J10" s="60">
        <v>161500</v>
      </c>
      <c r="K10" s="60">
        <v>17285</v>
      </c>
      <c r="L10" s="60"/>
      <c r="M10" s="60"/>
      <c r="N10" s="60">
        <v>17285</v>
      </c>
      <c r="O10" s="60"/>
      <c r="P10" s="60"/>
      <c r="Q10" s="60">
        <v>5672393</v>
      </c>
      <c r="R10" s="60">
        <v>5672393</v>
      </c>
      <c r="S10" s="60"/>
      <c r="T10" s="60"/>
      <c r="U10" s="60"/>
      <c r="V10" s="60"/>
      <c r="W10" s="60">
        <v>5851178</v>
      </c>
      <c r="X10" s="60">
        <v>3231747</v>
      </c>
      <c r="Y10" s="60">
        <v>2619431</v>
      </c>
      <c r="Z10" s="140">
        <v>81.05</v>
      </c>
      <c r="AA10" s="155">
        <v>4309300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3637015</v>
      </c>
      <c r="D12" s="155"/>
      <c r="E12" s="156">
        <v>4400000</v>
      </c>
      <c r="F12" s="60">
        <v>4400000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4400000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2169900</v>
      </c>
      <c r="D15" s="153">
        <f>SUM(D16:D18)</f>
        <v>0</v>
      </c>
      <c r="E15" s="154">
        <f t="shared" si="2"/>
        <v>4292600</v>
      </c>
      <c r="F15" s="100">
        <f t="shared" si="2"/>
        <v>4292600</v>
      </c>
      <c r="G15" s="100">
        <f t="shared" si="2"/>
        <v>564399</v>
      </c>
      <c r="H15" s="100">
        <f t="shared" si="2"/>
        <v>626911</v>
      </c>
      <c r="I15" s="100">
        <f t="shared" si="2"/>
        <v>611603</v>
      </c>
      <c r="J15" s="100">
        <f t="shared" si="2"/>
        <v>1802913</v>
      </c>
      <c r="K15" s="100">
        <f t="shared" si="2"/>
        <v>149081</v>
      </c>
      <c r="L15" s="100">
        <f t="shared" si="2"/>
        <v>0</v>
      </c>
      <c r="M15" s="100">
        <f t="shared" si="2"/>
        <v>0</v>
      </c>
      <c r="N15" s="100">
        <f t="shared" si="2"/>
        <v>149081</v>
      </c>
      <c r="O15" s="100">
        <f t="shared" si="2"/>
        <v>0</v>
      </c>
      <c r="P15" s="100">
        <f t="shared" si="2"/>
        <v>0</v>
      </c>
      <c r="Q15" s="100">
        <f t="shared" si="2"/>
        <v>17328582</v>
      </c>
      <c r="R15" s="100">
        <f t="shared" si="2"/>
        <v>17328582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19280576</v>
      </c>
      <c r="X15" s="100">
        <f t="shared" si="2"/>
        <v>5765994</v>
      </c>
      <c r="Y15" s="100">
        <f t="shared" si="2"/>
        <v>13514582</v>
      </c>
      <c r="Z15" s="137">
        <f>+IF(X15&lt;&gt;0,+(Y15/X15)*100,0)</f>
        <v>234.38425360831107</v>
      </c>
      <c r="AA15" s="153">
        <f>SUM(AA16:AA18)</f>
        <v>4292600</v>
      </c>
    </row>
    <row r="16" spans="1:27" ht="12.75">
      <c r="A16" s="138" t="s">
        <v>85</v>
      </c>
      <c r="B16" s="136"/>
      <c r="C16" s="155">
        <v>194720</v>
      </c>
      <c r="D16" s="155"/>
      <c r="E16" s="156">
        <v>534000</v>
      </c>
      <c r="F16" s="60">
        <v>534000</v>
      </c>
      <c r="G16" s="60">
        <v>45366</v>
      </c>
      <c r="H16" s="60">
        <v>12113</v>
      </c>
      <c r="I16" s="60">
        <v>8001</v>
      </c>
      <c r="J16" s="60">
        <v>65480</v>
      </c>
      <c r="K16" s="60">
        <v>1947</v>
      </c>
      <c r="L16" s="60"/>
      <c r="M16" s="60"/>
      <c r="N16" s="60">
        <v>1947</v>
      </c>
      <c r="O16" s="60"/>
      <c r="P16" s="60"/>
      <c r="Q16" s="60">
        <v>1819044</v>
      </c>
      <c r="R16" s="60">
        <v>1819044</v>
      </c>
      <c r="S16" s="60"/>
      <c r="T16" s="60"/>
      <c r="U16" s="60"/>
      <c r="V16" s="60"/>
      <c r="W16" s="60">
        <v>1886471</v>
      </c>
      <c r="X16" s="60">
        <v>400500</v>
      </c>
      <c r="Y16" s="60">
        <v>1485971</v>
      </c>
      <c r="Z16" s="140">
        <v>371.03</v>
      </c>
      <c r="AA16" s="155">
        <v>534000</v>
      </c>
    </row>
    <row r="17" spans="1:27" ht="12.75">
      <c r="A17" s="138" t="s">
        <v>86</v>
      </c>
      <c r="B17" s="136"/>
      <c r="C17" s="155">
        <v>1975180</v>
      </c>
      <c r="D17" s="155"/>
      <c r="E17" s="156">
        <v>3758600</v>
      </c>
      <c r="F17" s="60">
        <v>3758600</v>
      </c>
      <c r="G17" s="60">
        <v>519033</v>
      </c>
      <c r="H17" s="60">
        <v>614798</v>
      </c>
      <c r="I17" s="60">
        <v>603602</v>
      </c>
      <c r="J17" s="60">
        <v>1737433</v>
      </c>
      <c r="K17" s="60">
        <v>147134</v>
      </c>
      <c r="L17" s="60"/>
      <c r="M17" s="60"/>
      <c r="N17" s="60">
        <v>147134</v>
      </c>
      <c r="O17" s="60"/>
      <c r="P17" s="60"/>
      <c r="Q17" s="60">
        <v>15509538</v>
      </c>
      <c r="R17" s="60">
        <v>15509538</v>
      </c>
      <c r="S17" s="60"/>
      <c r="T17" s="60"/>
      <c r="U17" s="60"/>
      <c r="V17" s="60"/>
      <c r="W17" s="60">
        <v>17394105</v>
      </c>
      <c r="X17" s="60">
        <v>5365494</v>
      </c>
      <c r="Y17" s="60">
        <v>12028611</v>
      </c>
      <c r="Z17" s="140">
        <v>224.18</v>
      </c>
      <c r="AA17" s="155">
        <v>3758600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221528329</v>
      </c>
      <c r="D19" s="153">
        <f>SUM(D20:D23)</f>
        <v>0</v>
      </c>
      <c r="E19" s="154">
        <f t="shared" si="3"/>
        <v>277862630</v>
      </c>
      <c r="F19" s="100">
        <f t="shared" si="3"/>
        <v>277862630</v>
      </c>
      <c r="G19" s="100">
        <f t="shared" si="3"/>
        <v>15523787</v>
      </c>
      <c r="H19" s="100">
        <f t="shared" si="3"/>
        <v>18460060</v>
      </c>
      <c r="I19" s="100">
        <f t="shared" si="3"/>
        <v>20483934</v>
      </c>
      <c r="J19" s="100">
        <f t="shared" si="3"/>
        <v>54467781</v>
      </c>
      <c r="K19" s="100">
        <f t="shared" si="3"/>
        <v>3554779</v>
      </c>
      <c r="L19" s="100">
        <f t="shared" si="3"/>
        <v>0</v>
      </c>
      <c r="M19" s="100">
        <f t="shared" si="3"/>
        <v>0</v>
      </c>
      <c r="N19" s="100">
        <f t="shared" si="3"/>
        <v>3554779</v>
      </c>
      <c r="O19" s="100">
        <f t="shared" si="3"/>
        <v>0</v>
      </c>
      <c r="P19" s="100">
        <f t="shared" si="3"/>
        <v>0</v>
      </c>
      <c r="Q19" s="100">
        <f t="shared" si="3"/>
        <v>1610061131</v>
      </c>
      <c r="R19" s="100">
        <f t="shared" si="3"/>
        <v>1610061131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1668083691</v>
      </c>
      <c r="X19" s="100">
        <f t="shared" si="3"/>
        <v>196752363</v>
      </c>
      <c r="Y19" s="100">
        <f t="shared" si="3"/>
        <v>1471331328</v>
      </c>
      <c r="Z19" s="137">
        <f>+IF(X19&lt;&gt;0,+(Y19/X19)*100,0)</f>
        <v>747.8087203455849</v>
      </c>
      <c r="AA19" s="153">
        <f>SUM(AA20:AA23)</f>
        <v>277862630</v>
      </c>
    </row>
    <row r="20" spans="1:27" ht="12.75">
      <c r="A20" s="138" t="s">
        <v>89</v>
      </c>
      <c r="B20" s="136"/>
      <c r="C20" s="155">
        <v>161699009</v>
      </c>
      <c r="D20" s="155"/>
      <c r="E20" s="156">
        <v>200870565</v>
      </c>
      <c r="F20" s="60">
        <v>200870565</v>
      </c>
      <c r="G20" s="60">
        <v>10601212</v>
      </c>
      <c r="H20" s="60">
        <v>14108367</v>
      </c>
      <c r="I20" s="60">
        <v>14343204</v>
      </c>
      <c r="J20" s="60">
        <v>39052783</v>
      </c>
      <c r="K20" s="60">
        <v>3636541</v>
      </c>
      <c r="L20" s="60"/>
      <c r="M20" s="60"/>
      <c r="N20" s="60">
        <v>3636541</v>
      </c>
      <c r="O20" s="60"/>
      <c r="P20" s="60"/>
      <c r="Q20" s="60">
        <v>1334621338</v>
      </c>
      <c r="R20" s="60">
        <v>1334621338</v>
      </c>
      <c r="S20" s="60"/>
      <c r="T20" s="60"/>
      <c r="U20" s="60"/>
      <c r="V20" s="60"/>
      <c r="W20" s="60">
        <v>1377310662</v>
      </c>
      <c r="X20" s="60">
        <v>147397587</v>
      </c>
      <c r="Y20" s="60">
        <v>1229913075</v>
      </c>
      <c r="Z20" s="140">
        <v>834.42</v>
      </c>
      <c r="AA20" s="155">
        <v>200870565</v>
      </c>
    </row>
    <row r="21" spans="1:27" ht="12.75">
      <c r="A21" s="138" t="s">
        <v>90</v>
      </c>
      <c r="B21" s="136"/>
      <c r="C21" s="155">
        <v>21184220</v>
      </c>
      <c r="D21" s="155"/>
      <c r="E21" s="156">
        <v>30025565</v>
      </c>
      <c r="F21" s="60">
        <v>30025565</v>
      </c>
      <c r="G21" s="60">
        <v>2161674</v>
      </c>
      <c r="H21" s="60">
        <v>1586459</v>
      </c>
      <c r="I21" s="60">
        <v>3354876</v>
      </c>
      <c r="J21" s="60">
        <v>7103009</v>
      </c>
      <c r="K21" s="60">
        <v>-65040</v>
      </c>
      <c r="L21" s="60"/>
      <c r="M21" s="60"/>
      <c r="N21" s="60">
        <v>-65040</v>
      </c>
      <c r="O21" s="60"/>
      <c r="P21" s="60"/>
      <c r="Q21" s="60">
        <v>230496</v>
      </c>
      <c r="R21" s="60">
        <v>230496</v>
      </c>
      <c r="S21" s="60"/>
      <c r="T21" s="60"/>
      <c r="U21" s="60"/>
      <c r="V21" s="60"/>
      <c r="W21" s="60">
        <v>7268465</v>
      </c>
      <c r="X21" s="60">
        <v>14229126</v>
      </c>
      <c r="Y21" s="60">
        <v>-6960661</v>
      </c>
      <c r="Z21" s="140">
        <v>-48.92</v>
      </c>
      <c r="AA21" s="155">
        <v>30025565</v>
      </c>
    </row>
    <row r="22" spans="1:27" ht="12.75">
      <c r="A22" s="138" t="s">
        <v>91</v>
      </c>
      <c r="B22" s="136"/>
      <c r="C22" s="157">
        <v>22000331</v>
      </c>
      <c r="D22" s="157"/>
      <c r="E22" s="158">
        <v>26625000</v>
      </c>
      <c r="F22" s="159">
        <v>26625000</v>
      </c>
      <c r="G22" s="159">
        <v>1496142</v>
      </c>
      <c r="H22" s="159">
        <v>1512725</v>
      </c>
      <c r="I22" s="159">
        <v>1530843</v>
      </c>
      <c r="J22" s="159">
        <v>4539710</v>
      </c>
      <c r="K22" s="159">
        <v>-7340</v>
      </c>
      <c r="L22" s="159"/>
      <c r="M22" s="159"/>
      <c r="N22" s="159">
        <v>-7340</v>
      </c>
      <c r="O22" s="159"/>
      <c r="P22" s="159"/>
      <c r="Q22" s="159">
        <v>153414054</v>
      </c>
      <c r="R22" s="159">
        <v>153414054</v>
      </c>
      <c r="S22" s="159"/>
      <c r="T22" s="159"/>
      <c r="U22" s="159"/>
      <c r="V22" s="159"/>
      <c r="W22" s="159">
        <v>157946424</v>
      </c>
      <c r="X22" s="159">
        <v>19912500</v>
      </c>
      <c r="Y22" s="159">
        <v>138033924</v>
      </c>
      <c r="Z22" s="141">
        <v>693.2</v>
      </c>
      <c r="AA22" s="157">
        <v>26625000</v>
      </c>
    </row>
    <row r="23" spans="1:27" ht="12.75">
      <c r="A23" s="138" t="s">
        <v>92</v>
      </c>
      <c r="B23" s="136"/>
      <c r="C23" s="155">
        <v>16644769</v>
      </c>
      <c r="D23" s="155"/>
      <c r="E23" s="156">
        <v>20341500</v>
      </c>
      <c r="F23" s="60">
        <v>20341500</v>
      </c>
      <c r="G23" s="60">
        <v>1264759</v>
      </c>
      <c r="H23" s="60">
        <v>1252509</v>
      </c>
      <c r="I23" s="60">
        <v>1255011</v>
      </c>
      <c r="J23" s="60">
        <v>3772279</v>
      </c>
      <c r="K23" s="60">
        <v>-9382</v>
      </c>
      <c r="L23" s="60"/>
      <c r="M23" s="60"/>
      <c r="N23" s="60">
        <v>-9382</v>
      </c>
      <c r="O23" s="60"/>
      <c r="P23" s="60"/>
      <c r="Q23" s="60">
        <v>121795243</v>
      </c>
      <c r="R23" s="60">
        <v>121795243</v>
      </c>
      <c r="S23" s="60"/>
      <c r="T23" s="60"/>
      <c r="U23" s="60"/>
      <c r="V23" s="60"/>
      <c r="W23" s="60">
        <v>125558140</v>
      </c>
      <c r="X23" s="60">
        <v>15213150</v>
      </c>
      <c r="Y23" s="60">
        <v>110344990</v>
      </c>
      <c r="Z23" s="140">
        <v>725.33</v>
      </c>
      <c r="AA23" s="155">
        <v>20341500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100000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455641544</v>
      </c>
      <c r="D25" s="168">
        <f>+D5+D9+D15+D19+D24</f>
        <v>0</v>
      </c>
      <c r="E25" s="169">
        <f t="shared" si="4"/>
        <v>484681095</v>
      </c>
      <c r="F25" s="73">
        <f t="shared" si="4"/>
        <v>484681095</v>
      </c>
      <c r="G25" s="73">
        <f t="shared" si="4"/>
        <v>89998162</v>
      </c>
      <c r="H25" s="73">
        <f t="shared" si="4"/>
        <v>27970552</v>
      </c>
      <c r="I25" s="73">
        <f t="shared" si="4"/>
        <v>31609989</v>
      </c>
      <c r="J25" s="73">
        <f t="shared" si="4"/>
        <v>149578703</v>
      </c>
      <c r="K25" s="73">
        <f t="shared" si="4"/>
        <v>3620797</v>
      </c>
      <c r="L25" s="73">
        <f t="shared" si="4"/>
        <v>0</v>
      </c>
      <c r="M25" s="73">
        <f t="shared" si="4"/>
        <v>0</v>
      </c>
      <c r="N25" s="73">
        <f t="shared" si="4"/>
        <v>3620797</v>
      </c>
      <c r="O25" s="73">
        <f t="shared" si="4"/>
        <v>0</v>
      </c>
      <c r="P25" s="73">
        <f t="shared" si="4"/>
        <v>0</v>
      </c>
      <c r="Q25" s="73">
        <f t="shared" si="4"/>
        <v>2851212270</v>
      </c>
      <c r="R25" s="73">
        <f t="shared" si="4"/>
        <v>2851212270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3004411770</v>
      </c>
      <c r="X25" s="73">
        <f t="shared" si="4"/>
        <v>380205917</v>
      </c>
      <c r="Y25" s="73">
        <f t="shared" si="4"/>
        <v>2624205853</v>
      </c>
      <c r="Z25" s="170">
        <f>+IF(X25&lt;&gt;0,+(Y25/X25)*100,0)</f>
        <v>690.2064738250773</v>
      </c>
      <c r="AA25" s="168">
        <f>+AA5+AA9+AA15+AA19+AA24</f>
        <v>484681095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103144059</v>
      </c>
      <c r="D28" s="153">
        <f>SUM(D29:D31)</f>
        <v>0</v>
      </c>
      <c r="E28" s="154">
        <f t="shared" si="5"/>
        <v>130331674</v>
      </c>
      <c r="F28" s="100">
        <f t="shared" si="5"/>
        <v>130331674</v>
      </c>
      <c r="G28" s="100">
        <f t="shared" si="5"/>
        <v>99494720</v>
      </c>
      <c r="H28" s="100">
        <f t="shared" si="5"/>
        <v>3148226</v>
      </c>
      <c r="I28" s="100">
        <f t="shared" si="5"/>
        <v>1447440</v>
      </c>
      <c r="J28" s="100">
        <f t="shared" si="5"/>
        <v>104090386</v>
      </c>
      <c r="K28" s="100">
        <f t="shared" si="5"/>
        <v>676035</v>
      </c>
      <c r="L28" s="100">
        <f t="shared" si="5"/>
        <v>0</v>
      </c>
      <c r="M28" s="100">
        <f t="shared" si="5"/>
        <v>0</v>
      </c>
      <c r="N28" s="100">
        <f t="shared" si="5"/>
        <v>676035</v>
      </c>
      <c r="O28" s="100">
        <f t="shared" si="5"/>
        <v>0</v>
      </c>
      <c r="P28" s="100">
        <f t="shared" si="5"/>
        <v>0</v>
      </c>
      <c r="Q28" s="100">
        <f t="shared" si="5"/>
        <v>818728878</v>
      </c>
      <c r="R28" s="100">
        <f t="shared" si="5"/>
        <v>818728878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923495299</v>
      </c>
      <c r="X28" s="100">
        <f t="shared" si="5"/>
        <v>124218000</v>
      </c>
      <c r="Y28" s="100">
        <f t="shared" si="5"/>
        <v>799277299</v>
      </c>
      <c r="Z28" s="137">
        <f>+IF(X28&lt;&gt;0,+(Y28/X28)*100,0)</f>
        <v>643.447245165757</v>
      </c>
      <c r="AA28" s="153">
        <f>SUM(AA29:AA31)</f>
        <v>130331674</v>
      </c>
    </row>
    <row r="29" spans="1:27" ht="12.75">
      <c r="A29" s="138" t="s">
        <v>75</v>
      </c>
      <c r="B29" s="136"/>
      <c r="C29" s="155">
        <v>49930268</v>
      </c>
      <c r="D29" s="155"/>
      <c r="E29" s="156">
        <v>55412349</v>
      </c>
      <c r="F29" s="60">
        <v>55412349</v>
      </c>
      <c r="G29" s="60">
        <v>-20275</v>
      </c>
      <c r="H29" s="60">
        <v>266115</v>
      </c>
      <c r="I29" s="60">
        <v>262004</v>
      </c>
      <c r="J29" s="60">
        <v>507844</v>
      </c>
      <c r="K29" s="60"/>
      <c r="L29" s="60"/>
      <c r="M29" s="60"/>
      <c r="N29" s="60"/>
      <c r="O29" s="60"/>
      <c r="P29" s="60"/>
      <c r="Q29" s="60">
        <v>99225160</v>
      </c>
      <c r="R29" s="60">
        <v>99225160</v>
      </c>
      <c r="S29" s="60"/>
      <c r="T29" s="60"/>
      <c r="U29" s="60"/>
      <c r="V29" s="60"/>
      <c r="W29" s="60">
        <v>99733004</v>
      </c>
      <c r="X29" s="60">
        <v>44970750</v>
      </c>
      <c r="Y29" s="60">
        <v>54762254</v>
      </c>
      <c r="Z29" s="140">
        <v>121.77</v>
      </c>
      <c r="AA29" s="155">
        <v>55412349</v>
      </c>
    </row>
    <row r="30" spans="1:27" ht="12.75">
      <c r="A30" s="138" t="s">
        <v>76</v>
      </c>
      <c r="B30" s="136"/>
      <c r="C30" s="157">
        <v>26784266</v>
      </c>
      <c r="D30" s="157"/>
      <c r="E30" s="158">
        <v>38706515</v>
      </c>
      <c r="F30" s="159">
        <v>38706515</v>
      </c>
      <c r="G30" s="159">
        <v>99522342</v>
      </c>
      <c r="H30" s="159">
        <v>2248504</v>
      </c>
      <c r="I30" s="159">
        <v>973742</v>
      </c>
      <c r="J30" s="159">
        <v>102744588</v>
      </c>
      <c r="K30" s="159">
        <v>218047</v>
      </c>
      <c r="L30" s="159"/>
      <c r="M30" s="159"/>
      <c r="N30" s="159">
        <v>218047</v>
      </c>
      <c r="O30" s="159"/>
      <c r="P30" s="159"/>
      <c r="Q30" s="159">
        <v>269171181</v>
      </c>
      <c r="R30" s="159">
        <v>269171181</v>
      </c>
      <c r="S30" s="159"/>
      <c r="T30" s="159"/>
      <c r="U30" s="159"/>
      <c r="V30" s="159"/>
      <c r="W30" s="159">
        <v>372133816</v>
      </c>
      <c r="X30" s="159">
        <v>73381500</v>
      </c>
      <c r="Y30" s="159">
        <v>298752316</v>
      </c>
      <c r="Z30" s="141">
        <v>407.12</v>
      </c>
      <c r="AA30" s="157">
        <v>38706515</v>
      </c>
    </row>
    <row r="31" spans="1:27" ht="12.75">
      <c r="A31" s="138" t="s">
        <v>77</v>
      </c>
      <c r="B31" s="136"/>
      <c r="C31" s="155">
        <v>26429525</v>
      </c>
      <c r="D31" s="155"/>
      <c r="E31" s="156">
        <v>36212810</v>
      </c>
      <c r="F31" s="60">
        <v>36212810</v>
      </c>
      <c r="G31" s="60">
        <v>-7347</v>
      </c>
      <c r="H31" s="60">
        <v>633607</v>
      </c>
      <c r="I31" s="60">
        <v>211694</v>
      </c>
      <c r="J31" s="60">
        <v>837954</v>
      </c>
      <c r="K31" s="60">
        <v>457988</v>
      </c>
      <c r="L31" s="60"/>
      <c r="M31" s="60"/>
      <c r="N31" s="60">
        <v>457988</v>
      </c>
      <c r="O31" s="60"/>
      <c r="P31" s="60"/>
      <c r="Q31" s="60">
        <v>450332537</v>
      </c>
      <c r="R31" s="60">
        <v>450332537</v>
      </c>
      <c r="S31" s="60"/>
      <c r="T31" s="60"/>
      <c r="U31" s="60"/>
      <c r="V31" s="60"/>
      <c r="W31" s="60">
        <v>451628479</v>
      </c>
      <c r="X31" s="60">
        <v>5865750</v>
      </c>
      <c r="Y31" s="60">
        <v>445762729</v>
      </c>
      <c r="Z31" s="140">
        <v>7599.42</v>
      </c>
      <c r="AA31" s="155">
        <v>36212810</v>
      </c>
    </row>
    <row r="32" spans="1:27" ht="12.75">
      <c r="A32" s="135" t="s">
        <v>78</v>
      </c>
      <c r="B32" s="136"/>
      <c r="C32" s="153">
        <f aca="true" t="shared" si="6" ref="C32:Y32">SUM(C33:C37)</f>
        <v>45712640</v>
      </c>
      <c r="D32" s="153">
        <f>SUM(D33:D37)</f>
        <v>0</v>
      </c>
      <c r="E32" s="154">
        <f t="shared" si="6"/>
        <v>57012686</v>
      </c>
      <c r="F32" s="100">
        <f t="shared" si="6"/>
        <v>57012686</v>
      </c>
      <c r="G32" s="100">
        <f t="shared" si="6"/>
        <v>-763626</v>
      </c>
      <c r="H32" s="100">
        <f t="shared" si="6"/>
        <v>1527945</v>
      </c>
      <c r="I32" s="100">
        <f t="shared" si="6"/>
        <v>650029</v>
      </c>
      <c r="J32" s="100">
        <f t="shared" si="6"/>
        <v>1414348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58891794</v>
      </c>
      <c r="R32" s="100">
        <f t="shared" si="6"/>
        <v>58891794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60306142</v>
      </c>
      <c r="X32" s="100">
        <f t="shared" si="6"/>
        <v>22270068</v>
      </c>
      <c r="Y32" s="100">
        <f t="shared" si="6"/>
        <v>38036074</v>
      </c>
      <c r="Z32" s="137">
        <f>+IF(X32&lt;&gt;0,+(Y32/X32)*100,0)</f>
        <v>170.79460197427326</v>
      </c>
      <c r="AA32" s="153">
        <f>SUM(AA33:AA37)</f>
        <v>57012686</v>
      </c>
    </row>
    <row r="33" spans="1:27" ht="12.75">
      <c r="A33" s="138" t="s">
        <v>79</v>
      </c>
      <c r="B33" s="136"/>
      <c r="C33" s="155">
        <v>21544489</v>
      </c>
      <c r="D33" s="155"/>
      <c r="E33" s="156">
        <v>27092023</v>
      </c>
      <c r="F33" s="60">
        <v>27092023</v>
      </c>
      <c r="G33" s="60">
        <v>-718781</v>
      </c>
      <c r="H33" s="60">
        <v>1202856</v>
      </c>
      <c r="I33" s="60">
        <v>650029</v>
      </c>
      <c r="J33" s="60">
        <v>1134104</v>
      </c>
      <c r="K33" s="60"/>
      <c r="L33" s="60"/>
      <c r="M33" s="60"/>
      <c r="N33" s="60"/>
      <c r="O33" s="60"/>
      <c r="P33" s="60"/>
      <c r="Q33" s="60">
        <v>58891794</v>
      </c>
      <c r="R33" s="60">
        <v>58891794</v>
      </c>
      <c r="S33" s="60"/>
      <c r="T33" s="60"/>
      <c r="U33" s="60"/>
      <c r="V33" s="60"/>
      <c r="W33" s="60">
        <v>60025898</v>
      </c>
      <c r="X33" s="60">
        <v>16808247</v>
      </c>
      <c r="Y33" s="60">
        <v>43217651</v>
      </c>
      <c r="Z33" s="140">
        <v>257.12</v>
      </c>
      <c r="AA33" s="155">
        <v>27092023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138810</v>
      </c>
      <c r="I34" s="60"/>
      <c r="J34" s="60">
        <v>138810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138810</v>
      </c>
      <c r="X34" s="60">
        <v>3510747</v>
      </c>
      <c r="Y34" s="60">
        <v>-3371937</v>
      </c>
      <c r="Z34" s="140">
        <v>-96.05</v>
      </c>
      <c r="AA34" s="155"/>
    </row>
    <row r="35" spans="1:27" ht="12.75">
      <c r="A35" s="138" t="s">
        <v>81</v>
      </c>
      <c r="B35" s="136"/>
      <c r="C35" s="155">
        <v>22108090</v>
      </c>
      <c r="D35" s="155"/>
      <c r="E35" s="156">
        <v>27358101</v>
      </c>
      <c r="F35" s="60">
        <v>27358101</v>
      </c>
      <c r="G35" s="60">
        <v>-44845</v>
      </c>
      <c r="H35" s="60">
        <v>19658</v>
      </c>
      <c r="I35" s="60"/>
      <c r="J35" s="60">
        <v>-25187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-25187</v>
      </c>
      <c r="X35" s="60"/>
      <c r="Y35" s="60">
        <v>-25187</v>
      </c>
      <c r="Z35" s="140">
        <v>0</v>
      </c>
      <c r="AA35" s="155">
        <v>27358101</v>
      </c>
    </row>
    <row r="36" spans="1:27" ht="12.75">
      <c r="A36" s="138" t="s">
        <v>82</v>
      </c>
      <c r="B36" s="136"/>
      <c r="C36" s="155">
        <v>2060061</v>
      </c>
      <c r="D36" s="155"/>
      <c r="E36" s="156">
        <v>2562562</v>
      </c>
      <c r="F36" s="60">
        <v>2562562</v>
      </c>
      <c r="G36" s="60"/>
      <c r="H36" s="60">
        <v>166621</v>
      </c>
      <c r="I36" s="60"/>
      <c r="J36" s="60">
        <v>166621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166621</v>
      </c>
      <c r="X36" s="60">
        <v>1951074</v>
      </c>
      <c r="Y36" s="60">
        <v>-1784453</v>
      </c>
      <c r="Z36" s="140">
        <v>-91.46</v>
      </c>
      <c r="AA36" s="155">
        <v>2562562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60083006</v>
      </c>
      <c r="D38" s="153">
        <f>SUM(D39:D41)</f>
        <v>0</v>
      </c>
      <c r="E38" s="154">
        <f t="shared" si="7"/>
        <v>82111726</v>
      </c>
      <c r="F38" s="100">
        <f t="shared" si="7"/>
        <v>82111726</v>
      </c>
      <c r="G38" s="100">
        <f t="shared" si="7"/>
        <v>-224331</v>
      </c>
      <c r="H38" s="100">
        <f t="shared" si="7"/>
        <v>1413771</v>
      </c>
      <c r="I38" s="100">
        <f t="shared" si="7"/>
        <v>1246902</v>
      </c>
      <c r="J38" s="100">
        <f t="shared" si="7"/>
        <v>2436342</v>
      </c>
      <c r="K38" s="100">
        <f t="shared" si="7"/>
        <v>16772</v>
      </c>
      <c r="L38" s="100">
        <f t="shared" si="7"/>
        <v>0</v>
      </c>
      <c r="M38" s="100">
        <f t="shared" si="7"/>
        <v>0</v>
      </c>
      <c r="N38" s="100">
        <f t="shared" si="7"/>
        <v>16772</v>
      </c>
      <c r="O38" s="100">
        <f t="shared" si="7"/>
        <v>0</v>
      </c>
      <c r="P38" s="100">
        <f t="shared" si="7"/>
        <v>0</v>
      </c>
      <c r="Q38" s="100">
        <f t="shared" si="7"/>
        <v>154812485</v>
      </c>
      <c r="R38" s="100">
        <f t="shared" si="7"/>
        <v>154812485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157265599</v>
      </c>
      <c r="X38" s="100">
        <f t="shared" si="7"/>
        <v>59203494</v>
      </c>
      <c r="Y38" s="100">
        <f t="shared" si="7"/>
        <v>98062105</v>
      </c>
      <c r="Z38" s="137">
        <f>+IF(X38&lt;&gt;0,+(Y38/X38)*100,0)</f>
        <v>165.6356717730207</v>
      </c>
      <c r="AA38" s="153">
        <f>SUM(AA39:AA41)</f>
        <v>82111726</v>
      </c>
    </row>
    <row r="39" spans="1:27" ht="12.75">
      <c r="A39" s="138" t="s">
        <v>85</v>
      </c>
      <c r="B39" s="136"/>
      <c r="C39" s="155">
        <v>5777343</v>
      </c>
      <c r="D39" s="155"/>
      <c r="E39" s="156">
        <v>14470777</v>
      </c>
      <c r="F39" s="60">
        <v>14470777</v>
      </c>
      <c r="G39" s="60"/>
      <c r="H39" s="60">
        <v>452946</v>
      </c>
      <c r="I39" s="60">
        <v>2412</v>
      </c>
      <c r="J39" s="60">
        <v>455358</v>
      </c>
      <c r="K39" s="60"/>
      <c r="L39" s="60"/>
      <c r="M39" s="60"/>
      <c r="N39" s="60"/>
      <c r="O39" s="60"/>
      <c r="P39" s="60"/>
      <c r="Q39" s="60">
        <v>3233229</v>
      </c>
      <c r="R39" s="60">
        <v>3233229</v>
      </c>
      <c r="S39" s="60"/>
      <c r="T39" s="60"/>
      <c r="U39" s="60"/>
      <c r="V39" s="60"/>
      <c r="W39" s="60">
        <v>3688587</v>
      </c>
      <c r="X39" s="60">
        <v>10853244</v>
      </c>
      <c r="Y39" s="60">
        <v>-7164657</v>
      </c>
      <c r="Z39" s="140">
        <v>-66.01</v>
      </c>
      <c r="AA39" s="155">
        <v>14470777</v>
      </c>
    </row>
    <row r="40" spans="1:27" ht="12.75">
      <c r="A40" s="138" t="s">
        <v>86</v>
      </c>
      <c r="B40" s="136"/>
      <c r="C40" s="155">
        <v>54305663</v>
      </c>
      <c r="D40" s="155"/>
      <c r="E40" s="156">
        <v>67640949</v>
      </c>
      <c r="F40" s="60">
        <v>67640949</v>
      </c>
      <c r="G40" s="60">
        <v>-224331</v>
      </c>
      <c r="H40" s="60">
        <v>960825</v>
      </c>
      <c r="I40" s="60">
        <v>1244490</v>
      </c>
      <c r="J40" s="60">
        <v>1980984</v>
      </c>
      <c r="K40" s="60">
        <v>16772</v>
      </c>
      <c r="L40" s="60"/>
      <c r="M40" s="60"/>
      <c r="N40" s="60">
        <v>16772</v>
      </c>
      <c r="O40" s="60"/>
      <c r="P40" s="60"/>
      <c r="Q40" s="60">
        <v>151579256</v>
      </c>
      <c r="R40" s="60">
        <v>151579256</v>
      </c>
      <c r="S40" s="60"/>
      <c r="T40" s="60"/>
      <c r="U40" s="60"/>
      <c r="V40" s="60"/>
      <c r="W40" s="60">
        <v>153577012</v>
      </c>
      <c r="X40" s="60">
        <v>48350250</v>
      </c>
      <c r="Y40" s="60">
        <v>105226762</v>
      </c>
      <c r="Z40" s="140">
        <v>217.63</v>
      </c>
      <c r="AA40" s="155">
        <v>67640949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266741431</v>
      </c>
      <c r="D42" s="153">
        <f>SUM(D43:D46)</f>
        <v>0</v>
      </c>
      <c r="E42" s="154">
        <f t="shared" si="8"/>
        <v>322737041</v>
      </c>
      <c r="F42" s="100">
        <f t="shared" si="8"/>
        <v>322737041</v>
      </c>
      <c r="G42" s="100">
        <f t="shared" si="8"/>
        <v>-1116999</v>
      </c>
      <c r="H42" s="100">
        <f t="shared" si="8"/>
        <v>7448017</v>
      </c>
      <c r="I42" s="100">
        <f t="shared" si="8"/>
        <v>3766389</v>
      </c>
      <c r="J42" s="100">
        <f t="shared" si="8"/>
        <v>10097407</v>
      </c>
      <c r="K42" s="100">
        <f t="shared" si="8"/>
        <v>12024962</v>
      </c>
      <c r="L42" s="100">
        <f t="shared" si="8"/>
        <v>0</v>
      </c>
      <c r="M42" s="100">
        <f t="shared" si="8"/>
        <v>0</v>
      </c>
      <c r="N42" s="100">
        <f t="shared" si="8"/>
        <v>12024962</v>
      </c>
      <c r="O42" s="100">
        <f t="shared" si="8"/>
        <v>0</v>
      </c>
      <c r="P42" s="100">
        <f t="shared" si="8"/>
        <v>0</v>
      </c>
      <c r="Q42" s="100">
        <f t="shared" si="8"/>
        <v>2523252040</v>
      </c>
      <c r="R42" s="100">
        <f t="shared" si="8"/>
        <v>2523252040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2545374409</v>
      </c>
      <c r="X42" s="100">
        <f t="shared" si="8"/>
        <v>239552740</v>
      </c>
      <c r="Y42" s="100">
        <f t="shared" si="8"/>
        <v>2305821669</v>
      </c>
      <c r="Z42" s="137">
        <f>+IF(X42&lt;&gt;0,+(Y42/X42)*100,0)</f>
        <v>962.552826154274</v>
      </c>
      <c r="AA42" s="153">
        <f>SUM(AA43:AA46)</f>
        <v>322737041</v>
      </c>
    </row>
    <row r="43" spans="1:27" ht="12.75">
      <c r="A43" s="138" t="s">
        <v>89</v>
      </c>
      <c r="B43" s="136"/>
      <c r="C43" s="155">
        <v>177773226</v>
      </c>
      <c r="D43" s="155"/>
      <c r="E43" s="156">
        <v>207871828</v>
      </c>
      <c r="F43" s="60">
        <v>207871828</v>
      </c>
      <c r="G43" s="60">
        <v>-1104671</v>
      </c>
      <c r="H43" s="60">
        <v>4835026</v>
      </c>
      <c r="I43" s="60">
        <v>2467349</v>
      </c>
      <c r="J43" s="60">
        <v>6197704</v>
      </c>
      <c r="K43" s="60">
        <v>12024962</v>
      </c>
      <c r="L43" s="60"/>
      <c r="M43" s="60"/>
      <c r="N43" s="60">
        <v>12024962</v>
      </c>
      <c r="O43" s="60"/>
      <c r="P43" s="60"/>
      <c r="Q43" s="60">
        <v>2421242918</v>
      </c>
      <c r="R43" s="60">
        <v>2421242918</v>
      </c>
      <c r="S43" s="60"/>
      <c r="T43" s="60"/>
      <c r="U43" s="60"/>
      <c r="V43" s="60"/>
      <c r="W43" s="60">
        <v>2439465584</v>
      </c>
      <c r="X43" s="60">
        <v>153403994</v>
      </c>
      <c r="Y43" s="60">
        <v>2286061590</v>
      </c>
      <c r="Z43" s="140">
        <v>1490.22</v>
      </c>
      <c r="AA43" s="155">
        <v>207871828</v>
      </c>
    </row>
    <row r="44" spans="1:27" ht="12.75">
      <c r="A44" s="138" t="s">
        <v>90</v>
      </c>
      <c r="B44" s="136"/>
      <c r="C44" s="155">
        <v>32819701</v>
      </c>
      <c r="D44" s="155"/>
      <c r="E44" s="156">
        <v>40757413</v>
      </c>
      <c r="F44" s="60">
        <v>40757413</v>
      </c>
      <c r="G44" s="60"/>
      <c r="H44" s="60">
        <v>834950</v>
      </c>
      <c r="I44" s="60">
        <v>97198</v>
      </c>
      <c r="J44" s="60">
        <v>932148</v>
      </c>
      <c r="K44" s="60"/>
      <c r="L44" s="60"/>
      <c r="M44" s="60"/>
      <c r="N44" s="60"/>
      <c r="O44" s="60"/>
      <c r="P44" s="60"/>
      <c r="Q44" s="60">
        <v>92793603</v>
      </c>
      <c r="R44" s="60">
        <v>92793603</v>
      </c>
      <c r="S44" s="60"/>
      <c r="T44" s="60"/>
      <c r="U44" s="60"/>
      <c r="V44" s="60"/>
      <c r="W44" s="60">
        <v>93725751</v>
      </c>
      <c r="X44" s="60">
        <v>30567752</v>
      </c>
      <c r="Y44" s="60">
        <v>63157999</v>
      </c>
      <c r="Z44" s="140">
        <v>206.62</v>
      </c>
      <c r="AA44" s="155">
        <v>40757413</v>
      </c>
    </row>
    <row r="45" spans="1:27" ht="12.75">
      <c r="A45" s="138" t="s">
        <v>91</v>
      </c>
      <c r="B45" s="136"/>
      <c r="C45" s="157">
        <v>31761696</v>
      </c>
      <c r="D45" s="157"/>
      <c r="E45" s="158">
        <v>42220840</v>
      </c>
      <c r="F45" s="159">
        <v>42220840</v>
      </c>
      <c r="G45" s="159">
        <v>-12328</v>
      </c>
      <c r="H45" s="159">
        <v>1064459</v>
      </c>
      <c r="I45" s="159">
        <v>685342</v>
      </c>
      <c r="J45" s="159">
        <v>1737473</v>
      </c>
      <c r="K45" s="159"/>
      <c r="L45" s="159"/>
      <c r="M45" s="159"/>
      <c r="N45" s="159"/>
      <c r="O45" s="159"/>
      <c r="P45" s="159"/>
      <c r="Q45" s="159">
        <v>6469019</v>
      </c>
      <c r="R45" s="159">
        <v>6469019</v>
      </c>
      <c r="S45" s="159"/>
      <c r="T45" s="159"/>
      <c r="U45" s="159"/>
      <c r="V45" s="159"/>
      <c r="W45" s="159">
        <v>8206492</v>
      </c>
      <c r="X45" s="159">
        <v>31665744</v>
      </c>
      <c r="Y45" s="159">
        <v>-23459252</v>
      </c>
      <c r="Z45" s="141">
        <v>-74.08</v>
      </c>
      <c r="AA45" s="157">
        <v>42220840</v>
      </c>
    </row>
    <row r="46" spans="1:27" ht="12.75">
      <c r="A46" s="138" t="s">
        <v>92</v>
      </c>
      <c r="B46" s="136"/>
      <c r="C46" s="155">
        <v>24386808</v>
      </c>
      <c r="D46" s="155"/>
      <c r="E46" s="156">
        <v>31886960</v>
      </c>
      <c r="F46" s="60">
        <v>31886960</v>
      </c>
      <c r="G46" s="60"/>
      <c r="H46" s="60">
        <v>713582</v>
      </c>
      <c r="I46" s="60">
        <v>516500</v>
      </c>
      <c r="J46" s="60">
        <v>1230082</v>
      </c>
      <c r="K46" s="60"/>
      <c r="L46" s="60"/>
      <c r="M46" s="60"/>
      <c r="N46" s="60"/>
      <c r="O46" s="60"/>
      <c r="P46" s="60"/>
      <c r="Q46" s="60">
        <v>2746500</v>
      </c>
      <c r="R46" s="60">
        <v>2746500</v>
      </c>
      <c r="S46" s="60"/>
      <c r="T46" s="60"/>
      <c r="U46" s="60"/>
      <c r="V46" s="60"/>
      <c r="W46" s="60">
        <v>3976582</v>
      </c>
      <c r="X46" s="60">
        <v>23915250</v>
      </c>
      <c r="Y46" s="60">
        <v>-19938668</v>
      </c>
      <c r="Z46" s="140">
        <v>-83.37</v>
      </c>
      <c r="AA46" s="155">
        <v>31886960</v>
      </c>
    </row>
    <row r="47" spans="1:27" ht="12.75">
      <c r="A47" s="135" t="s">
        <v>93</v>
      </c>
      <c r="B47" s="142" t="s">
        <v>94</v>
      </c>
      <c r="C47" s="153">
        <v>419692</v>
      </c>
      <c r="D47" s="153"/>
      <c r="E47" s="154">
        <v>581389</v>
      </c>
      <c r="F47" s="100">
        <v>581389</v>
      </c>
      <c r="G47" s="100"/>
      <c r="H47" s="100">
        <v>35771</v>
      </c>
      <c r="I47" s="100"/>
      <c r="J47" s="100">
        <v>35771</v>
      </c>
      <c r="K47" s="100"/>
      <c r="L47" s="100"/>
      <c r="M47" s="100"/>
      <c r="N47" s="100"/>
      <c r="O47" s="100"/>
      <c r="P47" s="100"/>
      <c r="Q47" s="100">
        <v>3000</v>
      </c>
      <c r="R47" s="100">
        <v>3000</v>
      </c>
      <c r="S47" s="100"/>
      <c r="T47" s="100"/>
      <c r="U47" s="100"/>
      <c r="V47" s="100"/>
      <c r="W47" s="100">
        <v>38771</v>
      </c>
      <c r="X47" s="100">
        <v>435744</v>
      </c>
      <c r="Y47" s="100">
        <v>-396973</v>
      </c>
      <c r="Z47" s="137">
        <v>-91.1</v>
      </c>
      <c r="AA47" s="153">
        <v>581389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476100828</v>
      </c>
      <c r="D48" s="168">
        <f>+D28+D32+D38+D42+D47</f>
        <v>0</v>
      </c>
      <c r="E48" s="169">
        <f t="shared" si="9"/>
        <v>592774516</v>
      </c>
      <c r="F48" s="73">
        <f t="shared" si="9"/>
        <v>592774516</v>
      </c>
      <c r="G48" s="73">
        <f t="shared" si="9"/>
        <v>97389764</v>
      </c>
      <c r="H48" s="73">
        <f t="shared" si="9"/>
        <v>13573730</v>
      </c>
      <c r="I48" s="73">
        <f t="shared" si="9"/>
        <v>7110760</v>
      </c>
      <c r="J48" s="73">
        <f t="shared" si="9"/>
        <v>118074254</v>
      </c>
      <c r="K48" s="73">
        <f t="shared" si="9"/>
        <v>12717769</v>
      </c>
      <c r="L48" s="73">
        <f t="shared" si="9"/>
        <v>0</v>
      </c>
      <c r="M48" s="73">
        <f t="shared" si="9"/>
        <v>0</v>
      </c>
      <c r="N48" s="73">
        <f t="shared" si="9"/>
        <v>12717769</v>
      </c>
      <c r="O48" s="73">
        <f t="shared" si="9"/>
        <v>0</v>
      </c>
      <c r="P48" s="73">
        <f t="shared" si="9"/>
        <v>0</v>
      </c>
      <c r="Q48" s="73">
        <f t="shared" si="9"/>
        <v>3555688197</v>
      </c>
      <c r="R48" s="73">
        <f t="shared" si="9"/>
        <v>3555688197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3686480220</v>
      </c>
      <c r="X48" s="73">
        <f t="shared" si="9"/>
        <v>445680046</v>
      </c>
      <c r="Y48" s="73">
        <f t="shared" si="9"/>
        <v>3240800174</v>
      </c>
      <c r="Z48" s="170">
        <f>+IF(X48&lt;&gt;0,+(Y48/X48)*100,0)</f>
        <v>727.1584633609556</v>
      </c>
      <c r="AA48" s="168">
        <f>+AA28+AA32+AA38+AA42+AA47</f>
        <v>592774516</v>
      </c>
    </row>
    <row r="49" spans="1:27" ht="12.75">
      <c r="A49" s="148" t="s">
        <v>49</v>
      </c>
      <c r="B49" s="149"/>
      <c r="C49" s="171">
        <f aca="true" t="shared" si="10" ref="C49:Y49">+C25-C48</f>
        <v>-20459284</v>
      </c>
      <c r="D49" s="171">
        <f>+D25-D48</f>
        <v>0</v>
      </c>
      <c r="E49" s="172">
        <f t="shared" si="10"/>
        <v>-108093421</v>
      </c>
      <c r="F49" s="173">
        <f t="shared" si="10"/>
        <v>-108093421</v>
      </c>
      <c r="G49" s="173">
        <f t="shared" si="10"/>
        <v>-7391602</v>
      </c>
      <c r="H49" s="173">
        <f t="shared" si="10"/>
        <v>14396822</v>
      </c>
      <c r="I49" s="173">
        <f t="shared" si="10"/>
        <v>24499229</v>
      </c>
      <c r="J49" s="173">
        <f t="shared" si="10"/>
        <v>31504449</v>
      </c>
      <c r="K49" s="173">
        <f t="shared" si="10"/>
        <v>-9096972</v>
      </c>
      <c r="L49" s="173">
        <f t="shared" si="10"/>
        <v>0</v>
      </c>
      <c r="M49" s="173">
        <f t="shared" si="10"/>
        <v>0</v>
      </c>
      <c r="N49" s="173">
        <f t="shared" si="10"/>
        <v>-9096972</v>
      </c>
      <c r="O49" s="173">
        <f t="shared" si="10"/>
        <v>0</v>
      </c>
      <c r="P49" s="173">
        <f t="shared" si="10"/>
        <v>0</v>
      </c>
      <c r="Q49" s="173">
        <f t="shared" si="10"/>
        <v>-704475927</v>
      </c>
      <c r="R49" s="173">
        <f t="shared" si="10"/>
        <v>-704475927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-682068450</v>
      </c>
      <c r="X49" s="173">
        <f>IF(F25=F48,0,X25-X48)</f>
        <v>-65474129</v>
      </c>
      <c r="Y49" s="173">
        <f t="shared" si="10"/>
        <v>-616594321</v>
      </c>
      <c r="Z49" s="174">
        <f>+IF(X49&lt;&gt;0,+(Y49/X49)*100,0)</f>
        <v>941.737340255416</v>
      </c>
      <c r="AA49" s="171">
        <f>+AA25-AA48</f>
        <v>-108093421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61916699</v>
      </c>
      <c r="D5" s="155">
        <v>0</v>
      </c>
      <c r="E5" s="156">
        <v>67627500</v>
      </c>
      <c r="F5" s="60">
        <v>67627500</v>
      </c>
      <c r="G5" s="60">
        <v>5826945</v>
      </c>
      <c r="H5" s="60">
        <v>5871488</v>
      </c>
      <c r="I5" s="60">
        <v>5772033</v>
      </c>
      <c r="J5" s="60">
        <v>17470466</v>
      </c>
      <c r="K5" s="60">
        <v>-3243</v>
      </c>
      <c r="L5" s="60">
        <v>0</v>
      </c>
      <c r="M5" s="60">
        <v>0</v>
      </c>
      <c r="N5" s="60">
        <v>-3243</v>
      </c>
      <c r="O5" s="60">
        <v>0</v>
      </c>
      <c r="P5" s="60">
        <v>0</v>
      </c>
      <c r="Q5" s="60">
        <v>5887470</v>
      </c>
      <c r="R5" s="60">
        <v>5887470</v>
      </c>
      <c r="S5" s="60">
        <v>0</v>
      </c>
      <c r="T5" s="60">
        <v>0</v>
      </c>
      <c r="U5" s="60">
        <v>0</v>
      </c>
      <c r="V5" s="60">
        <v>0</v>
      </c>
      <c r="W5" s="60">
        <v>23354693</v>
      </c>
      <c r="X5" s="60">
        <v>49313250</v>
      </c>
      <c r="Y5" s="60">
        <v>-25958557</v>
      </c>
      <c r="Z5" s="140">
        <v>-52.64</v>
      </c>
      <c r="AA5" s="155">
        <v>67627500</v>
      </c>
    </row>
    <row r="6" spans="1:27" ht="12.75">
      <c r="A6" s="181" t="s">
        <v>102</v>
      </c>
      <c r="B6" s="182"/>
      <c r="C6" s="155">
        <v>3233236</v>
      </c>
      <c r="D6" s="155">
        <v>0</v>
      </c>
      <c r="E6" s="156">
        <v>3000000</v>
      </c>
      <c r="F6" s="60">
        <v>3000000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3000000</v>
      </c>
    </row>
    <row r="7" spans="1:27" ht="12.75">
      <c r="A7" s="183" t="s">
        <v>103</v>
      </c>
      <c r="B7" s="182"/>
      <c r="C7" s="155">
        <v>161699009</v>
      </c>
      <c r="D7" s="155">
        <v>0</v>
      </c>
      <c r="E7" s="156">
        <v>200870565</v>
      </c>
      <c r="F7" s="60">
        <v>200870565</v>
      </c>
      <c r="G7" s="60">
        <v>10576448</v>
      </c>
      <c r="H7" s="60">
        <v>14116097</v>
      </c>
      <c r="I7" s="60">
        <v>14266159</v>
      </c>
      <c r="J7" s="60">
        <v>38958704</v>
      </c>
      <c r="K7" s="60">
        <v>3630546</v>
      </c>
      <c r="L7" s="60">
        <v>0</v>
      </c>
      <c r="M7" s="60">
        <v>0</v>
      </c>
      <c r="N7" s="60">
        <v>3630546</v>
      </c>
      <c r="O7" s="60">
        <v>0</v>
      </c>
      <c r="P7" s="60">
        <v>0</v>
      </c>
      <c r="Q7" s="60">
        <v>1329405694</v>
      </c>
      <c r="R7" s="60">
        <v>1329405694</v>
      </c>
      <c r="S7" s="60">
        <v>0</v>
      </c>
      <c r="T7" s="60">
        <v>0</v>
      </c>
      <c r="U7" s="60">
        <v>0</v>
      </c>
      <c r="V7" s="60">
        <v>0</v>
      </c>
      <c r="W7" s="60">
        <v>1371994944</v>
      </c>
      <c r="X7" s="60">
        <v>136397587</v>
      </c>
      <c r="Y7" s="60">
        <v>1235597357</v>
      </c>
      <c r="Z7" s="140">
        <v>905.88</v>
      </c>
      <c r="AA7" s="155">
        <v>200870565</v>
      </c>
    </row>
    <row r="8" spans="1:27" ht="12.75">
      <c r="A8" s="183" t="s">
        <v>104</v>
      </c>
      <c r="B8" s="182"/>
      <c r="C8" s="155">
        <v>21184220</v>
      </c>
      <c r="D8" s="155">
        <v>0</v>
      </c>
      <c r="E8" s="156">
        <v>30025565</v>
      </c>
      <c r="F8" s="60">
        <v>30025565</v>
      </c>
      <c r="G8" s="60">
        <v>2161674</v>
      </c>
      <c r="H8" s="60">
        <v>1586459</v>
      </c>
      <c r="I8" s="60">
        <v>3354876</v>
      </c>
      <c r="J8" s="60">
        <v>7103009</v>
      </c>
      <c r="K8" s="60">
        <v>-65040</v>
      </c>
      <c r="L8" s="60">
        <v>0</v>
      </c>
      <c r="M8" s="60">
        <v>0</v>
      </c>
      <c r="N8" s="60">
        <v>-65040</v>
      </c>
      <c r="O8" s="60">
        <v>0</v>
      </c>
      <c r="P8" s="60">
        <v>0</v>
      </c>
      <c r="Q8" s="60">
        <v>230496</v>
      </c>
      <c r="R8" s="60">
        <v>230496</v>
      </c>
      <c r="S8" s="60">
        <v>0</v>
      </c>
      <c r="T8" s="60">
        <v>0</v>
      </c>
      <c r="U8" s="60">
        <v>0</v>
      </c>
      <c r="V8" s="60">
        <v>0</v>
      </c>
      <c r="W8" s="60">
        <v>7268465</v>
      </c>
      <c r="X8" s="60">
        <v>20973744</v>
      </c>
      <c r="Y8" s="60">
        <v>-13705279</v>
      </c>
      <c r="Z8" s="140">
        <v>-65.34</v>
      </c>
      <c r="AA8" s="155">
        <v>30025565</v>
      </c>
    </row>
    <row r="9" spans="1:27" ht="12.75">
      <c r="A9" s="183" t="s">
        <v>105</v>
      </c>
      <c r="B9" s="182"/>
      <c r="C9" s="155">
        <v>22000331</v>
      </c>
      <c r="D9" s="155">
        <v>0</v>
      </c>
      <c r="E9" s="156">
        <v>26625000</v>
      </c>
      <c r="F9" s="60">
        <v>26625000</v>
      </c>
      <c r="G9" s="60">
        <v>1496142</v>
      </c>
      <c r="H9" s="60">
        <v>1512725</v>
      </c>
      <c r="I9" s="60">
        <v>1530843</v>
      </c>
      <c r="J9" s="60">
        <v>4539710</v>
      </c>
      <c r="K9" s="60">
        <v>-7340</v>
      </c>
      <c r="L9" s="60">
        <v>0</v>
      </c>
      <c r="M9" s="60">
        <v>0</v>
      </c>
      <c r="N9" s="60">
        <v>-7340</v>
      </c>
      <c r="O9" s="60">
        <v>0</v>
      </c>
      <c r="P9" s="60">
        <v>0</v>
      </c>
      <c r="Q9" s="60">
        <v>153414054</v>
      </c>
      <c r="R9" s="60">
        <v>153414054</v>
      </c>
      <c r="S9" s="60">
        <v>0</v>
      </c>
      <c r="T9" s="60">
        <v>0</v>
      </c>
      <c r="U9" s="60">
        <v>0</v>
      </c>
      <c r="V9" s="60">
        <v>0</v>
      </c>
      <c r="W9" s="60">
        <v>157946424</v>
      </c>
      <c r="X9" s="60">
        <v>15651747</v>
      </c>
      <c r="Y9" s="60">
        <v>142294677</v>
      </c>
      <c r="Z9" s="140">
        <v>909.13</v>
      </c>
      <c r="AA9" s="155">
        <v>26625000</v>
      </c>
    </row>
    <row r="10" spans="1:27" ht="12.75">
      <c r="A10" s="183" t="s">
        <v>106</v>
      </c>
      <c r="B10" s="182"/>
      <c r="C10" s="155">
        <v>16644769</v>
      </c>
      <c r="D10" s="155">
        <v>0</v>
      </c>
      <c r="E10" s="156">
        <v>20341500</v>
      </c>
      <c r="F10" s="54">
        <v>20341500</v>
      </c>
      <c r="G10" s="54">
        <v>1264759</v>
      </c>
      <c r="H10" s="54">
        <v>1252509</v>
      </c>
      <c r="I10" s="54">
        <v>1255011</v>
      </c>
      <c r="J10" s="54">
        <v>3772279</v>
      </c>
      <c r="K10" s="54">
        <v>-9382</v>
      </c>
      <c r="L10" s="54">
        <v>0</v>
      </c>
      <c r="M10" s="54">
        <v>0</v>
      </c>
      <c r="N10" s="54">
        <v>-9382</v>
      </c>
      <c r="O10" s="54">
        <v>0</v>
      </c>
      <c r="P10" s="54">
        <v>0</v>
      </c>
      <c r="Q10" s="54">
        <v>121795243</v>
      </c>
      <c r="R10" s="54">
        <v>121795243</v>
      </c>
      <c r="S10" s="54">
        <v>0</v>
      </c>
      <c r="T10" s="54">
        <v>0</v>
      </c>
      <c r="U10" s="54">
        <v>0</v>
      </c>
      <c r="V10" s="54">
        <v>0</v>
      </c>
      <c r="W10" s="54">
        <v>125558140</v>
      </c>
      <c r="X10" s="54">
        <v>11536497</v>
      </c>
      <c r="Y10" s="54">
        <v>114021643</v>
      </c>
      <c r="Z10" s="184">
        <v>988.36</v>
      </c>
      <c r="AA10" s="130">
        <v>20341500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3107</v>
      </c>
      <c r="H11" s="60">
        <v>-7293</v>
      </c>
      <c r="I11" s="60">
        <v>40668</v>
      </c>
      <c r="J11" s="60">
        <v>36482</v>
      </c>
      <c r="K11" s="60">
        <v>-4226</v>
      </c>
      <c r="L11" s="60">
        <v>0</v>
      </c>
      <c r="M11" s="60">
        <v>0</v>
      </c>
      <c r="N11" s="60">
        <v>-4226</v>
      </c>
      <c r="O11" s="60">
        <v>0</v>
      </c>
      <c r="P11" s="60">
        <v>0</v>
      </c>
      <c r="Q11" s="60">
        <v>1134751</v>
      </c>
      <c r="R11" s="60">
        <v>1134751</v>
      </c>
      <c r="S11" s="60">
        <v>0</v>
      </c>
      <c r="T11" s="60">
        <v>0</v>
      </c>
      <c r="U11" s="60">
        <v>0</v>
      </c>
      <c r="V11" s="60">
        <v>0</v>
      </c>
      <c r="W11" s="60">
        <v>1167007</v>
      </c>
      <c r="X11" s="60"/>
      <c r="Y11" s="60">
        <v>1167007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979858</v>
      </c>
      <c r="D12" s="155">
        <v>0</v>
      </c>
      <c r="E12" s="156">
        <v>1467840</v>
      </c>
      <c r="F12" s="60">
        <v>1467840</v>
      </c>
      <c r="G12" s="60">
        <v>28940</v>
      </c>
      <c r="H12" s="60">
        <v>153061</v>
      </c>
      <c r="I12" s="60">
        <v>44191</v>
      </c>
      <c r="J12" s="60">
        <v>226192</v>
      </c>
      <c r="K12" s="60">
        <v>8366</v>
      </c>
      <c r="L12" s="60">
        <v>0</v>
      </c>
      <c r="M12" s="60">
        <v>0</v>
      </c>
      <c r="N12" s="60">
        <v>8366</v>
      </c>
      <c r="O12" s="60">
        <v>0</v>
      </c>
      <c r="P12" s="60">
        <v>0</v>
      </c>
      <c r="Q12" s="60">
        <v>5928892</v>
      </c>
      <c r="R12" s="60">
        <v>5928892</v>
      </c>
      <c r="S12" s="60">
        <v>0</v>
      </c>
      <c r="T12" s="60">
        <v>0</v>
      </c>
      <c r="U12" s="60">
        <v>0</v>
      </c>
      <c r="V12" s="60">
        <v>0</v>
      </c>
      <c r="W12" s="60">
        <v>6163450</v>
      </c>
      <c r="X12" s="60">
        <v>1087497</v>
      </c>
      <c r="Y12" s="60">
        <v>5075953</v>
      </c>
      <c r="Z12" s="140">
        <v>466.76</v>
      </c>
      <c r="AA12" s="155">
        <v>1467840</v>
      </c>
    </row>
    <row r="13" spans="1:27" ht="12.75">
      <c r="A13" s="181" t="s">
        <v>109</v>
      </c>
      <c r="B13" s="185"/>
      <c r="C13" s="155">
        <v>1885510</v>
      </c>
      <c r="D13" s="155">
        <v>0</v>
      </c>
      <c r="E13" s="156">
        <v>1750000</v>
      </c>
      <c r="F13" s="60">
        <v>1750000</v>
      </c>
      <c r="G13" s="60">
        <v>36902</v>
      </c>
      <c r="H13" s="60">
        <v>102926</v>
      </c>
      <c r="I13" s="60">
        <v>44001</v>
      </c>
      <c r="J13" s="60">
        <v>183829</v>
      </c>
      <c r="K13" s="60">
        <v>16685</v>
      </c>
      <c r="L13" s="60">
        <v>0</v>
      </c>
      <c r="M13" s="60">
        <v>0</v>
      </c>
      <c r="N13" s="60">
        <v>16685</v>
      </c>
      <c r="O13" s="60">
        <v>0</v>
      </c>
      <c r="P13" s="60">
        <v>0</v>
      </c>
      <c r="Q13" s="60">
        <v>5446198</v>
      </c>
      <c r="R13" s="60">
        <v>5446198</v>
      </c>
      <c r="S13" s="60">
        <v>0</v>
      </c>
      <c r="T13" s="60">
        <v>0</v>
      </c>
      <c r="U13" s="60">
        <v>0</v>
      </c>
      <c r="V13" s="60">
        <v>0</v>
      </c>
      <c r="W13" s="60">
        <v>5646712</v>
      </c>
      <c r="X13" s="60">
        <v>1312497</v>
      </c>
      <c r="Y13" s="60">
        <v>4334215</v>
      </c>
      <c r="Z13" s="140">
        <v>330.23</v>
      </c>
      <c r="AA13" s="155">
        <v>1750000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13000</v>
      </c>
      <c r="F14" s="60">
        <v>13000</v>
      </c>
      <c r="G14" s="60">
        <v>2567648</v>
      </c>
      <c r="H14" s="60">
        <v>2346369</v>
      </c>
      <c r="I14" s="60">
        <v>2177776</v>
      </c>
      <c r="J14" s="60">
        <v>7091793</v>
      </c>
      <c r="K14" s="60">
        <v>-120569</v>
      </c>
      <c r="L14" s="60">
        <v>0</v>
      </c>
      <c r="M14" s="60">
        <v>0</v>
      </c>
      <c r="N14" s="60">
        <v>-120569</v>
      </c>
      <c r="O14" s="60">
        <v>0</v>
      </c>
      <c r="P14" s="60">
        <v>0</v>
      </c>
      <c r="Q14" s="60">
        <v>247120214</v>
      </c>
      <c r="R14" s="60">
        <v>247120214</v>
      </c>
      <c r="S14" s="60">
        <v>0</v>
      </c>
      <c r="T14" s="60">
        <v>0</v>
      </c>
      <c r="U14" s="60">
        <v>0</v>
      </c>
      <c r="V14" s="60">
        <v>0</v>
      </c>
      <c r="W14" s="60">
        <v>254091438</v>
      </c>
      <c r="X14" s="60">
        <v>9747</v>
      </c>
      <c r="Y14" s="60">
        <v>254081691</v>
      </c>
      <c r="Z14" s="140">
        <v>2606768.14</v>
      </c>
      <c r="AA14" s="155">
        <v>13000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1332635</v>
      </c>
      <c r="D16" s="155">
        <v>0</v>
      </c>
      <c r="E16" s="156">
        <v>2010000</v>
      </c>
      <c r="F16" s="60">
        <v>2010000</v>
      </c>
      <c r="G16" s="60">
        <v>110662</v>
      </c>
      <c r="H16" s="60">
        <v>260339</v>
      </c>
      <c r="I16" s="60">
        <v>161072</v>
      </c>
      <c r="J16" s="60">
        <v>532073</v>
      </c>
      <c r="K16" s="60">
        <v>74132</v>
      </c>
      <c r="L16" s="60">
        <v>0</v>
      </c>
      <c r="M16" s="60">
        <v>0</v>
      </c>
      <c r="N16" s="60">
        <v>74132</v>
      </c>
      <c r="O16" s="60">
        <v>0</v>
      </c>
      <c r="P16" s="60">
        <v>0</v>
      </c>
      <c r="Q16" s="60">
        <v>67633</v>
      </c>
      <c r="R16" s="60">
        <v>67633</v>
      </c>
      <c r="S16" s="60">
        <v>0</v>
      </c>
      <c r="T16" s="60">
        <v>0</v>
      </c>
      <c r="U16" s="60">
        <v>0</v>
      </c>
      <c r="V16" s="60">
        <v>0</v>
      </c>
      <c r="W16" s="60">
        <v>673838</v>
      </c>
      <c r="X16" s="60">
        <v>3382497</v>
      </c>
      <c r="Y16" s="60">
        <v>-2708659</v>
      </c>
      <c r="Z16" s="140">
        <v>-80.08</v>
      </c>
      <c r="AA16" s="155">
        <v>2010000</v>
      </c>
    </row>
    <row r="17" spans="1:27" ht="12.75">
      <c r="A17" s="181" t="s">
        <v>113</v>
      </c>
      <c r="B17" s="185"/>
      <c r="C17" s="155">
        <v>4279560</v>
      </c>
      <c r="D17" s="155">
        <v>0</v>
      </c>
      <c r="E17" s="156">
        <v>4400000</v>
      </c>
      <c r="F17" s="60">
        <v>4400000</v>
      </c>
      <c r="G17" s="60">
        <v>421735</v>
      </c>
      <c r="H17" s="60">
        <v>359548</v>
      </c>
      <c r="I17" s="60">
        <v>455258</v>
      </c>
      <c r="J17" s="60">
        <v>1236541</v>
      </c>
      <c r="K17" s="60">
        <v>74046</v>
      </c>
      <c r="L17" s="60">
        <v>0</v>
      </c>
      <c r="M17" s="60">
        <v>0</v>
      </c>
      <c r="N17" s="60">
        <v>74046</v>
      </c>
      <c r="O17" s="60">
        <v>0</v>
      </c>
      <c r="P17" s="60">
        <v>0</v>
      </c>
      <c r="Q17" s="60">
        <v>15455196</v>
      </c>
      <c r="R17" s="60">
        <v>15455196</v>
      </c>
      <c r="S17" s="60">
        <v>0</v>
      </c>
      <c r="T17" s="60">
        <v>0</v>
      </c>
      <c r="U17" s="60">
        <v>0</v>
      </c>
      <c r="V17" s="60">
        <v>0</v>
      </c>
      <c r="W17" s="60">
        <v>16765783</v>
      </c>
      <c r="X17" s="60">
        <v>1800000</v>
      </c>
      <c r="Y17" s="60">
        <v>14965783</v>
      </c>
      <c r="Z17" s="140">
        <v>831.43</v>
      </c>
      <c r="AA17" s="155">
        <v>4400000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161144824</v>
      </c>
      <c r="D19" s="155">
        <v>0</v>
      </c>
      <c r="E19" s="156">
        <v>124650000</v>
      </c>
      <c r="F19" s="60">
        <v>124650000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124650000</v>
      </c>
      <c r="Y19" s="60">
        <v>-124650000</v>
      </c>
      <c r="Z19" s="140">
        <v>-100</v>
      </c>
      <c r="AA19" s="155">
        <v>124650000</v>
      </c>
    </row>
    <row r="20" spans="1:27" ht="12.75">
      <c r="A20" s="181" t="s">
        <v>35</v>
      </c>
      <c r="B20" s="185"/>
      <c r="C20" s="155">
        <v>-659107</v>
      </c>
      <c r="D20" s="155">
        <v>0</v>
      </c>
      <c r="E20" s="156">
        <v>1900125</v>
      </c>
      <c r="F20" s="54">
        <v>1900125</v>
      </c>
      <c r="G20" s="54">
        <v>185664</v>
      </c>
      <c r="H20" s="54">
        <v>85704</v>
      </c>
      <c r="I20" s="54">
        <v>143222</v>
      </c>
      <c r="J20" s="54">
        <v>414590</v>
      </c>
      <c r="K20" s="54">
        <v>19722</v>
      </c>
      <c r="L20" s="54">
        <v>0</v>
      </c>
      <c r="M20" s="54">
        <v>0</v>
      </c>
      <c r="N20" s="54">
        <v>19722</v>
      </c>
      <c r="O20" s="54">
        <v>0</v>
      </c>
      <c r="P20" s="54">
        <v>0</v>
      </c>
      <c r="Q20" s="54">
        <v>12116955</v>
      </c>
      <c r="R20" s="54">
        <v>12116955</v>
      </c>
      <c r="S20" s="54">
        <v>0</v>
      </c>
      <c r="T20" s="54">
        <v>0</v>
      </c>
      <c r="U20" s="54">
        <v>0</v>
      </c>
      <c r="V20" s="54">
        <v>0</v>
      </c>
      <c r="W20" s="54">
        <v>12551267</v>
      </c>
      <c r="X20" s="54">
        <v>3695994</v>
      </c>
      <c r="Y20" s="54">
        <v>8855273</v>
      </c>
      <c r="Z20" s="184">
        <v>239.59</v>
      </c>
      <c r="AA20" s="130">
        <v>1900125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455641544</v>
      </c>
      <c r="D22" s="188">
        <f>SUM(D5:D21)</f>
        <v>0</v>
      </c>
      <c r="E22" s="189">
        <f t="shared" si="0"/>
        <v>484681095</v>
      </c>
      <c r="F22" s="190">
        <f t="shared" si="0"/>
        <v>484681095</v>
      </c>
      <c r="G22" s="190">
        <f t="shared" si="0"/>
        <v>24680626</v>
      </c>
      <c r="H22" s="190">
        <f t="shared" si="0"/>
        <v>27639932</v>
      </c>
      <c r="I22" s="190">
        <f t="shared" si="0"/>
        <v>29245110</v>
      </c>
      <c r="J22" s="190">
        <f t="shared" si="0"/>
        <v>81565668</v>
      </c>
      <c r="K22" s="190">
        <f t="shared" si="0"/>
        <v>3613697</v>
      </c>
      <c r="L22" s="190">
        <f t="shared" si="0"/>
        <v>0</v>
      </c>
      <c r="M22" s="190">
        <f t="shared" si="0"/>
        <v>0</v>
      </c>
      <c r="N22" s="190">
        <f t="shared" si="0"/>
        <v>3613697</v>
      </c>
      <c r="O22" s="190">
        <f t="shared" si="0"/>
        <v>0</v>
      </c>
      <c r="P22" s="190">
        <f t="shared" si="0"/>
        <v>0</v>
      </c>
      <c r="Q22" s="190">
        <f t="shared" si="0"/>
        <v>1898002796</v>
      </c>
      <c r="R22" s="190">
        <f t="shared" si="0"/>
        <v>1898002796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1983182161</v>
      </c>
      <c r="X22" s="190">
        <f t="shared" si="0"/>
        <v>369811057</v>
      </c>
      <c r="Y22" s="190">
        <f t="shared" si="0"/>
        <v>1613371104</v>
      </c>
      <c r="Z22" s="191">
        <f>+IF(X22&lt;&gt;0,+(Y22/X22)*100,0)</f>
        <v>436.26902805126247</v>
      </c>
      <c r="AA22" s="188">
        <f>SUM(AA5:AA21)</f>
        <v>484681095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130563756</v>
      </c>
      <c r="D25" s="155">
        <v>0</v>
      </c>
      <c r="E25" s="156">
        <v>137258752</v>
      </c>
      <c r="F25" s="60">
        <v>137258752</v>
      </c>
      <c r="G25" s="60">
        <v>646067</v>
      </c>
      <c r="H25" s="60">
        <v>8122222</v>
      </c>
      <c r="I25" s="60">
        <v>93076</v>
      </c>
      <c r="J25" s="60">
        <v>8861365</v>
      </c>
      <c r="K25" s="60">
        <v>120949</v>
      </c>
      <c r="L25" s="60">
        <v>0</v>
      </c>
      <c r="M25" s="60">
        <v>0</v>
      </c>
      <c r="N25" s="60">
        <v>120949</v>
      </c>
      <c r="O25" s="60">
        <v>0</v>
      </c>
      <c r="P25" s="60">
        <v>0</v>
      </c>
      <c r="Q25" s="60">
        <v>63116879</v>
      </c>
      <c r="R25" s="60">
        <v>63116879</v>
      </c>
      <c r="S25" s="60">
        <v>0</v>
      </c>
      <c r="T25" s="60">
        <v>0</v>
      </c>
      <c r="U25" s="60">
        <v>0</v>
      </c>
      <c r="V25" s="60">
        <v>0</v>
      </c>
      <c r="W25" s="60">
        <v>72099193</v>
      </c>
      <c r="X25" s="60">
        <v>108048114</v>
      </c>
      <c r="Y25" s="60">
        <v>-35948921</v>
      </c>
      <c r="Z25" s="140">
        <v>-33.27</v>
      </c>
      <c r="AA25" s="155">
        <v>137258752</v>
      </c>
    </row>
    <row r="26" spans="1:27" ht="12.75">
      <c r="A26" s="183" t="s">
        <v>38</v>
      </c>
      <c r="B26" s="182"/>
      <c r="C26" s="155">
        <v>16144597</v>
      </c>
      <c r="D26" s="155">
        <v>0</v>
      </c>
      <c r="E26" s="156">
        <v>17650337</v>
      </c>
      <c r="F26" s="60">
        <v>17650337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13237749</v>
      </c>
      <c r="Y26" s="60">
        <v>-13237749</v>
      </c>
      <c r="Z26" s="140">
        <v>-100</v>
      </c>
      <c r="AA26" s="155">
        <v>17650337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-62372005</v>
      </c>
      <c r="H27" s="60">
        <v>0</v>
      </c>
      <c r="I27" s="60">
        <v>0</v>
      </c>
      <c r="J27" s="60">
        <v>-62372005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-62372005</v>
      </c>
      <c r="X27" s="60"/>
      <c r="Y27" s="60">
        <v>-62372005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64684018</v>
      </c>
      <c r="D28" s="155">
        <v>0</v>
      </c>
      <c r="E28" s="156">
        <v>96383421</v>
      </c>
      <c r="F28" s="60">
        <v>96383421</v>
      </c>
      <c r="G28" s="60">
        <v>161344844</v>
      </c>
      <c r="H28" s="60">
        <v>0</v>
      </c>
      <c r="I28" s="60">
        <v>0</v>
      </c>
      <c r="J28" s="60">
        <v>161344844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161344844</v>
      </c>
      <c r="X28" s="60">
        <v>66035565</v>
      </c>
      <c r="Y28" s="60">
        <v>95309279</v>
      </c>
      <c r="Z28" s="140">
        <v>144.33</v>
      </c>
      <c r="AA28" s="155">
        <v>96383421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134321067</v>
      </c>
      <c r="D30" s="155">
        <v>0</v>
      </c>
      <c r="E30" s="156">
        <v>147500000</v>
      </c>
      <c r="F30" s="60">
        <v>147500000</v>
      </c>
      <c r="G30" s="60">
        <v>-47775</v>
      </c>
      <c r="H30" s="60">
        <v>3174437</v>
      </c>
      <c r="I30" s="60">
        <v>881902</v>
      </c>
      <c r="J30" s="60">
        <v>4008564</v>
      </c>
      <c r="K30" s="60">
        <v>12002296</v>
      </c>
      <c r="L30" s="60">
        <v>0</v>
      </c>
      <c r="M30" s="60">
        <v>0</v>
      </c>
      <c r="N30" s="60">
        <v>12002296</v>
      </c>
      <c r="O30" s="60">
        <v>0</v>
      </c>
      <c r="P30" s="60">
        <v>0</v>
      </c>
      <c r="Q30" s="60">
        <v>2353667477</v>
      </c>
      <c r="R30" s="60">
        <v>2353667477</v>
      </c>
      <c r="S30" s="60">
        <v>0</v>
      </c>
      <c r="T30" s="60">
        <v>0</v>
      </c>
      <c r="U30" s="60">
        <v>0</v>
      </c>
      <c r="V30" s="60">
        <v>0</v>
      </c>
      <c r="W30" s="60">
        <v>2369678337</v>
      </c>
      <c r="X30" s="60">
        <v>112306663</v>
      </c>
      <c r="Y30" s="60">
        <v>2257371674</v>
      </c>
      <c r="Z30" s="140">
        <v>2010.01</v>
      </c>
      <c r="AA30" s="155">
        <v>147500000</v>
      </c>
    </row>
    <row r="31" spans="1:27" ht="12.75">
      <c r="A31" s="183" t="s">
        <v>120</v>
      </c>
      <c r="B31" s="182"/>
      <c r="C31" s="155">
        <v>20798295</v>
      </c>
      <c r="D31" s="155">
        <v>0</v>
      </c>
      <c r="E31" s="156">
        <v>19885150</v>
      </c>
      <c r="F31" s="60">
        <v>19885150</v>
      </c>
      <c r="G31" s="60">
        <v>-36813</v>
      </c>
      <c r="H31" s="60">
        <v>227448</v>
      </c>
      <c r="I31" s="60">
        <v>303570</v>
      </c>
      <c r="J31" s="60">
        <v>494205</v>
      </c>
      <c r="K31" s="60">
        <v>24166</v>
      </c>
      <c r="L31" s="60">
        <v>0</v>
      </c>
      <c r="M31" s="60">
        <v>0</v>
      </c>
      <c r="N31" s="60">
        <v>24166</v>
      </c>
      <c r="O31" s="60">
        <v>0</v>
      </c>
      <c r="P31" s="60">
        <v>0</v>
      </c>
      <c r="Q31" s="60">
        <v>19494737</v>
      </c>
      <c r="R31" s="60">
        <v>19494737</v>
      </c>
      <c r="S31" s="60">
        <v>0</v>
      </c>
      <c r="T31" s="60">
        <v>0</v>
      </c>
      <c r="U31" s="60">
        <v>0</v>
      </c>
      <c r="V31" s="60">
        <v>0</v>
      </c>
      <c r="W31" s="60">
        <v>20013108</v>
      </c>
      <c r="X31" s="60">
        <v>14276250</v>
      </c>
      <c r="Y31" s="60">
        <v>5736858</v>
      </c>
      <c r="Z31" s="140">
        <v>40.18</v>
      </c>
      <c r="AA31" s="155">
        <v>19885150</v>
      </c>
    </row>
    <row r="32" spans="1:27" ht="12.75">
      <c r="A32" s="183" t="s">
        <v>121</v>
      </c>
      <c r="B32" s="182"/>
      <c r="C32" s="155">
        <v>48113107</v>
      </c>
      <c r="D32" s="155">
        <v>0</v>
      </c>
      <c r="E32" s="156">
        <v>85433810</v>
      </c>
      <c r="F32" s="60">
        <v>85433810</v>
      </c>
      <c r="G32" s="60">
        <v>-985458</v>
      </c>
      <c r="H32" s="60">
        <v>1411226</v>
      </c>
      <c r="I32" s="60">
        <v>3274877</v>
      </c>
      <c r="J32" s="60">
        <v>3700645</v>
      </c>
      <c r="K32" s="60">
        <v>-5074</v>
      </c>
      <c r="L32" s="60">
        <v>0</v>
      </c>
      <c r="M32" s="60">
        <v>0</v>
      </c>
      <c r="N32" s="60">
        <v>-5074</v>
      </c>
      <c r="O32" s="60">
        <v>0</v>
      </c>
      <c r="P32" s="60">
        <v>0</v>
      </c>
      <c r="Q32" s="60">
        <v>488891681</v>
      </c>
      <c r="R32" s="60">
        <v>488891681</v>
      </c>
      <c r="S32" s="60">
        <v>0</v>
      </c>
      <c r="T32" s="60">
        <v>0</v>
      </c>
      <c r="U32" s="60">
        <v>0</v>
      </c>
      <c r="V32" s="60">
        <v>0</v>
      </c>
      <c r="W32" s="60">
        <v>492587252</v>
      </c>
      <c r="X32" s="60">
        <v>59450247</v>
      </c>
      <c r="Y32" s="60">
        <v>433137005</v>
      </c>
      <c r="Z32" s="140">
        <v>728.57</v>
      </c>
      <c r="AA32" s="155">
        <v>85433810</v>
      </c>
    </row>
    <row r="33" spans="1:27" ht="12.75">
      <c r="A33" s="183" t="s">
        <v>42</v>
      </c>
      <c r="B33" s="182"/>
      <c r="C33" s="155">
        <v>15059529</v>
      </c>
      <c r="D33" s="155">
        <v>0</v>
      </c>
      <c r="E33" s="156">
        <v>19565760</v>
      </c>
      <c r="F33" s="60">
        <v>19565760</v>
      </c>
      <c r="G33" s="60">
        <v>0</v>
      </c>
      <c r="H33" s="60">
        <v>0</v>
      </c>
      <c r="I33" s="60">
        <v>693971</v>
      </c>
      <c r="J33" s="60">
        <v>693971</v>
      </c>
      <c r="K33" s="60">
        <v>5000</v>
      </c>
      <c r="L33" s="60">
        <v>0</v>
      </c>
      <c r="M33" s="60">
        <v>0</v>
      </c>
      <c r="N33" s="60">
        <v>5000</v>
      </c>
      <c r="O33" s="60">
        <v>0</v>
      </c>
      <c r="P33" s="60">
        <v>0</v>
      </c>
      <c r="Q33" s="60">
        <v>23169567</v>
      </c>
      <c r="R33" s="60">
        <v>23169567</v>
      </c>
      <c r="S33" s="60">
        <v>0</v>
      </c>
      <c r="T33" s="60">
        <v>0</v>
      </c>
      <c r="U33" s="60">
        <v>0</v>
      </c>
      <c r="V33" s="60">
        <v>0</v>
      </c>
      <c r="W33" s="60">
        <v>23868538</v>
      </c>
      <c r="X33" s="60">
        <v>13613247</v>
      </c>
      <c r="Y33" s="60">
        <v>10255291</v>
      </c>
      <c r="Z33" s="140">
        <v>75.33</v>
      </c>
      <c r="AA33" s="155">
        <v>19565760</v>
      </c>
    </row>
    <row r="34" spans="1:27" ht="12.75">
      <c r="A34" s="183" t="s">
        <v>43</v>
      </c>
      <c r="B34" s="182"/>
      <c r="C34" s="155">
        <v>46416459</v>
      </c>
      <c r="D34" s="155">
        <v>0</v>
      </c>
      <c r="E34" s="156">
        <v>52636286</v>
      </c>
      <c r="F34" s="60">
        <v>52636286</v>
      </c>
      <c r="G34" s="60">
        <v>-1159096</v>
      </c>
      <c r="H34" s="60">
        <v>638397</v>
      </c>
      <c r="I34" s="60">
        <v>1863364</v>
      </c>
      <c r="J34" s="60">
        <v>1342665</v>
      </c>
      <c r="K34" s="60">
        <v>570432</v>
      </c>
      <c r="L34" s="60">
        <v>0</v>
      </c>
      <c r="M34" s="60">
        <v>0</v>
      </c>
      <c r="N34" s="60">
        <v>570432</v>
      </c>
      <c r="O34" s="60">
        <v>0</v>
      </c>
      <c r="P34" s="60">
        <v>0</v>
      </c>
      <c r="Q34" s="60">
        <v>607347856</v>
      </c>
      <c r="R34" s="60">
        <v>607347856</v>
      </c>
      <c r="S34" s="60">
        <v>0</v>
      </c>
      <c r="T34" s="60">
        <v>0</v>
      </c>
      <c r="U34" s="60">
        <v>0</v>
      </c>
      <c r="V34" s="60">
        <v>0</v>
      </c>
      <c r="W34" s="60">
        <v>609260953</v>
      </c>
      <c r="X34" s="60">
        <v>29106000</v>
      </c>
      <c r="Y34" s="60">
        <v>580154953</v>
      </c>
      <c r="Z34" s="140">
        <v>1993.25</v>
      </c>
      <c r="AA34" s="155">
        <v>52636286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16461000</v>
      </c>
      <c r="F35" s="60">
        <v>16461000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16461000</v>
      </c>
    </row>
    <row r="36" spans="1:27" ht="12.75">
      <c r="A36" s="193" t="s">
        <v>44</v>
      </c>
      <c r="B36" s="187"/>
      <c r="C36" s="188">
        <f aca="true" t="shared" si="1" ref="C36:Y36">SUM(C25:C35)</f>
        <v>476100828</v>
      </c>
      <c r="D36" s="188">
        <f>SUM(D25:D35)</f>
        <v>0</v>
      </c>
      <c r="E36" s="189">
        <f t="shared" si="1"/>
        <v>592774516</v>
      </c>
      <c r="F36" s="190">
        <f t="shared" si="1"/>
        <v>592774516</v>
      </c>
      <c r="G36" s="190">
        <f t="shared" si="1"/>
        <v>97389764</v>
      </c>
      <c r="H36" s="190">
        <f t="shared" si="1"/>
        <v>13573730</v>
      </c>
      <c r="I36" s="190">
        <f t="shared" si="1"/>
        <v>7110760</v>
      </c>
      <c r="J36" s="190">
        <f t="shared" si="1"/>
        <v>118074254</v>
      </c>
      <c r="K36" s="190">
        <f t="shared" si="1"/>
        <v>12717769</v>
      </c>
      <c r="L36" s="190">
        <f t="shared" si="1"/>
        <v>0</v>
      </c>
      <c r="M36" s="190">
        <f t="shared" si="1"/>
        <v>0</v>
      </c>
      <c r="N36" s="190">
        <f t="shared" si="1"/>
        <v>12717769</v>
      </c>
      <c r="O36" s="190">
        <f t="shared" si="1"/>
        <v>0</v>
      </c>
      <c r="P36" s="190">
        <f t="shared" si="1"/>
        <v>0</v>
      </c>
      <c r="Q36" s="190">
        <f t="shared" si="1"/>
        <v>3555688197</v>
      </c>
      <c r="R36" s="190">
        <f t="shared" si="1"/>
        <v>3555688197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3686480220</v>
      </c>
      <c r="X36" s="190">
        <f t="shared" si="1"/>
        <v>416073835</v>
      </c>
      <c r="Y36" s="190">
        <f t="shared" si="1"/>
        <v>3270406385</v>
      </c>
      <c r="Z36" s="191">
        <f>+IF(X36&lt;&gt;0,+(Y36/X36)*100,0)</f>
        <v>786.015872639528</v>
      </c>
      <c r="AA36" s="188">
        <f>SUM(AA25:AA35)</f>
        <v>592774516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-20459284</v>
      </c>
      <c r="D38" s="199">
        <f>+D22-D36</f>
        <v>0</v>
      </c>
      <c r="E38" s="200">
        <f t="shared" si="2"/>
        <v>-108093421</v>
      </c>
      <c r="F38" s="106">
        <f t="shared" si="2"/>
        <v>-108093421</v>
      </c>
      <c r="G38" s="106">
        <f t="shared" si="2"/>
        <v>-72709138</v>
      </c>
      <c r="H38" s="106">
        <f t="shared" si="2"/>
        <v>14066202</v>
      </c>
      <c r="I38" s="106">
        <f t="shared" si="2"/>
        <v>22134350</v>
      </c>
      <c r="J38" s="106">
        <f t="shared" si="2"/>
        <v>-36508586</v>
      </c>
      <c r="K38" s="106">
        <f t="shared" si="2"/>
        <v>-9104072</v>
      </c>
      <c r="L38" s="106">
        <f t="shared" si="2"/>
        <v>0</v>
      </c>
      <c r="M38" s="106">
        <f t="shared" si="2"/>
        <v>0</v>
      </c>
      <c r="N38" s="106">
        <f t="shared" si="2"/>
        <v>-9104072</v>
      </c>
      <c r="O38" s="106">
        <f t="shared" si="2"/>
        <v>0</v>
      </c>
      <c r="P38" s="106">
        <f t="shared" si="2"/>
        <v>0</v>
      </c>
      <c r="Q38" s="106">
        <f t="shared" si="2"/>
        <v>-1657685401</v>
      </c>
      <c r="R38" s="106">
        <f t="shared" si="2"/>
        <v>-1657685401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-1703298059</v>
      </c>
      <c r="X38" s="106">
        <f>IF(F22=F36,0,X22-X36)</f>
        <v>-46262778</v>
      </c>
      <c r="Y38" s="106">
        <f t="shared" si="2"/>
        <v>-1657035281</v>
      </c>
      <c r="Z38" s="201">
        <f>+IF(X38&lt;&gt;0,+(Y38/X38)*100,0)</f>
        <v>3581.7894052968454</v>
      </c>
      <c r="AA38" s="199">
        <f>+AA22-AA36</f>
        <v>-108093421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65317536</v>
      </c>
      <c r="H39" s="60">
        <v>330620</v>
      </c>
      <c r="I39" s="60">
        <v>2364879</v>
      </c>
      <c r="J39" s="60">
        <v>68013035</v>
      </c>
      <c r="K39" s="60">
        <v>7100</v>
      </c>
      <c r="L39" s="60">
        <v>0</v>
      </c>
      <c r="M39" s="60">
        <v>0</v>
      </c>
      <c r="N39" s="60">
        <v>7100</v>
      </c>
      <c r="O39" s="60">
        <v>0</v>
      </c>
      <c r="P39" s="60">
        <v>0</v>
      </c>
      <c r="Q39" s="60">
        <v>953209474</v>
      </c>
      <c r="R39" s="60">
        <v>953209474</v>
      </c>
      <c r="S39" s="60">
        <v>0</v>
      </c>
      <c r="T39" s="60">
        <v>0</v>
      </c>
      <c r="U39" s="60">
        <v>0</v>
      </c>
      <c r="V39" s="60">
        <v>0</v>
      </c>
      <c r="W39" s="60">
        <v>1021229609</v>
      </c>
      <c r="X39" s="60">
        <v>52740000</v>
      </c>
      <c r="Y39" s="60">
        <v>968489609</v>
      </c>
      <c r="Z39" s="140">
        <v>1836.35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7085250</v>
      </c>
      <c r="Y40" s="54">
        <v>-7085250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-20459284</v>
      </c>
      <c r="D42" s="206">
        <f>SUM(D38:D41)</f>
        <v>0</v>
      </c>
      <c r="E42" s="207">
        <f t="shared" si="3"/>
        <v>-108093421</v>
      </c>
      <c r="F42" s="88">
        <f t="shared" si="3"/>
        <v>-108093421</v>
      </c>
      <c r="G42" s="88">
        <f t="shared" si="3"/>
        <v>-7391602</v>
      </c>
      <c r="H42" s="88">
        <f t="shared" si="3"/>
        <v>14396822</v>
      </c>
      <c r="I42" s="88">
        <f t="shared" si="3"/>
        <v>24499229</v>
      </c>
      <c r="J42" s="88">
        <f t="shared" si="3"/>
        <v>31504449</v>
      </c>
      <c r="K42" s="88">
        <f t="shared" si="3"/>
        <v>-9096972</v>
      </c>
      <c r="L42" s="88">
        <f t="shared" si="3"/>
        <v>0</v>
      </c>
      <c r="M42" s="88">
        <f t="shared" si="3"/>
        <v>0</v>
      </c>
      <c r="N42" s="88">
        <f t="shared" si="3"/>
        <v>-9096972</v>
      </c>
      <c r="O42" s="88">
        <f t="shared" si="3"/>
        <v>0</v>
      </c>
      <c r="P42" s="88">
        <f t="shared" si="3"/>
        <v>0</v>
      </c>
      <c r="Q42" s="88">
        <f t="shared" si="3"/>
        <v>-704475927</v>
      </c>
      <c r="R42" s="88">
        <f t="shared" si="3"/>
        <v>-704475927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-682068450</v>
      </c>
      <c r="X42" s="88">
        <f t="shared" si="3"/>
        <v>13562472</v>
      </c>
      <c r="Y42" s="88">
        <f t="shared" si="3"/>
        <v>-695630922</v>
      </c>
      <c r="Z42" s="208">
        <f>+IF(X42&lt;&gt;0,+(Y42/X42)*100,0)</f>
        <v>-5129.0865116624755</v>
      </c>
      <c r="AA42" s="206">
        <f>SUM(AA38:AA41)</f>
        <v>-108093421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-20459284</v>
      </c>
      <c r="D44" s="210">
        <f>+D42-D43</f>
        <v>0</v>
      </c>
      <c r="E44" s="211">
        <f t="shared" si="4"/>
        <v>-108093421</v>
      </c>
      <c r="F44" s="77">
        <f t="shared" si="4"/>
        <v>-108093421</v>
      </c>
      <c r="G44" s="77">
        <f t="shared" si="4"/>
        <v>-7391602</v>
      </c>
      <c r="H44" s="77">
        <f t="shared" si="4"/>
        <v>14396822</v>
      </c>
      <c r="I44" s="77">
        <f t="shared" si="4"/>
        <v>24499229</v>
      </c>
      <c r="J44" s="77">
        <f t="shared" si="4"/>
        <v>31504449</v>
      </c>
      <c r="K44" s="77">
        <f t="shared" si="4"/>
        <v>-9096972</v>
      </c>
      <c r="L44" s="77">
        <f t="shared" si="4"/>
        <v>0</v>
      </c>
      <c r="M44" s="77">
        <f t="shared" si="4"/>
        <v>0</v>
      </c>
      <c r="N44" s="77">
        <f t="shared" si="4"/>
        <v>-9096972</v>
      </c>
      <c r="O44" s="77">
        <f t="shared" si="4"/>
        <v>0</v>
      </c>
      <c r="P44" s="77">
        <f t="shared" si="4"/>
        <v>0</v>
      </c>
      <c r="Q44" s="77">
        <f t="shared" si="4"/>
        <v>-704475927</v>
      </c>
      <c r="R44" s="77">
        <f t="shared" si="4"/>
        <v>-704475927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-682068450</v>
      </c>
      <c r="X44" s="77">
        <f t="shared" si="4"/>
        <v>13562472</v>
      </c>
      <c r="Y44" s="77">
        <f t="shared" si="4"/>
        <v>-695630922</v>
      </c>
      <c r="Z44" s="212">
        <f>+IF(X44&lt;&gt;0,+(Y44/X44)*100,0)</f>
        <v>-5129.0865116624755</v>
      </c>
      <c r="AA44" s="210">
        <f>+AA42-AA43</f>
        <v>-108093421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-20459284</v>
      </c>
      <c r="D46" s="206">
        <f>SUM(D44:D45)</f>
        <v>0</v>
      </c>
      <c r="E46" s="207">
        <f t="shared" si="5"/>
        <v>-108093421</v>
      </c>
      <c r="F46" s="88">
        <f t="shared" si="5"/>
        <v>-108093421</v>
      </c>
      <c r="G46" s="88">
        <f t="shared" si="5"/>
        <v>-7391602</v>
      </c>
      <c r="H46" s="88">
        <f t="shared" si="5"/>
        <v>14396822</v>
      </c>
      <c r="I46" s="88">
        <f t="shared" si="5"/>
        <v>24499229</v>
      </c>
      <c r="J46" s="88">
        <f t="shared" si="5"/>
        <v>31504449</v>
      </c>
      <c r="K46" s="88">
        <f t="shared" si="5"/>
        <v>-9096972</v>
      </c>
      <c r="L46" s="88">
        <f t="shared" si="5"/>
        <v>0</v>
      </c>
      <c r="M46" s="88">
        <f t="shared" si="5"/>
        <v>0</v>
      </c>
      <c r="N46" s="88">
        <f t="shared" si="5"/>
        <v>-9096972</v>
      </c>
      <c r="O46" s="88">
        <f t="shared" si="5"/>
        <v>0</v>
      </c>
      <c r="P46" s="88">
        <f t="shared" si="5"/>
        <v>0</v>
      </c>
      <c r="Q46" s="88">
        <f t="shared" si="5"/>
        <v>-704475927</v>
      </c>
      <c r="R46" s="88">
        <f t="shared" si="5"/>
        <v>-704475927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-682068450</v>
      </c>
      <c r="X46" s="88">
        <f t="shared" si="5"/>
        <v>13562472</v>
      </c>
      <c r="Y46" s="88">
        <f t="shared" si="5"/>
        <v>-695630922</v>
      </c>
      <c r="Z46" s="208">
        <f>+IF(X46&lt;&gt;0,+(Y46/X46)*100,0)</f>
        <v>-5129.0865116624755</v>
      </c>
      <c r="AA46" s="206">
        <f>SUM(AA44:AA45)</f>
        <v>-108093421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-20459284</v>
      </c>
      <c r="D48" s="217">
        <f>SUM(D46:D47)</f>
        <v>0</v>
      </c>
      <c r="E48" s="218">
        <f t="shared" si="6"/>
        <v>-108093421</v>
      </c>
      <c r="F48" s="219">
        <f t="shared" si="6"/>
        <v>-108093421</v>
      </c>
      <c r="G48" s="219">
        <f t="shared" si="6"/>
        <v>-7391602</v>
      </c>
      <c r="H48" s="220">
        <f t="shared" si="6"/>
        <v>14396822</v>
      </c>
      <c r="I48" s="220">
        <f t="shared" si="6"/>
        <v>24499229</v>
      </c>
      <c r="J48" s="220">
        <f t="shared" si="6"/>
        <v>31504449</v>
      </c>
      <c r="K48" s="220">
        <f t="shared" si="6"/>
        <v>-9096972</v>
      </c>
      <c r="L48" s="220">
        <f t="shared" si="6"/>
        <v>0</v>
      </c>
      <c r="M48" s="219">
        <f t="shared" si="6"/>
        <v>0</v>
      </c>
      <c r="N48" s="219">
        <f t="shared" si="6"/>
        <v>-9096972</v>
      </c>
      <c r="O48" s="220">
        <f t="shared" si="6"/>
        <v>0</v>
      </c>
      <c r="P48" s="220">
        <f t="shared" si="6"/>
        <v>0</v>
      </c>
      <c r="Q48" s="220">
        <f t="shared" si="6"/>
        <v>-704475927</v>
      </c>
      <c r="R48" s="220">
        <f t="shared" si="6"/>
        <v>-704475927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-682068450</v>
      </c>
      <c r="X48" s="220">
        <f t="shared" si="6"/>
        <v>13562472</v>
      </c>
      <c r="Y48" s="220">
        <f t="shared" si="6"/>
        <v>-695630922</v>
      </c>
      <c r="Z48" s="221">
        <f>+IF(X48&lt;&gt;0,+(Y48/X48)*100,0)</f>
        <v>-5129.0865116624755</v>
      </c>
      <c r="AA48" s="222">
        <f>SUM(AA46:AA47)</f>
        <v>-108093421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587736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690000</v>
      </c>
      <c r="Y5" s="100">
        <f t="shared" si="0"/>
        <v>-690000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130647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690000</v>
      </c>
      <c r="Y7" s="159">
        <v>-690000</v>
      </c>
      <c r="Z7" s="141">
        <v>-100</v>
      </c>
      <c r="AA7" s="225"/>
    </row>
    <row r="8" spans="1:27" ht="12.75">
      <c r="A8" s="138" t="s">
        <v>77</v>
      </c>
      <c r="B8" s="136"/>
      <c r="C8" s="155">
        <v>457089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506582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650000</v>
      </c>
      <c r="Y9" s="100">
        <f t="shared" si="1"/>
        <v>-650000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>
        <v>462237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600000</v>
      </c>
      <c r="Y10" s="60">
        <v>-600000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44345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</v>
      </c>
      <c r="Y12" s="60">
        <v>-50000</v>
      </c>
      <c r="Z12" s="140">
        <v>-100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18853325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28477500</v>
      </c>
      <c r="Y15" s="100">
        <f t="shared" si="2"/>
        <v>-28477500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>
        <v>5655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15000</v>
      </c>
      <c r="Y16" s="60">
        <v>-15000</v>
      </c>
      <c r="Z16" s="140">
        <v>-100</v>
      </c>
      <c r="AA16" s="62"/>
    </row>
    <row r="17" spans="1:27" ht="12.75">
      <c r="A17" s="138" t="s">
        <v>86</v>
      </c>
      <c r="B17" s="136"/>
      <c r="C17" s="155">
        <v>18847670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28462500</v>
      </c>
      <c r="Y17" s="60">
        <v>-28462500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10051637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16015003</v>
      </c>
      <c r="Y19" s="100">
        <f t="shared" si="3"/>
        <v>-16015003</v>
      </c>
      <c r="Z19" s="137">
        <f>+IF(X19&lt;&gt;0,+(Y19/X19)*100,0)</f>
        <v>-100</v>
      </c>
      <c r="AA19" s="102">
        <f>SUM(AA20:AA23)</f>
        <v>0</v>
      </c>
    </row>
    <row r="20" spans="1:27" ht="12.75">
      <c r="A20" s="138" t="s">
        <v>89</v>
      </c>
      <c r="B20" s="136"/>
      <c r="C20" s="155">
        <v>10006739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15000003</v>
      </c>
      <c r="Y20" s="60">
        <v>-15000003</v>
      </c>
      <c r="Z20" s="140">
        <v>-100</v>
      </c>
      <c r="AA20" s="62"/>
    </row>
    <row r="21" spans="1:27" ht="12.75">
      <c r="A21" s="138" t="s">
        <v>90</v>
      </c>
      <c r="B21" s="136"/>
      <c r="C21" s="155">
        <v>44898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500000</v>
      </c>
      <c r="Y21" s="60">
        <v>-500000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500000</v>
      </c>
      <c r="Y22" s="159">
        <v>-500000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</v>
      </c>
      <c r="Y23" s="60">
        <v>-15000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7000</v>
      </c>
      <c r="Y24" s="100">
        <v>-7000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29999280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45839503</v>
      </c>
      <c r="Y25" s="219">
        <f t="shared" si="4"/>
        <v>-45839503</v>
      </c>
      <c r="Z25" s="231">
        <f>+IF(X25&lt;&gt;0,+(Y25/X25)*100,0)</f>
        <v>-100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28056699</v>
      </c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52740000</v>
      </c>
      <c r="Y28" s="60">
        <v>-52740000</v>
      </c>
      <c r="Z28" s="140">
        <v>-100</v>
      </c>
      <c r="AA28" s="155"/>
    </row>
    <row r="29" spans="1:27" ht="12.75">
      <c r="A29" s="234" t="s">
        <v>134</v>
      </c>
      <c r="B29" s="136"/>
      <c r="C29" s="155">
        <v>3982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28060681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52740000</v>
      </c>
      <c r="Y32" s="77">
        <f t="shared" si="5"/>
        <v>-52740000</v>
      </c>
      <c r="Z32" s="212">
        <f>+IF(X32&lt;&gt;0,+(Y32/X32)*100,0)</f>
        <v>-100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1938599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7085250</v>
      </c>
      <c r="Y35" s="60">
        <v>-7085250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29999280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59825250</v>
      </c>
      <c r="Y36" s="220">
        <f t="shared" si="6"/>
        <v>-59825250</v>
      </c>
      <c r="Z36" s="221">
        <f>+IF(X36&lt;&gt;0,+(Y36/X36)*100,0)</f>
        <v>-100</v>
      </c>
      <c r="AA36" s="239">
        <f>SUM(AA32:AA35)</f>
        <v>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11708975</v>
      </c>
      <c r="D6" s="155"/>
      <c r="E6" s="59">
        <v>10565000</v>
      </c>
      <c r="F6" s="60">
        <v>10565000</v>
      </c>
      <c r="G6" s="60">
        <v>5920614</v>
      </c>
      <c r="H6" s="60">
        <v>63577521</v>
      </c>
      <c r="I6" s="60">
        <v>70977004</v>
      </c>
      <c r="J6" s="60">
        <v>70977004</v>
      </c>
      <c r="K6" s="60">
        <v>86827559</v>
      </c>
      <c r="L6" s="60">
        <v>2405866628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7923750</v>
      </c>
      <c r="Y6" s="60">
        <v>-7923750</v>
      </c>
      <c r="Z6" s="140">
        <v>-100</v>
      </c>
      <c r="AA6" s="62">
        <v>10565000</v>
      </c>
    </row>
    <row r="7" spans="1:27" ht="12.75">
      <c r="A7" s="249" t="s">
        <v>144</v>
      </c>
      <c r="B7" s="182"/>
      <c r="C7" s="155"/>
      <c r="D7" s="155"/>
      <c r="E7" s="59">
        <v>8301710</v>
      </c>
      <c r="F7" s="60">
        <v>8301710</v>
      </c>
      <c r="G7" s="60"/>
      <c r="H7" s="60"/>
      <c r="I7" s="60"/>
      <c r="J7" s="60"/>
      <c r="K7" s="60"/>
      <c r="L7" s="60">
        <v>7835475718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6226283</v>
      </c>
      <c r="Y7" s="60">
        <v>-6226283</v>
      </c>
      <c r="Z7" s="140">
        <v>-100</v>
      </c>
      <c r="AA7" s="62">
        <v>8301710</v>
      </c>
    </row>
    <row r="8" spans="1:27" ht="12.75">
      <c r="A8" s="249" t="s">
        <v>145</v>
      </c>
      <c r="B8" s="182"/>
      <c r="C8" s="155">
        <v>43043772</v>
      </c>
      <c r="D8" s="155"/>
      <c r="E8" s="59">
        <v>33212524</v>
      </c>
      <c r="F8" s="60">
        <v>33212524</v>
      </c>
      <c r="G8" s="60">
        <v>148817033</v>
      </c>
      <c r="H8" s="60">
        <v>139153773</v>
      </c>
      <c r="I8" s="60">
        <v>112774627</v>
      </c>
      <c r="J8" s="60">
        <v>112774627</v>
      </c>
      <c r="K8" s="60">
        <v>144527025</v>
      </c>
      <c r="L8" s="60">
        <v>860105063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24909393</v>
      </c>
      <c r="Y8" s="60">
        <v>-24909393</v>
      </c>
      <c r="Z8" s="140">
        <v>-100</v>
      </c>
      <c r="AA8" s="62">
        <v>33212524</v>
      </c>
    </row>
    <row r="9" spans="1:27" ht="12.75">
      <c r="A9" s="249" t="s">
        <v>146</v>
      </c>
      <c r="B9" s="182"/>
      <c r="C9" s="155">
        <v>43109053</v>
      </c>
      <c r="D9" s="155"/>
      <c r="E9" s="59">
        <v>58088231</v>
      </c>
      <c r="F9" s="60">
        <v>58088231</v>
      </c>
      <c r="G9" s="60">
        <v>25071412</v>
      </c>
      <c r="H9" s="60">
        <v>26104876</v>
      </c>
      <c r="I9" s="60">
        <v>24227206</v>
      </c>
      <c r="J9" s="60">
        <v>24227206</v>
      </c>
      <c r="K9" s="60">
        <v>24423380</v>
      </c>
      <c r="L9" s="60">
        <v>97464430197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43566173</v>
      </c>
      <c r="Y9" s="60">
        <v>-43566173</v>
      </c>
      <c r="Z9" s="140">
        <v>-100</v>
      </c>
      <c r="AA9" s="62">
        <v>58088231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75059359</v>
      </c>
      <c r="H10" s="159">
        <v>5502319</v>
      </c>
      <c r="I10" s="159">
        <v>5502319</v>
      </c>
      <c r="J10" s="60">
        <v>5502319</v>
      </c>
      <c r="K10" s="159">
        <v>5502319</v>
      </c>
      <c r="L10" s="159">
        <v>5502318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8521937</v>
      </c>
      <c r="D11" s="155"/>
      <c r="E11" s="59">
        <v>7026937</v>
      </c>
      <c r="F11" s="60">
        <v>7026937</v>
      </c>
      <c r="G11" s="60">
        <v>8610457</v>
      </c>
      <c r="H11" s="60">
        <v>7043761</v>
      </c>
      <c r="I11" s="60">
        <v>9769759</v>
      </c>
      <c r="J11" s="60">
        <v>9769759</v>
      </c>
      <c r="K11" s="60">
        <v>9760585</v>
      </c>
      <c r="L11" s="60">
        <v>901192683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5270203</v>
      </c>
      <c r="Y11" s="60">
        <v>-5270203</v>
      </c>
      <c r="Z11" s="140">
        <v>-100</v>
      </c>
      <c r="AA11" s="62">
        <v>7026937</v>
      </c>
    </row>
    <row r="12" spans="1:27" ht="12.75">
      <c r="A12" s="250" t="s">
        <v>56</v>
      </c>
      <c r="B12" s="251"/>
      <c r="C12" s="168">
        <f aca="true" t="shared" si="0" ref="C12:Y12">SUM(C6:C11)</f>
        <v>106383737</v>
      </c>
      <c r="D12" s="168">
        <f>SUM(D6:D11)</f>
        <v>0</v>
      </c>
      <c r="E12" s="72">
        <f t="shared" si="0"/>
        <v>117194402</v>
      </c>
      <c r="F12" s="73">
        <f t="shared" si="0"/>
        <v>117194402</v>
      </c>
      <c r="G12" s="73">
        <f t="shared" si="0"/>
        <v>263478875</v>
      </c>
      <c r="H12" s="73">
        <f t="shared" si="0"/>
        <v>241382250</v>
      </c>
      <c r="I12" s="73">
        <f t="shared" si="0"/>
        <v>223250915</v>
      </c>
      <c r="J12" s="73">
        <f t="shared" si="0"/>
        <v>223250915</v>
      </c>
      <c r="K12" s="73">
        <f t="shared" si="0"/>
        <v>271040868</v>
      </c>
      <c r="L12" s="73">
        <f t="shared" si="0"/>
        <v>109472572607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87895802</v>
      </c>
      <c r="Y12" s="73">
        <f t="shared" si="0"/>
        <v>-87895802</v>
      </c>
      <c r="Z12" s="170">
        <f>+IF(X12&lt;&gt;0,+(Y12/X12)*100,0)</f>
        <v>-100</v>
      </c>
      <c r="AA12" s="74">
        <f>SUM(AA6:AA11)</f>
        <v>117194402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>
        <v>1262535</v>
      </c>
      <c r="L15" s="60">
        <v>58310011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5502319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13543473</v>
      </c>
      <c r="D17" s="155"/>
      <c r="E17" s="59">
        <v>26946181</v>
      </c>
      <c r="F17" s="60">
        <v>26946181</v>
      </c>
      <c r="G17" s="60">
        <v>13543473</v>
      </c>
      <c r="H17" s="60">
        <v>13543473</v>
      </c>
      <c r="I17" s="60">
        <v>13543473</v>
      </c>
      <c r="J17" s="60">
        <v>13543473</v>
      </c>
      <c r="K17" s="60">
        <v>13543473</v>
      </c>
      <c r="L17" s="60">
        <v>27479175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20209636</v>
      </c>
      <c r="Y17" s="60">
        <v>-20209636</v>
      </c>
      <c r="Z17" s="140">
        <v>-100</v>
      </c>
      <c r="AA17" s="62">
        <v>26946181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1608345398</v>
      </c>
      <c r="D19" s="155"/>
      <c r="E19" s="59">
        <v>3106747680</v>
      </c>
      <c r="F19" s="60">
        <v>3106747680</v>
      </c>
      <c r="G19" s="60">
        <v>1388746721</v>
      </c>
      <c r="H19" s="60">
        <v>1388811010</v>
      </c>
      <c r="I19" s="60">
        <v>1388882294</v>
      </c>
      <c r="J19" s="60">
        <v>1388882294</v>
      </c>
      <c r="K19" s="60">
        <v>1484446092</v>
      </c>
      <c r="L19" s="60">
        <v>47890758534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2330060760</v>
      </c>
      <c r="Y19" s="60">
        <v>-2330060760</v>
      </c>
      <c r="Z19" s="140">
        <v>-100</v>
      </c>
      <c r="AA19" s="62">
        <v>3106747680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1222105</v>
      </c>
      <c r="D22" s="155"/>
      <c r="E22" s="59">
        <v>91727</v>
      </c>
      <c r="F22" s="60">
        <v>91727</v>
      </c>
      <c r="G22" s="60">
        <v>1222105</v>
      </c>
      <c r="H22" s="60">
        <v>1222105</v>
      </c>
      <c r="I22" s="60">
        <v>1222105</v>
      </c>
      <c r="J22" s="60">
        <v>1222105</v>
      </c>
      <c r="K22" s="60">
        <v>76773</v>
      </c>
      <c r="L22" s="60">
        <v>122210549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68795</v>
      </c>
      <c r="Y22" s="60">
        <v>-68795</v>
      </c>
      <c r="Z22" s="140">
        <v>-100</v>
      </c>
      <c r="AA22" s="62">
        <v>91727</v>
      </c>
    </row>
    <row r="23" spans="1:27" ht="12.75">
      <c r="A23" s="249" t="s">
        <v>158</v>
      </c>
      <c r="B23" s="182"/>
      <c r="C23" s="155">
        <v>3854571</v>
      </c>
      <c r="D23" s="155"/>
      <c r="E23" s="59">
        <v>3854571</v>
      </c>
      <c r="F23" s="60">
        <v>3854571</v>
      </c>
      <c r="G23" s="159">
        <v>13543473</v>
      </c>
      <c r="H23" s="159"/>
      <c r="I23" s="159">
        <v>1262535</v>
      </c>
      <c r="J23" s="60">
        <v>1262535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2890928</v>
      </c>
      <c r="Y23" s="159">
        <v>-2890928</v>
      </c>
      <c r="Z23" s="141">
        <v>-100</v>
      </c>
      <c r="AA23" s="225">
        <v>3854571</v>
      </c>
    </row>
    <row r="24" spans="1:27" ht="12.75">
      <c r="A24" s="250" t="s">
        <v>57</v>
      </c>
      <c r="B24" s="253"/>
      <c r="C24" s="168">
        <f aca="true" t="shared" si="1" ref="C24:Y24">SUM(C15:C23)</f>
        <v>1632467866</v>
      </c>
      <c r="D24" s="168">
        <f>SUM(D15:D23)</f>
        <v>0</v>
      </c>
      <c r="E24" s="76">
        <f t="shared" si="1"/>
        <v>3137640159</v>
      </c>
      <c r="F24" s="77">
        <f t="shared" si="1"/>
        <v>3137640159</v>
      </c>
      <c r="G24" s="77">
        <f t="shared" si="1"/>
        <v>1417055772</v>
      </c>
      <c r="H24" s="77">
        <f t="shared" si="1"/>
        <v>1403576588</v>
      </c>
      <c r="I24" s="77">
        <f t="shared" si="1"/>
        <v>1404910407</v>
      </c>
      <c r="J24" s="77">
        <f t="shared" si="1"/>
        <v>1404910407</v>
      </c>
      <c r="K24" s="77">
        <f t="shared" si="1"/>
        <v>1499328873</v>
      </c>
      <c r="L24" s="77">
        <f t="shared" si="1"/>
        <v>48098758269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2353230119</v>
      </c>
      <c r="Y24" s="77">
        <f t="shared" si="1"/>
        <v>-2353230119</v>
      </c>
      <c r="Z24" s="212">
        <f>+IF(X24&lt;&gt;0,+(Y24/X24)*100,0)</f>
        <v>-100</v>
      </c>
      <c r="AA24" s="79">
        <f>SUM(AA15:AA23)</f>
        <v>3137640159</v>
      </c>
    </row>
    <row r="25" spans="1:27" ht="12.75">
      <c r="A25" s="250" t="s">
        <v>159</v>
      </c>
      <c r="B25" s="251"/>
      <c r="C25" s="168">
        <f aca="true" t="shared" si="2" ref="C25:Y25">+C12+C24</f>
        <v>1738851603</v>
      </c>
      <c r="D25" s="168">
        <f>+D12+D24</f>
        <v>0</v>
      </c>
      <c r="E25" s="72">
        <f t="shared" si="2"/>
        <v>3254834561</v>
      </c>
      <c r="F25" s="73">
        <f t="shared" si="2"/>
        <v>3254834561</v>
      </c>
      <c r="G25" s="73">
        <f t="shared" si="2"/>
        <v>1680534647</v>
      </c>
      <c r="H25" s="73">
        <f t="shared" si="2"/>
        <v>1644958838</v>
      </c>
      <c r="I25" s="73">
        <f t="shared" si="2"/>
        <v>1628161322</v>
      </c>
      <c r="J25" s="73">
        <f t="shared" si="2"/>
        <v>1628161322</v>
      </c>
      <c r="K25" s="73">
        <f t="shared" si="2"/>
        <v>1770369741</v>
      </c>
      <c r="L25" s="73">
        <f t="shared" si="2"/>
        <v>157571330876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2441125921</v>
      </c>
      <c r="Y25" s="73">
        <f t="shared" si="2"/>
        <v>-2441125921</v>
      </c>
      <c r="Z25" s="170">
        <f>+IF(X25&lt;&gt;0,+(Y25/X25)*100,0)</f>
        <v>-100</v>
      </c>
      <c r="AA25" s="74">
        <f>+AA12+AA24</f>
        <v>3254834561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13759859</v>
      </c>
      <c r="D31" s="155"/>
      <c r="E31" s="59">
        <v>13592347</v>
      </c>
      <c r="F31" s="60">
        <v>13592347</v>
      </c>
      <c r="G31" s="60">
        <v>13837523</v>
      </c>
      <c r="H31" s="60">
        <v>13825227</v>
      </c>
      <c r="I31" s="60">
        <v>13656379</v>
      </c>
      <c r="J31" s="60">
        <v>13656379</v>
      </c>
      <c r="K31" s="60">
        <v>13656379</v>
      </c>
      <c r="L31" s="60">
        <v>1228420649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10194260</v>
      </c>
      <c r="Y31" s="60">
        <v>-10194260</v>
      </c>
      <c r="Z31" s="140">
        <v>-100</v>
      </c>
      <c r="AA31" s="62">
        <v>13592347</v>
      </c>
    </row>
    <row r="32" spans="1:27" ht="12.75">
      <c r="A32" s="249" t="s">
        <v>164</v>
      </c>
      <c r="B32" s="182"/>
      <c r="C32" s="155">
        <v>125846116</v>
      </c>
      <c r="D32" s="155"/>
      <c r="E32" s="59">
        <v>77681957</v>
      </c>
      <c r="F32" s="60">
        <v>77681957</v>
      </c>
      <c r="G32" s="60">
        <v>76237315</v>
      </c>
      <c r="H32" s="60">
        <v>64368592</v>
      </c>
      <c r="I32" s="60">
        <v>47739924</v>
      </c>
      <c r="J32" s="60">
        <v>47739924</v>
      </c>
      <c r="K32" s="60">
        <v>51619555</v>
      </c>
      <c r="L32" s="60">
        <v>7045825847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58261468</v>
      </c>
      <c r="Y32" s="60">
        <v>-58261468</v>
      </c>
      <c r="Z32" s="140">
        <v>-100</v>
      </c>
      <c r="AA32" s="62">
        <v>77681957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23058965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139605975</v>
      </c>
      <c r="D34" s="168">
        <f>SUM(D29:D33)</f>
        <v>0</v>
      </c>
      <c r="E34" s="72">
        <f t="shared" si="3"/>
        <v>91274304</v>
      </c>
      <c r="F34" s="73">
        <f t="shared" si="3"/>
        <v>91274304</v>
      </c>
      <c r="G34" s="73">
        <f t="shared" si="3"/>
        <v>113133803</v>
      </c>
      <c r="H34" s="73">
        <f t="shared" si="3"/>
        <v>78193819</v>
      </c>
      <c r="I34" s="73">
        <f t="shared" si="3"/>
        <v>61396303</v>
      </c>
      <c r="J34" s="73">
        <f t="shared" si="3"/>
        <v>61396303</v>
      </c>
      <c r="K34" s="73">
        <f t="shared" si="3"/>
        <v>65275934</v>
      </c>
      <c r="L34" s="73">
        <f t="shared" si="3"/>
        <v>8274246496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68455728</v>
      </c>
      <c r="Y34" s="73">
        <f t="shared" si="3"/>
        <v>-68455728</v>
      </c>
      <c r="Z34" s="170">
        <f>+IF(X34&lt;&gt;0,+(Y34/X34)*100,0)</f>
        <v>-100</v>
      </c>
      <c r="AA34" s="74">
        <f>SUM(AA29:AA33)</f>
        <v>91274304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97488965</v>
      </c>
      <c r="D38" s="155"/>
      <c r="E38" s="59">
        <v>130613413</v>
      </c>
      <c r="F38" s="60">
        <v>130613413</v>
      </c>
      <c r="G38" s="60">
        <v>74430000</v>
      </c>
      <c r="H38" s="60">
        <v>73794175</v>
      </c>
      <c r="I38" s="60">
        <v>73794175</v>
      </c>
      <c r="J38" s="60">
        <v>73794175</v>
      </c>
      <c r="K38" s="60">
        <v>212122963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97960060</v>
      </c>
      <c r="Y38" s="60">
        <v>-97960060</v>
      </c>
      <c r="Z38" s="140">
        <v>-100</v>
      </c>
      <c r="AA38" s="62">
        <v>130613413</v>
      </c>
    </row>
    <row r="39" spans="1:27" ht="12.75">
      <c r="A39" s="250" t="s">
        <v>59</v>
      </c>
      <c r="B39" s="253"/>
      <c r="C39" s="168">
        <f aca="true" t="shared" si="4" ref="C39:Y39">SUM(C37:C38)</f>
        <v>97488965</v>
      </c>
      <c r="D39" s="168">
        <f>SUM(D37:D38)</f>
        <v>0</v>
      </c>
      <c r="E39" s="76">
        <f t="shared" si="4"/>
        <v>130613413</v>
      </c>
      <c r="F39" s="77">
        <f t="shared" si="4"/>
        <v>130613413</v>
      </c>
      <c r="G39" s="77">
        <f t="shared" si="4"/>
        <v>74430000</v>
      </c>
      <c r="H39" s="77">
        <f t="shared" si="4"/>
        <v>73794175</v>
      </c>
      <c r="I39" s="77">
        <f t="shared" si="4"/>
        <v>73794175</v>
      </c>
      <c r="J39" s="77">
        <f t="shared" si="4"/>
        <v>73794175</v>
      </c>
      <c r="K39" s="77">
        <f t="shared" si="4"/>
        <v>212122963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97960060</v>
      </c>
      <c r="Y39" s="77">
        <f t="shared" si="4"/>
        <v>-97960060</v>
      </c>
      <c r="Z39" s="212">
        <f>+IF(X39&lt;&gt;0,+(Y39/X39)*100,0)</f>
        <v>-100</v>
      </c>
      <c r="AA39" s="79">
        <f>SUM(AA37:AA38)</f>
        <v>130613413</v>
      </c>
    </row>
    <row r="40" spans="1:27" ht="12.75">
      <c r="A40" s="250" t="s">
        <v>167</v>
      </c>
      <c r="B40" s="251"/>
      <c r="C40" s="168">
        <f aca="true" t="shared" si="5" ref="C40:Y40">+C34+C39</f>
        <v>237094940</v>
      </c>
      <c r="D40" s="168">
        <f>+D34+D39</f>
        <v>0</v>
      </c>
      <c r="E40" s="72">
        <f t="shared" si="5"/>
        <v>221887717</v>
      </c>
      <c r="F40" s="73">
        <f t="shared" si="5"/>
        <v>221887717</v>
      </c>
      <c r="G40" s="73">
        <f t="shared" si="5"/>
        <v>187563803</v>
      </c>
      <c r="H40" s="73">
        <f t="shared" si="5"/>
        <v>151987994</v>
      </c>
      <c r="I40" s="73">
        <f t="shared" si="5"/>
        <v>135190478</v>
      </c>
      <c r="J40" s="73">
        <f t="shared" si="5"/>
        <v>135190478</v>
      </c>
      <c r="K40" s="73">
        <f t="shared" si="5"/>
        <v>277398897</v>
      </c>
      <c r="L40" s="73">
        <f t="shared" si="5"/>
        <v>8274246496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166415788</v>
      </c>
      <c r="Y40" s="73">
        <f t="shared" si="5"/>
        <v>-166415788</v>
      </c>
      <c r="Z40" s="170">
        <f>+IF(X40&lt;&gt;0,+(Y40/X40)*100,0)</f>
        <v>-100</v>
      </c>
      <c r="AA40" s="74">
        <f>+AA34+AA39</f>
        <v>221887717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1501756663</v>
      </c>
      <c r="D42" s="257">
        <f>+D25-D40</f>
        <v>0</v>
      </c>
      <c r="E42" s="258">
        <f t="shared" si="6"/>
        <v>3032946844</v>
      </c>
      <c r="F42" s="259">
        <f t="shared" si="6"/>
        <v>3032946844</v>
      </c>
      <c r="G42" s="259">
        <f t="shared" si="6"/>
        <v>1492970844</v>
      </c>
      <c r="H42" s="259">
        <f t="shared" si="6"/>
        <v>1492970844</v>
      </c>
      <c r="I42" s="259">
        <f t="shared" si="6"/>
        <v>1492970844</v>
      </c>
      <c r="J42" s="259">
        <f t="shared" si="6"/>
        <v>1492970844</v>
      </c>
      <c r="K42" s="259">
        <f t="shared" si="6"/>
        <v>1492970844</v>
      </c>
      <c r="L42" s="259">
        <f t="shared" si="6"/>
        <v>149297084380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2274710133</v>
      </c>
      <c r="Y42" s="259">
        <f t="shared" si="6"/>
        <v>-2274710133</v>
      </c>
      <c r="Z42" s="260">
        <f>+IF(X42&lt;&gt;0,+(Y42/X42)*100,0)</f>
        <v>-100</v>
      </c>
      <c r="AA42" s="261">
        <f>+AA25-AA40</f>
        <v>3032946844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1501756663</v>
      </c>
      <c r="D45" s="155"/>
      <c r="E45" s="59">
        <v>3032946844</v>
      </c>
      <c r="F45" s="60">
        <v>3032946844</v>
      </c>
      <c r="G45" s="60">
        <v>1492970844</v>
      </c>
      <c r="H45" s="60">
        <v>1492970844</v>
      </c>
      <c r="I45" s="60">
        <v>1492970844</v>
      </c>
      <c r="J45" s="60">
        <v>1492970844</v>
      </c>
      <c r="K45" s="60">
        <v>1492970844</v>
      </c>
      <c r="L45" s="60">
        <v>149297084380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2274710133</v>
      </c>
      <c r="Y45" s="60">
        <v>-2274710133</v>
      </c>
      <c r="Z45" s="139">
        <v>-100</v>
      </c>
      <c r="AA45" s="62">
        <v>3032946844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1501756663</v>
      </c>
      <c r="D48" s="217">
        <f>SUM(D45:D47)</f>
        <v>0</v>
      </c>
      <c r="E48" s="264">
        <f t="shared" si="7"/>
        <v>3032946844</v>
      </c>
      <c r="F48" s="219">
        <f t="shared" si="7"/>
        <v>3032946844</v>
      </c>
      <c r="G48" s="219">
        <f t="shared" si="7"/>
        <v>1492970844</v>
      </c>
      <c r="H48" s="219">
        <f t="shared" si="7"/>
        <v>1492970844</v>
      </c>
      <c r="I48" s="219">
        <f t="shared" si="7"/>
        <v>1492970844</v>
      </c>
      <c r="J48" s="219">
        <f t="shared" si="7"/>
        <v>1492970844</v>
      </c>
      <c r="K48" s="219">
        <f t="shared" si="7"/>
        <v>1492970844</v>
      </c>
      <c r="L48" s="219">
        <f t="shared" si="7"/>
        <v>149297084380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2274710133</v>
      </c>
      <c r="Y48" s="219">
        <f t="shared" si="7"/>
        <v>-2274710133</v>
      </c>
      <c r="Z48" s="265">
        <f>+IF(X48&lt;&gt;0,+(Y48/X48)*100,0)</f>
        <v>-100</v>
      </c>
      <c r="AA48" s="232">
        <f>SUM(AA45:AA47)</f>
        <v>3032946844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65149935</v>
      </c>
      <c r="D6" s="155"/>
      <c r="E6" s="59">
        <v>68000004</v>
      </c>
      <c r="F6" s="60">
        <v>68000004</v>
      </c>
      <c r="G6" s="60">
        <v>5826945</v>
      </c>
      <c r="H6" s="60">
        <v>5871488</v>
      </c>
      <c r="I6" s="60">
        <v>5772033</v>
      </c>
      <c r="J6" s="60">
        <v>17470466</v>
      </c>
      <c r="K6" s="60">
        <v>-3243</v>
      </c>
      <c r="L6" s="60">
        <v>586716043</v>
      </c>
      <c r="M6" s="60">
        <v>6301102</v>
      </c>
      <c r="N6" s="60">
        <v>593013902</v>
      </c>
      <c r="O6" s="60">
        <v>580627380</v>
      </c>
      <c r="P6" s="60">
        <v>588159174</v>
      </c>
      <c r="Q6" s="60">
        <v>5887470</v>
      </c>
      <c r="R6" s="60">
        <v>1174674024</v>
      </c>
      <c r="S6" s="60"/>
      <c r="T6" s="60"/>
      <c r="U6" s="60"/>
      <c r="V6" s="60"/>
      <c r="W6" s="60">
        <v>1785158392</v>
      </c>
      <c r="X6" s="60">
        <v>51000003</v>
      </c>
      <c r="Y6" s="60">
        <v>1734158389</v>
      </c>
      <c r="Z6" s="140">
        <v>3400.31</v>
      </c>
      <c r="AA6" s="62">
        <v>68000004</v>
      </c>
    </row>
    <row r="7" spans="1:27" ht="12.75">
      <c r="A7" s="249" t="s">
        <v>32</v>
      </c>
      <c r="B7" s="182"/>
      <c r="C7" s="155">
        <v>210379295</v>
      </c>
      <c r="D7" s="155"/>
      <c r="E7" s="59">
        <v>242336484</v>
      </c>
      <c r="F7" s="60">
        <v>242336484</v>
      </c>
      <c r="G7" s="60">
        <v>51289105</v>
      </c>
      <c r="H7" s="60">
        <v>17199734</v>
      </c>
      <c r="I7" s="60">
        <v>19168234</v>
      </c>
      <c r="J7" s="60">
        <v>87657073</v>
      </c>
      <c r="K7" s="60">
        <v>3552988</v>
      </c>
      <c r="L7" s="60">
        <v>1139406858</v>
      </c>
      <c r="M7" s="60">
        <v>1707741604</v>
      </c>
      <c r="N7" s="60">
        <v>2850701450</v>
      </c>
      <c r="O7" s="60">
        <v>1725296195</v>
      </c>
      <c r="P7" s="60">
        <v>1661872677</v>
      </c>
      <c r="Q7" s="60">
        <v>1483381293</v>
      </c>
      <c r="R7" s="60">
        <v>4870550165</v>
      </c>
      <c r="S7" s="60"/>
      <c r="T7" s="60"/>
      <c r="U7" s="60"/>
      <c r="V7" s="60"/>
      <c r="W7" s="60">
        <v>7808908688</v>
      </c>
      <c r="X7" s="60">
        <v>181752363</v>
      </c>
      <c r="Y7" s="60">
        <v>7627156325</v>
      </c>
      <c r="Z7" s="140">
        <v>4196.46</v>
      </c>
      <c r="AA7" s="62">
        <v>242336484</v>
      </c>
    </row>
    <row r="8" spans="1:27" ht="12.75">
      <c r="A8" s="249" t="s">
        <v>178</v>
      </c>
      <c r="B8" s="182"/>
      <c r="C8" s="155">
        <v>36248622</v>
      </c>
      <c r="D8" s="155"/>
      <c r="E8" s="59">
        <v>50108604</v>
      </c>
      <c r="F8" s="60">
        <v>50108604</v>
      </c>
      <c r="G8" s="60">
        <v>747001</v>
      </c>
      <c r="H8" s="60">
        <v>858652</v>
      </c>
      <c r="I8" s="60">
        <v>803743</v>
      </c>
      <c r="J8" s="60">
        <v>2409396</v>
      </c>
      <c r="K8" s="60">
        <v>176266</v>
      </c>
      <c r="L8" s="60">
        <v>28577612</v>
      </c>
      <c r="M8" s="60">
        <v>14689535</v>
      </c>
      <c r="N8" s="60">
        <v>43443413</v>
      </c>
      <c r="O8" s="60">
        <v>77917857</v>
      </c>
      <c r="P8" s="60">
        <v>38358367</v>
      </c>
      <c r="Q8" s="60">
        <v>34660729</v>
      </c>
      <c r="R8" s="60">
        <v>150936953</v>
      </c>
      <c r="S8" s="60"/>
      <c r="T8" s="60"/>
      <c r="U8" s="60"/>
      <c r="V8" s="60"/>
      <c r="W8" s="60">
        <v>196789762</v>
      </c>
      <c r="X8" s="60">
        <v>37581453</v>
      </c>
      <c r="Y8" s="60">
        <v>159208309</v>
      </c>
      <c r="Z8" s="140">
        <v>423.64</v>
      </c>
      <c r="AA8" s="62">
        <v>50108604</v>
      </c>
    </row>
    <row r="9" spans="1:27" ht="12.75">
      <c r="A9" s="249" t="s">
        <v>179</v>
      </c>
      <c r="B9" s="182"/>
      <c r="C9" s="155">
        <v>127130204</v>
      </c>
      <c r="D9" s="155"/>
      <c r="E9" s="59">
        <v>124650000</v>
      </c>
      <c r="F9" s="60">
        <v>124650000</v>
      </c>
      <c r="G9" s="60"/>
      <c r="H9" s="60"/>
      <c r="I9" s="60"/>
      <c r="J9" s="60"/>
      <c r="K9" s="60"/>
      <c r="L9" s="60"/>
      <c r="M9" s="60"/>
      <c r="N9" s="60"/>
      <c r="O9" s="60">
        <v>711154008</v>
      </c>
      <c r="P9" s="60"/>
      <c r="Q9" s="60"/>
      <c r="R9" s="60">
        <v>711154008</v>
      </c>
      <c r="S9" s="60"/>
      <c r="T9" s="60"/>
      <c r="U9" s="60"/>
      <c r="V9" s="60"/>
      <c r="W9" s="60">
        <v>711154008</v>
      </c>
      <c r="X9" s="60">
        <v>124650000</v>
      </c>
      <c r="Y9" s="60">
        <v>586504008</v>
      </c>
      <c r="Z9" s="140">
        <v>470.52</v>
      </c>
      <c r="AA9" s="62">
        <v>124650000</v>
      </c>
    </row>
    <row r="10" spans="1:27" ht="12.75">
      <c r="A10" s="249" t="s">
        <v>180</v>
      </c>
      <c r="B10" s="182"/>
      <c r="C10" s="155">
        <v>30154620</v>
      </c>
      <c r="D10" s="155"/>
      <c r="E10" s="59">
        <v>52740000</v>
      </c>
      <c r="F10" s="60">
        <v>52740000</v>
      </c>
      <c r="G10" s="60">
        <v>65317536</v>
      </c>
      <c r="H10" s="60">
        <v>330620</v>
      </c>
      <c r="I10" s="60">
        <v>2364879</v>
      </c>
      <c r="J10" s="60">
        <v>68013035</v>
      </c>
      <c r="K10" s="60">
        <v>7100</v>
      </c>
      <c r="L10" s="60">
        <v>58748919</v>
      </c>
      <c r="M10" s="60">
        <v>11265847</v>
      </c>
      <c r="N10" s="60">
        <v>70021866</v>
      </c>
      <c r="O10" s="60">
        <v>1490440972</v>
      </c>
      <c r="P10" s="60">
        <v>-1180538113</v>
      </c>
      <c r="Q10" s="60">
        <v>823770256</v>
      </c>
      <c r="R10" s="60">
        <v>1133673115</v>
      </c>
      <c r="S10" s="60"/>
      <c r="T10" s="60"/>
      <c r="U10" s="60"/>
      <c r="V10" s="60"/>
      <c r="W10" s="60">
        <v>1271708016</v>
      </c>
      <c r="X10" s="60">
        <v>52740000</v>
      </c>
      <c r="Y10" s="60">
        <v>1218968016</v>
      </c>
      <c r="Z10" s="140">
        <v>2311.28</v>
      </c>
      <c r="AA10" s="62">
        <v>52740000</v>
      </c>
    </row>
    <row r="11" spans="1:27" ht="12.75">
      <c r="A11" s="249" t="s">
        <v>181</v>
      </c>
      <c r="B11" s="182"/>
      <c r="C11" s="155">
        <v>1885510</v>
      </c>
      <c r="D11" s="155"/>
      <c r="E11" s="59">
        <v>1762992</v>
      </c>
      <c r="F11" s="60">
        <v>1762992</v>
      </c>
      <c r="G11" s="60">
        <v>2604550</v>
      </c>
      <c r="H11" s="60">
        <v>2449295</v>
      </c>
      <c r="I11" s="60">
        <v>2221777</v>
      </c>
      <c r="J11" s="60">
        <v>7275622</v>
      </c>
      <c r="K11" s="60">
        <v>-103884</v>
      </c>
      <c r="L11" s="60">
        <v>-441030945</v>
      </c>
      <c r="M11" s="60">
        <v>280249835</v>
      </c>
      <c r="N11" s="60">
        <v>-160884994</v>
      </c>
      <c r="O11" s="60">
        <v>280373703</v>
      </c>
      <c r="P11" s="60">
        <v>9865148</v>
      </c>
      <c r="Q11" s="60">
        <v>252566412</v>
      </c>
      <c r="R11" s="60">
        <v>542805263</v>
      </c>
      <c r="S11" s="60"/>
      <c r="T11" s="60"/>
      <c r="U11" s="60"/>
      <c r="V11" s="60"/>
      <c r="W11" s="60">
        <v>389195891</v>
      </c>
      <c r="X11" s="60">
        <v>1322244</v>
      </c>
      <c r="Y11" s="60">
        <v>387873647</v>
      </c>
      <c r="Z11" s="140">
        <v>29334.5</v>
      </c>
      <c r="AA11" s="62">
        <v>1762992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-430117204</v>
      </c>
      <c r="D14" s="155"/>
      <c r="E14" s="59">
        <v>-457859245</v>
      </c>
      <c r="F14" s="60">
        <v>-457859245</v>
      </c>
      <c r="G14" s="60">
        <v>-76787859</v>
      </c>
      <c r="H14" s="60">
        <v>-13859259</v>
      </c>
      <c r="I14" s="60">
        <v>-4604700</v>
      </c>
      <c r="J14" s="60">
        <v>-95251818</v>
      </c>
      <c r="K14" s="60">
        <v>-12703595</v>
      </c>
      <c r="L14" s="60">
        <v>1151721718</v>
      </c>
      <c r="M14" s="60">
        <v>-2040770763</v>
      </c>
      <c r="N14" s="60">
        <v>-901752640</v>
      </c>
      <c r="O14" s="60">
        <v>-1601384045</v>
      </c>
      <c r="P14" s="60">
        <v>-788593245</v>
      </c>
      <c r="Q14" s="60">
        <v>-3668440917</v>
      </c>
      <c r="R14" s="60">
        <v>-6058418207</v>
      </c>
      <c r="S14" s="60"/>
      <c r="T14" s="60"/>
      <c r="U14" s="60"/>
      <c r="V14" s="60"/>
      <c r="W14" s="60">
        <v>-7055422665</v>
      </c>
      <c r="X14" s="60">
        <v>-340874538</v>
      </c>
      <c r="Y14" s="60">
        <v>-6714548127</v>
      </c>
      <c r="Z14" s="140">
        <v>1969.8</v>
      </c>
      <c r="AA14" s="62">
        <v>-457859245</v>
      </c>
    </row>
    <row r="15" spans="1:27" ht="12.75">
      <c r="A15" s="249" t="s">
        <v>40</v>
      </c>
      <c r="B15" s="182"/>
      <c r="C15" s="155">
        <v>-16078</v>
      </c>
      <c r="D15" s="155"/>
      <c r="E15" s="59">
        <v>-620000</v>
      </c>
      <c r="F15" s="60">
        <v>-620000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-620000</v>
      </c>
    </row>
    <row r="16" spans="1:27" ht="12.75">
      <c r="A16" s="249" t="s">
        <v>42</v>
      </c>
      <c r="B16" s="182"/>
      <c r="C16" s="155">
        <v>-16271361</v>
      </c>
      <c r="D16" s="155"/>
      <c r="E16" s="59">
        <v>-18150996</v>
      </c>
      <c r="F16" s="60">
        <v>-18150996</v>
      </c>
      <c r="G16" s="60"/>
      <c r="H16" s="60"/>
      <c r="I16" s="60">
        <v>-693971</v>
      </c>
      <c r="J16" s="60">
        <v>-693971</v>
      </c>
      <c r="K16" s="60">
        <v>-5000</v>
      </c>
      <c r="L16" s="60">
        <v>-151705</v>
      </c>
      <c r="M16" s="60">
        <v>-11056973</v>
      </c>
      <c r="N16" s="60">
        <v>-11213678</v>
      </c>
      <c r="O16" s="60">
        <v>-11757586</v>
      </c>
      <c r="P16" s="60">
        <v>-9379021</v>
      </c>
      <c r="Q16" s="60">
        <v>-23169567</v>
      </c>
      <c r="R16" s="60">
        <v>-44306174</v>
      </c>
      <c r="S16" s="60"/>
      <c r="T16" s="60"/>
      <c r="U16" s="60"/>
      <c r="V16" s="60"/>
      <c r="W16" s="60">
        <v>-56213823</v>
      </c>
      <c r="X16" s="60">
        <v>-13613247</v>
      </c>
      <c r="Y16" s="60">
        <v>-42600576</v>
      </c>
      <c r="Z16" s="140">
        <v>312.93</v>
      </c>
      <c r="AA16" s="62">
        <v>-18150996</v>
      </c>
    </row>
    <row r="17" spans="1:27" ht="12.75">
      <c r="A17" s="250" t="s">
        <v>185</v>
      </c>
      <c r="B17" s="251"/>
      <c r="C17" s="168">
        <f aca="true" t="shared" si="0" ref="C17:Y17">SUM(C6:C16)</f>
        <v>24543543</v>
      </c>
      <c r="D17" s="168">
        <f t="shared" si="0"/>
        <v>0</v>
      </c>
      <c r="E17" s="72">
        <f t="shared" si="0"/>
        <v>62967843</v>
      </c>
      <c r="F17" s="73">
        <f t="shared" si="0"/>
        <v>62967843</v>
      </c>
      <c r="G17" s="73">
        <f t="shared" si="0"/>
        <v>48997278</v>
      </c>
      <c r="H17" s="73">
        <f t="shared" si="0"/>
        <v>12850530</v>
      </c>
      <c r="I17" s="73">
        <f t="shared" si="0"/>
        <v>25031995</v>
      </c>
      <c r="J17" s="73">
        <f t="shared" si="0"/>
        <v>86879803</v>
      </c>
      <c r="K17" s="73">
        <f t="shared" si="0"/>
        <v>-9079368</v>
      </c>
      <c r="L17" s="73">
        <f t="shared" si="0"/>
        <v>2523988500</v>
      </c>
      <c r="M17" s="73">
        <f t="shared" si="0"/>
        <v>-31579813</v>
      </c>
      <c r="N17" s="73">
        <f t="shared" si="0"/>
        <v>2483329319</v>
      </c>
      <c r="O17" s="73">
        <f t="shared" si="0"/>
        <v>3252668484</v>
      </c>
      <c r="P17" s="73">
        <f t="shared" si="0"/>
        <v>319744987</v>
      </c>
      <c r="Q17" s="73">
        <f t="shared" si="0"/>
        <v>-1091344324</v>
      </c>
      <c r="R17" s="73">
        <f t="shared" si="0"/>
        <v>2481069147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5051278269</v>
      </c>
      <c r="X17" s="73">
        <f t="shared" si="0"/>
        <v>94558278</v>
      </c>
      <c r="Y17" s="73">
        <f t="shared" si="0"/>
        <v>4956719991</v>
      </c>
      <c r="Z17" s="170">
        <f>+IF(X17&lt;&gt;0,+(Y17/X17)*100,0)</f>
        <v>5241.9736228699085</v>
      </c>
      <c r="AA17" s="74">
        <f>SUM(AA6:AA16)</f>
        <v>62967843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-1262535</v>
      </c>
      <c r="H22" s="60"/>
      <c r="I22" s="60"/>
      <c r="J22" s="60">
        <v>-1262535</v>
      </c>
      <c r="K22" s="60"/>
      <c r="L22" s="60">
        <v>67943464</v>
      </c>
      <c r="M22" s="159"/>
      <c r="N22" s="60">
        <v>67943464</v>
      </c>
      <c r="O22" s="60"/>
      <c r="P22" s="60"/>
      <c r="Q22" s="60"/>
      <c r="R22" s="60"/>
      <c r="S22" s="60"/>
      <c r="T22" s="159"/>
      <c r="U22" s="60"/>
      <c r="V22" s="60"/>
      <c r="W22" s="60">
        <v>66680929</v>
      </c>
      <c r="X22" s="60"/>
      <c r="Y22" s="60">
        <v>66680929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>
        <v>46150000</v>
      </c>
      <c r="I24" s="60">
        <v>500000</v>
      </c>
      <c r="J24" s="60">
        <v>46650000</v>
      </c>
      <c r="K24" s="60"/>
      <c r="L24" s="60">
        <v>-7876125718</v>
      </c>
      <c r="M24" s="60">
        <v>-23000000</v>
      </c>
      <c r="N24" s="60">
        <v>-7899125718</v>
      </c>
      <c r="O24" s="60">
        <v>6943000</v>
      </c>
      <c r="P24" s="60">
        <v>908751945</v>
      </c>
      <c r="Q24" s="60">
        <v>835651</v>
      </c>
      <c r="R24" s="60">
        <v>916530596</v>
      </c>
      <c r="S24" s="60"/>
      <c r="T24" s="60"/>
      <c r="U24" s="60"/>
      <c r="V24" s="60"/>
      <c r="W24" s="60">
        <v>-6935945122</v>
      </c>
      <c r="X24" s="60"/>
      <c r="Y24" s="60">
        <v>-6935945122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-26456286</v>
      </c>
      <c r="D26" s="155"/>
      <c r="E26" s="59"/>
      <c r="F26" s="60"/>
      <c r="G26" s="60">
        <v>-486472194</v>
      </c>
      <c r="H26" s="60"/>
      <c r="I26" s="60"/>
      <c r="J26" s="60">
        <v>-486472194</v>
      </c>
      <c r="K26" s="60">
        <v>-13975</v>
      </c>
      <c r="L26" s="60">
        <v>8612082267</v>
      </c>
      <c r="M26" s="60">
        <v>-53158942</v>
      </c>
      <c r="N26" s="60">
        <v>8558909350</v>
      </c>
      <c r="O26" s="60">
        <v>-134410238028</v>
      </c>
      <c r="P26" s="60">
        <v>-208879247</v>
      </c>
      <c r="Q26" s="60">
        <v>-53061452</v>
      </c>
      <c r="R26" s="60">
        <v>-134672178727</v>
      </c>
      <c r="S26" s="60"/>
      <c r="T26" s="60"/>
      <c r="U26" s="60"/>
      <c r="V26" s="60"/>
      <c r="W26" s="60">
        <v>-126599741571</v>
      </c>
      <c r="X26" s="60"/>
      <c r="Y26" s="60">
        <v>-126599741571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-26456286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-487734729</v>
      </c>
      <c r="H27" s="73">
        <f t="shared" si="1"/>
        <v>46150000</v>
      </c>
      <c r="I27" s="73">
        <f t="shared" si="1"/>
        <v>500000</v>
      </c>
      <c r="J27" s="73">
        <f t="shared" si="1"/>
        <v>-441084729</v>
      </c>
      <c r="K27" s="73">
        <f t="shared" si="1"/>
        <v>-13975</v>
      </c>
      <c r="L27" s="73">
        <f t="shared" si="1"/>
        <v>803900013</v>
      </c>
      <c r="M27" s="73">
        <f t="shared" si="1"/>
        <v>-76158942</v>
      </c>
      <c r="N27" s="73">
        <f t="shared" si="1"/>
        <v>727727096</v>
      </c>
      <c r="O27" s="73">
        <f t="shared" si="1"/>
        <v>-134403295028</v>
      </c>
      <c r="P27" s="73">
        <f t="shared" si="1"/>
        <v>699872698</v>
      </c>
      <c r="Q27" s="73">
        <f t="shared" si="1"/>
        <v>-52225801</v>
      </c>
      <c r="R27" s="73">
        <f t="shared" si="1"/>
        <v>-133755648131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-133469005764</v>
      </c>
      <c r="X27" s="73">
        <f t="shared" si="1"/>
        <v>0</v>
      </c>
      <c r="Y27" s="73">
        <f t="shared" si="1"/>
        <v>-133469005764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>
        <v>-5502318</v>
      </c>
      <c r="P31" s="60"/>
      <c r="Q31" s="60"/>
      <c r="R31" s="60">
        <v>-5502318</v>
      </c>
      <c r="S31" s="60"/>
      <c r="T31" s="60"/>
      <c r="U31" s="60"/>
      <c r="V31" s="60"/>
      <c r="W31" s="60">
        <v>-5502318</v>
      </c>
      <c r="X31" s="60"/>
      <c r="Y31" s="60">
        <v>-5502318</v>
      </c>
      <c r="Z31" s="140"/>
      <c r="AA31" s="62"/>
    </row>
    <row r="32" spans="1:27" ht="12.75">
      <c r="A32" s="249" t="s">
        <v>195</v>
      </c>
      <c r="B32" s="182"/>
      <c r="C32" s="155">
        <v>9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251103</v>
      </c>
      <c r="H33" s="159">
        <v>-12296</v>
      </c>
      <c r="I33" s="159">
        <v>-168848</v>
      </c>
      <c r="J33" s="159">
        <v>69959</v>
      </c>
      <c r="K33" s="60"/>
      <c r="L33" s="60">
        <v>-14435166</v>
      </c>
      <c r="M33" s="60">
        <v>-1230338</v>
      </c>
      <c r="N33" s="60">
        <v>-15665504</v>
      </c>
      <c r="O33" s="159">
        <v>15750961</v>
      </c>
      <c r="P33" s="159">
        <v>-9363296</v>
      </c>
      <c r="Q33" s="159">
        <v>-15119</v>
      </c>
      <c r="R33" s="60">
        <v>6372546</v>
      </c>
      <c r="S33" s="60"/>
      <c r="T33" s="60"/>
      <c r="U33" s="60"/>
      <c r="V33" s="159"/>
      <c r="W33" s="159">
        <v>-9222999</v>
      </c>
      <c r="X33" s="159"/>
      <c r="Y33" s="60">
        <v>-9222999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>
        <v>-1419088</v>
      </c>
      <c r="N35" s="60">
        <v>-1419088</v>
      </c>
      <c r="O35" s="60">
        <v>-19343002</v>
      </c>
      <c r="P35" s="60"/>
      <c r="Q35" s="60"/>
      <c r="R35" s="60">
        <v>-19343002</v>
      </c>
      <c r="S35" s="60"/>
      <c r="T35" s="60"/>
      <c r="U35" s="60"/>
      <c r="V35" s="60"/>
      <c r="W35" s="60">
        <v>-20762090</v>
      </c>
      <c r="X35" s="60"/>
      <c r="Y35" s="60">
        <v>-20762090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251103</v>
      </c>
      <c r="H36" s="73">
        <f t="shared" si="2"/>
        <v>-12296</v>
      </c>
      <c r="I36" s="73">
        <f t="shared" si="2"/>
        <v>-168848</v>
      </c>
      <c r="J36" s="73">
        <f t="shared" si="2"/>
        <v>69959</v>
      </c>
      <c r="K36" s="73">
        <f t="shared" si="2"/>
        <v>0</v>
      </c>
      <c r="L36" s="73">
        <f t="shared" si="2"/>
        <v>-14435166</v>
      </c>
      <c r="M36" s="73">
        <f t="shared" si="2"/>
        <v>-2649426</v>
      </c>
      <c r="N36" s="73">
        <f t="shared" si="2"/>
        <v>-17084592</v>
      </c>
      <c r="O36" s="73">
        <f t="shared" si="2"/>
        <v>-9094359</v>
      </c>
      <c r="P36" s="73">
        <f t="shared" si="2"/>
        <v>-9363296</v>
      </c>
      <c r="Q36" s="73">
        <f t="shared" si="2"/>
        <v>-15119</v>
      </c>
      <c r="R36" s="73">
        <f t="shared" si="2"/>
        <v>-18472774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-35487407</v>
      </c>
      <c r="X36" s="73">
        <f t="shared" si="2"/>
        <v>0</v>
      </c>
      <c r="Y36" s="73">
        <f t="shared" si="2"/>
        <v>-35487407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-1912734</v>
      </c>
      <c r="D38" s="153">
        <f>+D17+D27+D36</f>
        <v>0</v>
      </c>
      <c r="E38" s="99">
        <f t="shared" si="3"/>
        <v>62967843</v>
      </c>
      <c r="F38" s="100">
        <f t="shared" si="3"/>
        <v>62967843</v>
      </c>
      <c r="G38" s="100">
        <f t="shared" si="3"/>
        <v>-438486348</v>
      </c>
      <c r="H38" s="100">
        <f t="shared" si="3"/>
        <v>58988234</v>
      </c>
      <c r="I38" s="100">
        <f t="shared" si="3"/>
        <v>25363147</v>
      </c>
      <c r="J38" s="100">
        <f t="shared" si="3"/>
        <v>-354134967</v>
      </c>
      <c r="K38" s="100">
        <f t="shared" si="3"/>
        <v>-9093343</v>
      </c>
      <c r="L38" s="100">
        <f t="shared" si="3"/>
        <v>3313453347</v>
      </c>
      <c r="M38" s="100">
        <f t="shared" si="3"/>
        <v>-110388181</v>
      </c>
      <c r="N38" s="100">
        <f t="shared" si="3"/>
        <v>3193971823</v>
      </c>
      <c r="O38" s="100">
        <f t="shared" si="3"/>
        <v>-131159720903</v>
      </c>
      <c r="P38" s="100">
        <f t="shared" si="3"/>
        <v>1010254389</v>
      </c>
      <c r="Q38" s="100">
        <f t="shared" si="3"/>
        <v>-1143585244</v>
      </c>
      <c r="R38" s="100">
        <f t="shared" si="3"/>
        <v>-131293051758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-128453214902</v>
      </c>
      <c r="X38" s="100">
        <f t="shared" si="3"/>
        <v>94558278</v>
      </c>
      <c r="Y38" s="100">
        <f t="shared" si="3"/>
        <v>-128547773180</v>
      </c>
      <c r="Z38" s="137">
        <f>+IF(X38&lt;&gt;0,+(Y38/X38)*100,0)</f>
        <v>-135945.5522022091</v>
      </c>
      <c r="AA38" s="102">
        <f>+AA17+AA27+AA36</f>
        <v>62967843</v>
      </c>
    </row>
    <row r="39" spans="1:27" ht="12.75">
      <c r="A39" s="249" t="s">
        <v>200</v>
      </c>
      <c r="B39" s="182"/>
      <c r="C39" s="153">
        <v>13621709</v>
      </c>
      <c r="D39" s="153"/>
      <c r="E39" s="99"/>
      <c r="F39" s="100"/>
      <c r="G39" s="100"/>
      <c r="H39" s="100">
        <v>-438486348</v>
      </c>
      <c r="I39" s="100">
        <v>-379498114</v>
      </c>
      <c r="J39" s="100"/>
      <c r="K39" s="100">
        <v>-354134967</v>
      </c>
      <c r="L39" s="100">
        <v>-363228310</v>
      </c>
      <c r="M39" s="100">
        <v>2950225037</v>
      </c>
      <c r="N39" s="100">
        <v>-354134967</v>
      </c>
      <c r="O39" s="100">
        <v>2839836856</v>
      </c>
      <c r="P39" s="100">
        <v>-128319884047</v>
      </c>
      <c r="Q39" s="100">
        <v>-127309629658</v>
      </c>
      <c r="R39" s="100">
        <v>2839836856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11708975</v>
      </c>
      <c r="D40" s="257"/>
      <c r="E40" s="258">
        <v>62967843</v>
      </c>
      <c r="F40" s="259">
        <v>62967843</v>
      </c>
      <c r="G40" s="259">
        <v>-438486348</v>
      </c>
      <c r="H40" s="259">
        <v>-379498114</v>
      </c>
      <c r="I40" s="259">
        <v>-354134967</v>
      </c>
      <c r="J40" s="259">
        <v>-354134967</v>
      </c>
      <c r="K40" s="259">
        <v>-363228310</v>
      </c>
      <c r="L40" s="259">
        <v>2950225037</v>
      </c>
      <c r="M40" s="259">
        <v>2839836856</v>
      </c>
      <c r="N40" s="259">
        <v>2839836856</v>
      </c>
      <c r="O40" s="259">
        <v>-128319884047</v>
      </c>
      <c r="P40" s="259">
        <v>-127309629658</v>
      </c>
      <c r="Q40" s="259">
        <v>-128453214902</v>
      </c>
      <c r="R40" s="259">
        <v>-128453214902</v>
      </c>
      <c r="S40" s="259"/>
      <c r="T40" s="259"/>
      <c r="U40" s="259"/>
      <c r="V40" s="259"/>
      <c r="W40" s="259">
        <v>-128453214902</v>
      </c>
      <c r="X40" s="259">
        <v>94558278</v>
      </c>
      <c r="Y40" s="259">
        <v>-128547773180</v>
      </c>
      <c r="Z40" s="260">
        <v>-135945.55</v>
      </c>
      <c r="AA40" s="261">
        <v>62967843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29999280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205</v>
      </c>
      <c r="B6" s="142"/>
      <c r="C6" s="62">
        <v>18771406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>
        <v>10006739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44898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28823043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462237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714000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18771406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10006739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44898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28823043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462237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714000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29999280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25764492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10629789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3740485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3903353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1243631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19517258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96024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6151210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18727251</v>
      </c>
      <c r="D66" s="274">
        <v>18304402</v>
      </c>
      <c r="E66" s="275"/>
      <c r="F66" s="275">
        <v>21737100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16302825</v>
      </c>
      <c r="Y66" s="275">
        <v>-16302825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241699</v>
      </c>
      <c r="H68" s="60">
        <v>272871</v>
      </c>
      <c r="I68" s="60">
        <v>252748</v>
      </c>
      <c r="J68" s="60">
        <v>767318</v>
      </c>
      <c r="K68" s="60">
        <v>459284</v>
      </c>
      <c r="L68" s="60"/>
      <c r="M68" s="60"/>
      <c r="N68" s="60">
        <v>459284</v>
      </c>
      <c r="O68" s="60"/>
      <c r="P68" s="60"/>
      <c r="Q68" s="60"/>
      <c r="R68" s="60"/>
      <c r="S68" s="60"/>
      <c r="T68" s="60"/>
      <c r="U68" s="60"/>
      <c r="V68" s="60"/>
      <c r="W68" s="60">
        <v>1226602</v>
      </c>
      <c r="X68" s="60"/>
      <c r="Y68" s="60">
        <v>1226602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18727251</v>
      </c>
      <c r="D69" s="218">
        <f t="shared" si="12"/>
        <v>18304402</v>
      </c>
      <c r="E69" s="220">
        <f t="shared" si="12"/>
        <v>0</v>
      </c>
      <c r="F69" s="220">
        <f t="shared" si="12"/>
        <v>21737100</v>
      </c>
      <c r="G69" s="220">
        <f t="shared" si="12"/>
        <v>241699</v>
      </c>
      <c r="H69" s="220">
        <f t="shared" si="12"/>
        <v>272871</v>
      </c>
      <c r="I69" s="220">
        <f t="shared" si="12"/>
        <v>252748</v>
      </c>
      <c r="J69" s="220">
        <f t="shared" si="12"/>
        <v>767318</v>
      </c>
      <c r="K69" s="220">
        <f t="shared" si="12"/>
        <v>459284</v>
      </c>
      <c r="L69" s="220">
        <f t="shared" si="12"/>
        <v>0</v>
      </c>
      <c r="M69" s="220">
        <f t="shared" si="12"/>
        <v>0</v>
      </c>
      <c r="N69" s="220">
        <f t="shared" si="12"/>
        <v>459284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1226602</v>
      </c>
      <c r="X69" s="220">
        <f t="shared" si="12"/>
        <v>16302825</v>
      </c>
      <c r="Y69" s="220">
        <f t="shared" si="12"/>
        <v>-15076223</v>
      </c>
      <c r="Z69" s="221">
        <f>+IF(X69&lt;&gt;0,+(Y69/X69)*100,0)</f>
        <v>-92.47613833798744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28823043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18771406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18771406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10006739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10006739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44898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44898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462237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3982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458255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714000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119109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594891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29999280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2018-05-08T09:15:00Z</dcterms:created>
  <dcterms:modified xsi:type="dcterms:W3CDTF">2018-05-08T09:15:04Z</dcterms:modified>
  <cp:category/>
  <cp:version/>
  <cp:contentType/>
  <cp:contentStatus/>
</cp:coreProperties>
</file>