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<sst xmlns="http://schemas.openxmlformats.org/spreadsheetml/2006/main" count="857" uniqueCount="303">
  <si>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Nongoma(KZN265)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</si>
  <si>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</si>
  <si>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</si>
  <si>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</si>
  <si>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</si>
  <si>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</si>
  <si>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</si>
  <si>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</si>
  <si>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</si>
  <si>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</si>
  <si>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</si>
  <si>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</si>
  <si>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</si>
  <si>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</si>
  <si>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</si>
  <si>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</si>
  <si>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</si>
  <si>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</si>
  <si>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</si>
  <si>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</si>
  <si>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</si>
  <si>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</si>
  <si>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</si>
  <si>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</si>
  <si>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</si>
  <si>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</si>
  <si>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</si>
  <si>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</si>
  <si>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</si>
  <si>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</si>
  <si>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</si>
  <si>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</si>
  <si>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</si>
  <si>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</si>
  <si>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</si>
  <si>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</si>
  <si>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</si>
  <si>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</si>
  <si>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</si>
  <si>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</si>
  <si>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</si>
  <si>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</si>
  <si>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</si>
  <si>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</si>
  <si>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</si>
  <si>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</si>
  <si>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</si>
  <si>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</si>
  <si>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</si>
  <si>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</si>
  <si>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</si>
  <si>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</si>
  <si>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</si>
  <si>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</si>
  <si>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</si>
  <si>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</si>
  <si>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</si>
  <si>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</si>
  <si>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</si>
  <si>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</si>
  <si>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</si>
  <si>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</si>
  <si>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</si>
  <si>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</si>
  <si>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</si>
  <si>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</si>
  <si>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</si>
  <si>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</si>
  <si>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</si>
  <si>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</si>
  <si>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Nongoma(KZN265)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</si>
  <si>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</si>
  <si>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</si>
  <si>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</si>
  <si>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</si>
  <si>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</si>
  <si>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</si>
  <si>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</si>
  <si>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</si>
  <si>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</si>
  <si>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</si>
  <si>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</si>
  <si>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</si>
  <si>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</si>
  <si>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</si>
  <si>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</si>
  <si>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</si>
  <si>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</si>
  <si>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</si>
  <si>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</si>
  <si>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</si>
  <si>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</si>
  <si>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</si>
  <si>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</si>
  <si>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</si>
  <si>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</si>
  <si>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</si>
  <si>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</si>
  <si>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</si>
  <si>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</si>
  <si>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Nongoma(KZN265)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</si>
  <si>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</si>
  <si>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</si>
  <si>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</si>
  <si>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</si>
  <si>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</si>
  <si>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</si>
  <si>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</si>
  <si>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</si>
  <si>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</si>
  <si>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</si>
  <si>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</si>
  <si>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</si>
  <si>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</si>
  <si>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</si>
  <si>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</si>
  <si>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</si>
  <si>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</si>
  <si>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</si>
  <si>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</si>
  <si>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</si>
  <si>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</si>
  <si>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</si>
  <si>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</si>
  <si>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</si>
  <si>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</si>
  <si>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</si>
  <si>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</si>
  <si>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</si>
  <si>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Nongoma(KZN265)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</si>
  <si>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</si>
  <si>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</si>
  <si>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</si>
  <si>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</si>
  <si>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</si>
  <si>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</si>
  <si>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</si>
  <si>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</si>
  <si>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</si>
  <si>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</si>
  <si>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Nongoma(KZN265)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</si>
  <si>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</si>
  <si>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</si>
  <si>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</si>
  <si>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</si>
  <si>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</si>
  <si>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</si>
  <si>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</si>
  <si>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</si>
  <si>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</si>
  <si>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</si>
  <si>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</si>
  <si>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</si>
  <si>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</si>
  <si>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</si>
  <si>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</si>
  <si>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</si>
  <si>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</si>
  <si>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</si>
  <si>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</si>
  <si>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</si>
  <si>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</si>
  <si>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</si>
  <si>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</si>
  <si>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</si>
  <si>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</si>
  <si>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</si>
  <si>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</si>
  <si>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</si>
  <si>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</si>
  <si>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</si>
  <si>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</si>
  <si>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</si>
  <si>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</si>
  <si>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Nongoma(KZN265)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</si>
  <si>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</si>
  <si>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</si>
  <si>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</si>
  <si>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</si>
  <si>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</si>
  <si>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</si>
  <si>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</si>
  <si>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</si>
  <si>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</si>
  <si>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</si>
  <si>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</si>
  <si>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</si>
  <si>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</si>
  <si>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</si>
  <si>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</si>
  <si>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</si>
  <si>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</si>
  <si>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</si>
  <si>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</si>
  <si>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</si>
  <si>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</si>
  <si>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</si>
  <si>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</si>
  <si>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</si>
  <si>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</si>
  <si>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</si>
  <si>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</si>
  <si>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Nongoma(KZN265)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</si>
  <si>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</si>
  <si>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</si>
  <si>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</si>
  <si>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</si>
  <si>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</si>
  <si>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</si>
  <si>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</si>
  <si>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</si>
  <si>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</si>
  <si>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</si>
  <si>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</si>
  <si>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</si>
  <si>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</si>
  <si>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</si>
  <si>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</si>
  <si>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</si>
  <si>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</si>
  <si>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</si>
  <si>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</si>
  <si>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</si>
  <si>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</si>
  <si>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</si>
  <si>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</si>
  <si>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</si>
  <si>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Nongoma(KZN265)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</si>
  <si>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</si>
  <si>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</si>
  <si>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</si>
  <si>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</si>
  <si>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</si>
  <si>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</si>
  <si>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</si>
  <si>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</si>
  <si>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</si>
  <si>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</si>
  <si>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</si>
  <si>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</si>
  <si>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</si>
  <si>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</si>
  <si>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</si>
  <si>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</si>
  <si>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</si>
  <si>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</si>
  <si>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</si>
  <si>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</si>
  <si>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</si>
  <si>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</si>
  <si>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</si>
  <si>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</si>
  <si>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</si>
  <si>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</si>
  <si>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</si>
  <si>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</si>
  <si>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</si>
  <si>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</si>
  <si>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</si>
  <si>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</si>
  <si>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</si>
  <si>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</si>
  <si>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</si>
  <si>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Nongoma(KZN265)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</si>
  <si>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</si>
  <si>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</si>
  <si>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Kwazulu-Natal: Nongoma(KZN265)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</si>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</sst>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19507344</v>
      </c>
      <c r="C5" s="19">
        <v>0</v>
      </c>
      <c r="D5" s="59">
        <v>21858471</v>
      </c>
      <c r="E5" s="60">
        <v>21858471</v>
      </c>
      <c r="F5" s="60">
        <v>11123498</v>
      </c>
      <c r="G5" s="60">
        <v>900824</v>
      </c>
      <c r="H5" s="60">
        <v>900824</v>
      </c>
      <c r="I5" s="60">
        <v>12925146</v>
      </c>
      <c r="J5" s="60">
        <v>882364</v>
      </c>
      <c r="K5" s="60">
        <v>882364</v>
      </c>
      <c r="L5" s="60">
        <v>1133390</v>
      </c>
      <c r="M5" s="60">
        <v>2898118</v>
      </c>
      <c r="N5" s="60">
        <v>944641</v>
      </c>
      <c r="O5" s="60">
        <v>1137401</v>
      </c>
      <c r="P5" s="60">
        <v>882064</v>
      </c>
      <c r="Q5" s="60">
        <v>2964106</v>
      </c>
      <c r="R5" s="60">
        <v>0</v>
      </c>
      <c r="S5" s="60">
        <v>0</v>
      </c>
      <c r="T5" s="60">
        <v>0</v>
      </c>
      <c r="U5" s="60">
        <v>0</v>
      </c>
      <c r="V5" s="60">
        <v>18787370</v>
      </c>
      <c r="W5" s="60">
        <v>16393500</v>
      </c>
      <c r="X5" s="60">
        <v>2393870</v>
      </c>
      <c r="Y5" s="61">
        <v>14.6</v>
      </c>
      <c r="Z5" s="62">
        <v>21858471</v>
      </c>
    </row>
    <row r="6" spans="1:26" ht="12.75">
      <c r="A6" s="58" t="s">
        <v>32</v>
      </c>
      <c r="B6" s="19">
        <v>1722819</v>
      </c>
      <c r="C6" s="19">
        <v>0</v>
      </c>
      <c r="D6" s="59">
        <v>1904203</v>
      </c>
      <c r="E6" s="60">
        <v>1904203</v>
      </c>
      <c r="F6" s="60">
        <v>151300</v>
      </c>
      <c r="G6" s="60">
        <v>151300</v>
      </c>
      <c r="H6" s="60">
        <v>151300</v>
      </c>
      <c r="I6" s="60">
        <v>453900</v>
      </c>
      <c r="J6" s="60">
        <v>151853</v>
      </c>
      <c r="K6" s="60">
        <v>151853</v>
      </c>
      <c r="L6" s="60">
        <v>152985</v>
      </c>
      <c r="M6" s="60">
        <v>456691</v>
      </c>
      <c r="N6" s="60">
        <v>151853</v>
      </c>
      <c r="O6" s="60">
        <v>152982</v>
      </c>
      <c r="P6" s="60">
        <v>151853</v>
      </c>
      <c r="Q6" s="60">
        <v>456688</v>
      </c>
      <c r="R6" s="60">
        <v>0</v>
      </c>
      <c r="S6" s="60">
        <v>0</v>
      </c>
      <c r="T6" s="60">
        <v>0</v>
      </c>
      <c r="U6" s="60">
        <v>0</v>
      </c>
      <c r="V6" s="60">
        <v>1367279</v>
      </c>
      <c r="W6" s="60">
        <v>1428003</v>
      </c>
      <c r="X6" s="60">
        <v>-60724</v>
      </c>
      <c r="Y6" s="61">
        <v>-4.25</v>
      </c>
      <c r="Z6" s="62">
        <v>1904203</v>
      </c>
    </row>
    <row r="7" spans="1:26" ht="12.75">
      <c r="A7" s="58" t="s">
        <v>33</v>
      </c>
      <c r="B7" s="19">
        <v>0</v>
      </c>
      <c r="C7" s="19">
        <v>0</v>
      </c>
      <c r="D7" s="59">
        <v>1830503</v>
      </c>
      <c r="E7" s="60">
        <v>1830503</v>
      </c>
      <c r="F7" s="60">
        <v>0</v>
      </c>
      <c r="G7" s="60">
        <v>0</v>
      </c>
      <c r="H7" s="60">
        <v>176960</v>
      </c>
      <c r="I7" s="60">
        <v>176960</v>
      </c>
      <c r="J7" s="60">
        <v>44</v>
      </c>
      <c r="K7" s="60">
        <v>0</v>
      </c>
      <c r="L7" s="60">
        <v>0</v>
      </c>
      <c r="M7" s="60">
        <v>44</v>
      </c>
      <c r="N7" s="60">
        <v>168316</v>
      </c>
      <c r="O7" s="60">
        <v>111590</v>
      </c>
      <c r="P7" s="60">
        <v>103742</v>
      </c>
      <c r="Q7" s="60">
        <v>383648</v>
      </c>
      <c r="R7" s="60">
        <v>0</v>
      </c>
      <c r="S7" s="60">
        <v>0</v>
      </c>
      <c r="T7" s="60">
        <v>0</v>
      </c>
      <c r="U7" s="60">
        <v>0</v>
      </c>
      <c r="V7" s="60">
        <v>560652</v>
      </c>
      <c r="W7" s="60">
        <v>1373247</v>
      </c>
      <c r="X7" s="60">
        <v>-812595</v>
      </c>
      <c r="Y7" s="61">
        <v>-59.17</v>
      </c>
      <c r="Z7" s="62">
        <v>1830503</v>
      </c>
    </row>
    <row r="8" spans="1:26" ht="12.75">
      <c r="A8" s="58" t="s">
        <v>34</v>
      </c>
      <c r="B8" s="19">
        <v>124758250</v>
      </c>
      <c r="C8" s="19">
        <v>0</v>
      </c>
      <c r="D8" s="59">
        <v>145808000</v>
      </c>
      <c r="E8" s="60">
        <v>131847000</v>
      </c>
      <c r="F8" s="60">
        <v>53901596</v>
      </c>
      <c r="G8" s="60">
        <v>277037</v>
      </c>
      <c r="H8" s="60">
        <v>3646820</v>
      </c>
      <c r="I8" s="60">
        <v>57825453</v>
      </c>
      <c r="J8" s="60">
        <v>3190546</v>
      </c>
      <c r="K8" s="60">
        <v>811818</v>
      </c>
      <c r="L8" s="60">
        <v>48608186</v>
      </c>
      <c r="M8" s="60">
        <v>52610550</v>
      </c>
      <c r="N8" s="60">
        <v>219634</v>
      </c>
      <c r="O8" s="60">
        <v>220468</v>
      </c>
      <c r="P8" s="60">
        <v>32120245</v>
      </c>
      <c r="Q8" s="60">
        <v>32560347</v>
      </c>
      <c r="R8" s="60">
        <v>0</v>
      </c>
      <c r="S8" s="60">
        <v>0</v>
      </c>
      <c r="T8" s="60">
        <v>0</v>
      </c>
      <c r="U8" s="60">
        <v>0</v>
      </c>
      <c r="V8" s="60">
        <v>142996350</v>
      </c>
      <c r="W8" s="60">
        <v>98885250</v>
      </c>
      <c r="X8" s="60">
        <v>44111100</v>
      </c>
      <c r="Y8" s="61">
        <v>44.61</v>
      </c>
      <c r="Z8" s="62">
        <v>131847000</v>
      </c>
    </row>
    <row r="9" spans="1:26" ht="12.75">
      <c r="A9" s="58" t="s">
        <v>35</v>
      </c>
      <c r="B9" s="19">
        <v>6424476</v>
      </c>
      <c r="C9" s="19">
        <v>0</v>
      </c>
      <c r="D9" s="59">
        <v>6561938</v>
      </c>
      <c r="E9" s="60">
        <v>4324675</v>
      </c>
      <c r="F9" s="60">
        <v>624931</v>
      </c>
      <c r="G9" s="60">
        <v>753068</v>
      </c>
      <c r="H9" s="60">
        <v>511670</v>
      </c>
      <c r="I9" s="60">
        <v>1889669</v>
      </c>
      <c r="J9" s="60">
        <v>530536</v>
      </c>
      <c r="K9" s="60">
        <v>435398</v>
      </c>
      <c r="L9" s="60">
        <v>202793</v>
      </c>
      <c r="M9" s="60">
        <v>1168727</v>
      </c>
      <c r="N9" s="60">
        <v>174412</v>
      </c>
      <c r="O9" s="60">
        <v>129444</v>
      </c>
      <c r="P9" s="60">
        <v>165076</v>
      </c>
      <c r="Q9" s="60">
        <v>468932</v>
      </c>
      <c r="R9" s="60">
        <v>0</v>
      </c>
      <c r="S9" s="60">
        <v>0</v>
      </c>
      <c r="T9" s="60">
        <v>0</v>
      </c>
      <c r="U9" s="60">
        <v>0</v>
      </c>
      <c r="V9" s="60">
        <v>3527328</v>
      </c>
      <c r="W9" s="60">
        <v>4142241</v>
      </c>
      <c r="X9" s="60">
        <v>-614913</v>
      </c>
      <c r="Y9" s="61">
        <v>-14.84</v>
      </c>
      <c r="Z9" s="62">
        <v>4324675</v>
      </c>
    </row>
    <row r="10" spans="1:26" ht="22.5">
      <c r="A10" s="63" t="s">
        <v>278</v>
      </c>
      <c r="B10" s="64">
        <f>SUM(B5:B9)</f>
        <v>152412889</v>
      </c>
      <c r="C10" s="64">
        <f>SUM(C5:C9)</f>
        <v>0</v>
      </c>
      <c r="D10" s="65">
        <f aca="true" t="shared" si="0" ref="D10:Z10">SUM(D5:D9)</f>
        <v>177963115</v>
      </c>
      <c r="E10" s="66">
        <f t="shared" si="0"/>
        <v>161764852</v>
      </c>
      <c r="F10" s="66">
        <f t="shared" si="0"/>
        <v>65801325</v>
      </c>
      <c r="G10" s="66">
        <f t="shared" si="0"/>
        <v>2082229</v>
      </c>
      <c r="H10" s="66">
        <f t="shared" si="0"/>
        <v>5387574</v>
      </c>
      <c r="I10" s="66">
        <f t="shared" si="0"/>
        <v>73271128</v>
      </c>
      <c r="J10" s="66">
        <f t="shared" si="0"/>
        <v>4755343</v>
      </c>
      <c r="K10" s="66">
        <f t="shared" si="0"/>
        <v>2281433</v>
      </c>
      <c r="L10" s="66">
        <f t="shared" si="0"/>
        <v>50097354</v>
      </c>
      <c r="M10" s="66">
        <f t="shared" si="0"/>
        <v>57134130</v>
      </c>
      <c r="N10" s="66">
        <f t="shared" si="0"/>
        <v>1658856</v>
      </c>
      <c r="O10" s="66">
        <f t="shared" si="0"/>
        <v>1751885</v>
      </c>
      <c r="P10" s="66">
        <f t="shared" si="0"/>
        <v>33422980</v>
      </c>
      <c r="Q10" s="66">
        <f t="shared" si="0"/>
        <v>36833721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167238979</v>
      </c>
      <c r="W10" s="66">
        <f t="shared" si="0"/>
        <v>122222241</v>
      </c>
      <c r="X10" s="66">
        <f t="shared" si="0"/>
        <v>45016738</v>
      </c>
      <c r="Y10" s="67">
        <f>+IF(W10&lt;&gt;0,(X10/W10)*100,0)</f>
        <v>36.831870886739836</v>
      </c>
      <c r="Z10" s="68">
        <f t="shared" si="0"/>
        <v>161764852</v>
      </c>
    </row>
    <row r="11" spans="1:26" ht="12.75">
      <c r="A11" s="58" t="s">
        <v>37</v>
      </c>
      <c r="B11" s="19">
        <v>73794887</v>
      </c>
      <c r="C11" s="19">
        <v>0</v>
      </c>
      <c r="D11" s="59">
        <v>57126444</v>
      </c>
      <c r="E11" s="60">
        <v>77697799</v>
      </c>
      <c r="F11" s="60">
        <v>8006053</v>
      </c>
      <c r="G11" s="60">
        <v>9414103</v>
      </c>
      <c r="H11" s="60">
        <v>7649939</v>
      </c>
      <c r="I11" s="60">
        <v>25070095</v>
      </c>
      <c r="J11" s="60">
        <v>8201630</v>
      </c>
      <c r="K11" s="60">
        <v>10250028</v>
      </c>
      <c r="L11" s="60">
        <v>9118360</v>
      </c>
      <c r="M11" s="60">
        <v>27570018</v>
      </c>
      <c r="N11" s="60">
        <v>7448127</v>
      </c>
      <c r="O11" s="60">
        <v>6256580</v>
      </c>
      <c r="P11" s="60">
        <v>7697618</v>
      </c>
      <c r="Q11" s="60">
        <v>21402325</v>
      </c>
      <c r="R11" s="60">
        <v>0</v>
      </c>
      <c r="S11" s="60">
        <v>0</v>
      </c>
      <c r="T11" s="60">
        <v>0</v>
      </c>
      <c r="U11" s="60">
        <v>0</v>
      </c>
      <c r="V11" s="60">
        <v>74042438</v>
      </c>
      <c r="W11" s="60">
        <v>53928000</v>
      </c>
      <c r="X11" s="60">
        <v>20114438</v>
      </c>
      <c r="Y11" s="61">
        <v>37.3</v>
      </c>
      <c r="Z11" s="62">
        <v>77697799</v>
      </c>
    </row>
    <row r="12" spans="1:26" ht="12.75">
      <c r="A12" s="58" t="s">
        <v>38</v>
      </c>
      <c r="B12" s="19">
        <v>13185058</v>
      </c>
      <c r="C12" s="19">
        <v>0</v>
      </c>
      <c r="D12" s="59">
        <v>13852000</v>
      </c>
      <c r="E12" s="60">
        <v>13851805</v>
      </c>
      <c r="F12" s="60">
        <v>1079911</v>
      </c>
      <c r="G12" s="60">
        <v>1085989</v>
      </c>
      <c r="H12" s="60">
        <v>1082139</v>
      </c>
      <c r="I12" s="60">
        <v>3248039</v>
      </c>
      <c r="J12" s="60">
        <v>1080106</v>
      </c>
      <c r="K12" s="60">
        <v>1080412</v>
      </c>
      <c r="L12" s="60">
        <v>1080052</v>
      </c>
      <c r="M12" s="60">
        <v>3240570</v>
      </c>
      <c r="N12" s="60">
        <v>1080408</v>
      </c>
      <c r="O12" s="60">
        <v>1080408</v>
      </c>
      <c r="P12" s="60">
        <v>1080408</v>
      </c>
      <c r="Q12" s="60">
        <v>3241224</v>
      </c>
      <c r="R12" s="60">
        <v>0</v>
      </c>
      <c r="S12" s="60">
        <v>0</v>
      </c>
      <c r="T12" s="60">
        <v>0</v>
      </c>
      <c r="U12" s="60">
        <v>0</v>
      </c>
      <c r="V12" s="60">
        <v>9729833</v>
      </c>
      <c r="W12" s="60">
        <v>10386000</v>
      </c>
      <c r="X12" s="60">
        <v>-656167</v>
      </c>
      <c r="Y12" s="61">
        <v>-6.32</v>
      </c>
      <c r="Z12" s="62">
        <v>13851805</v>
      </c>
    </row>
    <row r="13" spans="1:26" ht="12.75">
      <c r="A13" s="58" t="s">
        <v>279</v>
      </c>
      <c r="B13" s="19">
        <v>12816722</v>
      </c>
      <c r="C13" s="19">
        <v>0</v>
      </c>
      <c r="D13" s="59">
        <v>4023044</v>
      </c>
      <c r="E13" s="60">
        <v>4023044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21078</v>
      </c>
      <c r="P13" s="60">
        <v>0</v>
      </c>
      <c r="Q13" s="60">
        <v>21078</v>
      </c>
      <c r="R13" s="60">
        <v>0</v>
      </c>
      <c r="S13" s="60">
        <v>0</v>
      </c>
      <c r="T13" s="60">
        <v>0</v>
      </c>
      <c r="U13" s="60">
        <v>0</v>
      </c>
      <c r="V13" s="60">
        <v>21078</v>
      </c>
      <c r="W13" s="60">
        <v>3017250</v>
      </c>
      <c r="X13" s="60">
        <v>-2996172</v>
      </c>
      <c r="Y13" s="61">
        <v>-99.3</v>
      </c>
      <c r="Z13" s="62">
        <v>4023044</v>
      </c>
    </row>
    <row r="14" spans="1:26" ht="12.75">
      <c r="A14" s="58" t="s">
        <v>40</v>
      </c>
      <c r="B14" s="19">
        <v>142175</v>
      </c>
      <c r="C14" s="19">
        <v>0</v>
      </c>
      <c r="D14" s="59">
        <v>51958</v>
      </c>
      <c r="E14" s="60">
        <v>51994</v>
      </c>
      <c r="F14" s="60">
        <v>86</v>
      </c>
      <c r="G14" s="60">
        <v>0</v>
      </c>
      <c r="H14" s="60">
        <v>0</v>
      </c>
      <c r="I14" s="60">
        <v>86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86</v>
      </c>
      <c r="W14" s="60">
        <v>38997</v>
      </c>
      <c r="X14" s="60">
        <v>-38911</v>
      </c>
      <c r="Y14" s="61">
        <v>-99.78</v>
      </c>
      <c r="Z14" s="62">
        <v>51994</v>
      </c>
    </row>
    <row r="15" spans="1:26" ht="12.75">
      <c r="A15" s="58" t="s">
        <v>41</v>
      </c>
      <c r="B15" s="19">
        <v>0</v>
      </c>
      <c r="C15" s="19">
        <v>0</v>
      </c>
      <c r="D15" s="59">
        <v>4400000</v>
      </c>
      <c r="E15" s="60">
        <v>6645000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3858750</v>
      </c>
      <c r="X15" s="60">
        <v>-3858750</v>
      </c>
      <c r="Y15" s="61">
        <v>-100</v>
      </c>
      <c r="Z15" s="62">
        <v>6645000</v>
      </c>
    </row>
    <row r="16" spans="1:26" ht="12.75">
      <c r="A16" s="69" t="s">
        <v>42</v>
      </c>
      <c r="B16" s="19">
        <v>0</v>
      </c>
      <c r="C16" s="19">
        <v>0</v>
      </c>
      <c r="D16" s="59">
        <v>150000</v>
      </c>
      <c r="E16" s="60">
        <v>1500000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112500</v>
      </c>
      <c r="X16" s="60">
        <v>-112500</v>
      </c>
      <c r="Y16" s="61">
        <v>-100</v>
      </c>
      <c r="Z16" s="62">
        <v>1500000</v>
      </c>
    </row>
    <row r="17" spans="1:26" ht="12.75">
      <c r="A17" s="58" t="s">
        <v>43</v>
      </c>
      <c r="B17" s="19">
        <v>66496310</v>
      </c>
      <c r="C17" s="19">
        <v>0</v>
      </c>
      <c r="D17" s="59">
        <v>77648497</v>
      </c>
      <c r="E17" s="60">
        <v>52664427</v>
      </c>
      <c r="F17" s="60">
        <v>3557146</v>
      </c>
      <c r="G17" s="60">
        <v>4811721</v>
      </c>
      <c r="H17" s="60">
        <v>4205584</v>
      </c>
      <c r="I17" s="60">
        <v>12574451</v>
      </c>
      <c r="J17" s="60">
        <v>3537839</v>
      </c>
      <c r="K17" s="60">
        <v>2383887</v>
      </c>
      <c r="L17" s="60">
        <v>6930934</v>
      </c>
      <c r="M17" s="60">
        <v>12852660</v>
      </c>
      <c r="N17" s="60">
        <v>4450671</v>
      </c>
      <c r="O17" s="60">
        <v>3762953</v>
      </c>
      <c r="P17" s="60">
        <v>3363840</v>
      </c>
      <c r="Q17" s="60">
        <v>11577464</v>
      </c>
      <c r="R17" s="60">
        <v>0</v>
      </c>
      <c r="S17" s="60">
        <v>0</v>
      </c>
      <c r="T17" s="60">
        <v>0</v>
      </c>
      <c r="U17" s="60">
        <v>0</v>
      </c>
      <c r="V17" s="60">
        <v>37004575</v>
      </c>
      <c r="W17" s="60">
        <v>46591497</v>
      </c>
      <c r="X17" s="60">
        <v>-9586922</v>
      </c>
      <c r="Y17" s="61">
        <v>-20.58</v>
      </c>
      <c r="Z17" s="62">
        <v>52664427</v>
      </c>
    </row>
    <row r="18" spans="1:26" ht="12.75">
      <c r="A18" s="70" t="s">
        <v>44</v>
      </c>
      <c r="B18" s="71">
        <f>SUM(B11:B17)</f>
        <v>166435152</v>
      </c>
      <c r="C18" s="71">
        <f>SUM(C11:C17)</f>
        <v>0</v>
      </c>
      <c r="D18" s="72">
        <f aca="true" t="shared" si="1" ref="D18:Z18">SUM(D11:D17)</f>
        <v>157251943</v>
      </c>
      <c r="E18" s="73">
        <f t="shared" si="1"/>
        <v>156434069</v>
      </c>
      <c r="F18" s="73">
        <f t="shared" si="1"/>
        <v>12643196</v>
      </c>
      <c r="G18" s="73">
        <f t="shared" si="1"/>
        <v>15311813</v>
      </c>
      <c r="H18" s="73">
        <f t="shared" si="1"/>
        <v>12937662</v>
      </c>
      <c r="I18" s="73">
        <f t="shared" si="1"/>
        <v>40892671</v>
      </c>
      <c r="J18" s="73">
        <f t="shared" si="1"/>
        <v>12819575</v>
      </c>
      <c r="K18" s="73">
        <f t="shared" si="1"/>
        <v>13714327</v>
      </c>
      <c r="L18" s="73">
        <f t="shared" si="1"/>
        <v>17129346</v>
      </c>
      <c r="M18" s="73">
        <f t="shared" si="1"/>
        <v>43663248</v>
      </c>
      <c r="N18" s="73">
        <f t="shared" si="1"/>
        <v>12979206</v>
      </c>
      <c r="O18" s="73">
        <f t="shared" si="1"/>
        <v>11121019</v>
      </c>
      <c r="P18" s="73">
        <f t="shared" si="1"/>
        <v>12141866</v>
      </c>
      <c r="Q18" s="73">
        <f t="shared" si="1"/>
        <v>36242091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120798010</v>
      </c>
      <c r="W18" s="73">
        <f t="shared" si="1"/>
        <v>117932994</v>
      </c>
      <c r="X18" s="73">
        <f t="shared" si="1"/>
        <v>2865016</v>
      </c>
      <c r="Y18" s="67">
        <f>+IF(W18&lt;&gt;0,(X18/W18)*100,0)</f>
        <v>2.429359166443277</v>
      </c>
      <c r="Z18" s="74">
        <f t="shared" si="1"/>
        <v>156434069</v>
      </c>
    </row>
    <row r="19" spans="1:26" ht="12.75">
      <c r="A19" s="70" t="s">
        <v>45</v>
      </c>
      <c r="B19" s="75">
        <f>+B10-B18</f>
        <v>-14022263</v>
      </c>
      <c r="C19" s="75">
        <f>+C10-C18</f>
        <v>0</v>
      </c>
      <c r="D19" s="76">
        <f aca="true" t="shared" si="2" ref="D19:Z19">+D10-D18</f>
        <v>20711172</v>
      </c>
      <c r="E19" s="77">
        <f t="shared" si="2"/>
        <v>5330783</v>
      </c>
      <c r="F19" s="77">
        <f t="shared" si="2"/>
        <v>53158129</v>
      </c>
      <c r="G19" s="77">
        <f t="shared" si="2"/>
        <v>-13229584</v>
      </c>
      <c r="H19" s="77">
        <f t="shared" si="2"/>
        <v>-7550088</v>
      </c>
      <c r="I19" s="77">
        <f t="shared" si="2"/>
        <v>32378457</v>
      </c>
      <c r="J19" s="77">
        <f t="shared" si="2"/>
        <v>-8064232</v>
      </c>
      <c r="K19" s="77">
        <f t="shared" si="2"/>
        <v>-11432894</v>
      </c>
      <c r="L19" s="77">
        <f t="shared" si="2"/>
        <v>32968008</v>
      </c>
      <c r="M19" s="77">
        <f t="shared" si="2"/>
        <v>13470882</v>
      </c>
      <c r="N19" s="77">
        <f t="shared" si="2"/>
        <v>-11320350</v>
      </c>
      <c r="O19" s="77">
        <f t="shared" si="2"/>
        <v>-9369134</v>
      </c>
      <c r="P19" s="77">
        <f t="shared" si="2"/>
        <v>21281114</v>
      </c>
      <c r="Q19" s="77">
        <f t="shared" si="2"/>
        <v>591630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46440969</v>
      </c>
      <c r="W19" s="77">
        <f>IF(E10=E18,0,W10-W18)</f>
        <v>4289247</v>
      </c>
      <c r="X19" s="77">
        <f t="shared" si="2"/>
        <v>42151722</v>
      </c>
      <c r="Y19" s="78">
        <f>+IF(W19&lt;&gt;0,(X19/W19)*100,0)</f>
        <v>982.7301155657391</v>
      </c>
      <c r="Z19" s="79">
        <f t="shared" si="2"/>
        <v>5330783</v>
      </c>
    </row>
    <row r="20" spans="1:26" ht="12.75">
      <c r="A20" s="58" t="s">
        <v>46</v>
      </c>
      <c r="B20" s="19">
        <v>44415812</v>
      </c>
      <c r="C20" s="19">
        <v>0</v>
      </c>
      <c r="D20" s="59">
        <v>43378000</v>
      </c>
      <c r="E20" s="60">
        <v>58378000</v>
      </c>
      <c r="F20" s="60">
        <v>0</v>
      </c>
      <c r="G20" s="60">
        <v>2818015</v>
      </c>
      <c r="H20" s="60">
        <v>0</v>
      </c>
      <c r="I20" s="60">
        <v>2818015</v>
      </c>
      <c r="J20" s="60">
        <v>0</v>
      </c>
      <c r="K20" s="60">
        <v>0</v>
      </c>
      <c r="L20" s="60">
        <v>0</v>
      </c>
      <c r="M20" s="60">
        <v>0</v>
      </c>
      <c r="N20" s="60">
        <v>7657138</v>
      </c>
      <c r="O20" s="60">
        <v>0</v>
      </c>
      <c r="P20" s="60">
        <v>9333991</v>
      </c>
      <c r="Q20" s="60">
        <v>16991129</v>
      </c>
      <c r="R20" s="60">
        <v>0</v>
      </c>
      <c r="S20" s="60">
        <v>0</v>
      </c>
      <c r="T20" s="60">
        <v>0</v>
      </c>
      <c r="U20" s="60">
        <v>0</v>
      </c>
      <c r="V20" s="60">
        <v>19809144</v>
      </c>
      <c r="W20" s="60">
        <v>43783497</v>
      </c>
      <c r="X20" s="60">
        <v>-23974353</v>
      </c>
      <c r="Y20" s="61">
        <v>-54.76</v>
      </c>
      <c r="Z20" s="62">
        <v>58378000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30393549</v>
      </c>
      <c r="C22" s="86">
        <f>SUM(C19:C21)</f>
        <v>0</v>
      </c>
      <c r="D22" s="87">
        <f aca="true" t="shared" si="3" ref="D22:Z22">SUM(D19:D21)</f>
        <v>64089172</v>
      </c>
      <c r="E22" s="88">
        <f t="shared" si="3"/>
        <v>63708783</v>
      </c>
      <c r="F22" s="88">
        <f t="shared" si="3"/>
        <v>53158129</v>
      </c>
      <c r="G22" s="88">
        <f t="shared" si="3"/>
        <v>-10411569</v>
      </c>
      <c r="H22" s="88">
        <f t="shared" si="3"/>
        <v>-7550088</v>
      </c>
      <c r="I22" s="88">
        <f t="shared" si="3"/>
        <v>35196472</v>
      </c>
      <c r="J22" s="88">
        <f t="shared" si="3"/>
        <v>-8064232</v>
      </c>
      <c r="K22" s="88">
        <f t="shared" si="3"/>
        <v>-11432894</v>
      </c>
      <c r="L22" s="88">
        <f t="shared" si="3"/>
        <v>32968008</v>
      </c>
      <c r="M22" s="88">
        <f t="shared" si="3"/>
        <v>13470882</v>
      </c>
      <c r="N22" s="88">
        <f t="shared" si="3"/>
        <v>-3663212</v>
      </c>
      <c r="O22" s="88">
        <f t="shared" si="3"/>
        <v>-9369134</v>
      </c>
      <c r="P22" s="88">
        <f t="shared" si="3"/>
        <v>30615105</v>
      </c>
      <c r="Q22" s="88">
        <f t="shared" si="3"/>
        <v>17582759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66250113</v>
      </c>
      <c r="W22" s="88">
        <f t="shared" si="3"/>
        <v>48072744</v>
      </c>
      <c r="X22" s="88">
        <f t="shared" si="3"/>
        <v>18177369</v>
      </c>
      <c r="Y22" s="89">
        <f>+IF(W22&lt;&gt;0,(X22/W22)*100,0)</f>
        <v>37.81221433916899</v>
      </c>
      <c r="Z22" s="90">
        <f t="shared" si="3"/>
        <v>63708783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30393549</v>
      </c>
      <c r="C24" s="75">
        <f>SUM(C22:C23)</f>
        <v>0</v>
      </c>
      <c r="D24" s="76">
        <f aca="true" t="shared" si="4" ref="D24:Z24">SUM(D22:D23)</f>
        <v>64089172</v>
      </c>
      <c r="E24" s="77">
        <f t="shared" si="4"/>
        <v>63708783</v>
      </c>
      <c r="F24" s="77">
        <f t="shared" si="4"/>
        <v>53158129</v>
      </c>
      <c r="G24" s="77">
        <f t="shared" si="4"/>
        <v>-10411569</v>
      </c>
      <c r="H24" s="77">
        <f t="shared" si="4"/>
        <v>-7550088</v>
      </c>
      <c r="I24" s="77">
        <f t="shared" si="4"/>
        <v>35196472</v>
      </c>
      <c r="J24" s="77">
        <f t="shared" si="4"/>
        <v>-8064232</v>
      </c>
      <c r="K24" s="77">
        <f t="shared" si="4"/>
        <v>-11432894</v>
      </c>
      <c r="L24" s="77">
        <f t="shared" si="4"/>
        <v>32968008</v>
      </c>
      <c r="M24" s="77">
        <f t="shared" si="4"/>
        <v>13470882</v>
      </c>
      <c r="N24" s="77">
        <f t="shared" si="4"/>
        <v>-3663212</v>
      </c>
      <c r="O24" s="77">
        <f t="shared" si="4"/>
        <v>-9369134</v>
      </c>
      <c r="P24" s="77">
        <f t="shared" si="4"/>
        <v>30615105</v>
      </c>
      <c r="Q24" s="77">
        <f t="shared" si="4"/>
        <v>17582759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66250113</v>
      </c>
      <c r="W24" s="77">
        <f t="shared" si="4"/>
        <v>48072744</v>
      </c>
      <c r="X24" s="77">
        <f t="shared" si="4"/>
        <v>18177369</v>
      </c>
      <c r="Y24" s="78">
        <f>+IF(W24&lt;&gt;0,(X24/W24)*100,0)</f>
        <v>37.81221433916899</v>
      </c>
      <c r="Z24" s="79">
        <f t="shared" si="4"/>
        <v>63708783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46705955</v>
      </c>
      <c r="C27" s="22">
        <v>0</v>
      </c>
      <c r="D27" s="99">
        <v>64089000</v>
      </c>
      <c r="E27" s="100">
        <v>63709000</v>
      </c>
      <c r="F27" s="100">
        <v>509814</v>
      </c>
      <c r="G27" s="100">
        <v>3425943</v>
      </c>
      <c r="H27" s="100">
        <v>4016306</v>
      </c>
      <c r="I27" s="100">
        <v>7952063</v>
      </c>
      <c r="J27" s="100">
        <v>3196324</v>
      </c>
      <c r="K27" s="100">
        <v>4144841</v>
      </c>
      <c r="L27" s="100">
        <v>7219125</v>
      </c>
      <c r="M27" s="100">
        <v>14560290</v>
      </c>
      <c r="N27" s="100">
        <v>5282803</v>
      </c>
      <c r="O27" s="100">
        <v>77590</v>
      </c>
      <c r="P27" s="100">
        <v>9214879</v>
      </c>
      <c r="Q27" s="100">
        <v>14575272</v>
      </c>
      <c r="R27" s="100">
        <v>0</v>
      </c>
      <c r="S27" s="100">
        <v>0</v>
      </c>
      <c r="T27" s="100">
        <v>0</v>
      </c>
      <c r="U27" s="100">
        <v>0</v>
      </c>
      <c r="V27" s="100">
        <v>37087625</v>
      </c>
      <c r="W27" s="100">
        <v>47781750</v>
      </c>
      <c r="X27" s="100">
        <v>-10694125</v>
      </c>
      <c r="Y27" s="101">
        <v>-22.38</v>
      </c>
      <c r="Z27" s="102">
        <v>63709000</v>
      </c>
    </row>
    <row r="28" spans="1:26" ht="12.75">
      <c r="A28" s="103" t="s">
        <v>46</v>
      </c>
      <c r="B28" s="19">
        <v>41671643</v>
      </c>
      <c r="C28" s="19">
        <v>0</v>
      </c>
      <c r="D28" s="59">
        <v>58378000</v>
      </c>
      <c r="E28" s="60">
        <v>58378000</v>
      </c>
      <c r="F28" s="60">
        <v>509814</v>
      </c>
      <c r="G28" s="60">
        <v>2444242</v>
      </c>
      <c r="H28" s="60">
        <v>4016307</v>
      </c>
      <c r="I28" s="60">
        <v>6970363</v>
      </c>
      <c r="J28" s="60">
        <v>3196324</v>
      </c>
      <c r="K28" s="60">
        <v>3662460</v>
      </c>
      <c r="L28" s="60">
        <v>6732503</v>
      </c>
      <c r="M28" s="60">
        <v>13591287</v>
      </c>
      <c r="N28" s="60">
        <v>5282802</v>
      </c>
      <c r="O28" s="60">
        <v>0</v>
      </c>
      <c r="P28" s="60">
        <v>9214879</v>
      </c>
      <c r="Q28" s="60">
        <v>14497681</v>
      </c>
      <c r="R28" s="60">
        <v>0</v>
      </c>
      <c r="S28" s="60">
        <v>0</v>
      </c>
      <c r="T28" s="60">
        <v>0</v>
      </c>
      <c r="U28" s="60">
        <v>0</v>
      </c>
      <c r="V28" s="60">
        <v>35059331</v>
      </c>
      <c r="W28" s="60">
        <v>43783500</v>
      </c>
      <c r="X28" s="60">
        <v>-8724169</v>
      </c>
      <c r="Y28" s="61">
        <v>-19.93</v>
      </c>
      <c r="Z28" s="62">
        <v>58378000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2950000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2212500</v>
      </c>
      <c r="X30" s="60">
        <v>-2212500</v>
      </c>
      <c r="Y30" s="61">
        <v>-100</v>
      </c>
      <c r="Z30" s="62">
        <v>2950000</v>
      </c>
    </row>
    <row r="31" spans="1:26" ht="12.75">
      <c r="A31" s="58" t="s">
        <v>53</v>
      </c>
      <c r="B31" s="19">
        <v>5034306</v>
      </c>
      <c r="C31" s="19">
        <v>0</v>
      </c>
      <c r="D31" s="59">
        <v>5711000</v>
      </c>
      <c r="E31" s="60">
        <v>2381000</v>
      </c>
      <c r="F31" s="60">
        <v>0</v>
      </c>
      <c r="G31" s="60">
        <v>981701</v>
      </c>
      <c r="H31" s="60">
        <v>0</v>
      </c>
      <c r="I31" s="60">
        <v>981701</v>
      </c>
      <c r="J31" s="60">
        <v>0</v>
      </c>
      <c r="K31" s="60">
        <v>482380</v>
      </c>
      <c r="L31" s="60">
        <v>486622</v>
      </c>
      <c r="M31" s="60">
        <v>969002</v>
      </c>
      <c r="N31" s="60">
        <v>0</v>
      </c>
      <c r="O31" s="60">
        <v>77570</v>
      </c>
      <c r="P31" s="60">
        <v>0</v>
      </c>
      <c r="Q31" s="60">
        <v>77570</v>
      </c>
      <c r="R31" s="60">
        <v>0</v>
      </c>
      <c r="S31" s="60">
        <v>0</v>
      </c>
      <c r="T31" s="60">
        <v>0</v>
      </c>
      <c r="U31" s="60">
        <v>0</v>
      </c>
      <c r="V31" s="60">
        <v>2028273</v>
      </c>
      <c r="W31" s="60">
        <v>1785750</v>
      </c>
      <c r="X31" s="60">
        <v>242523</v>
      </c>
      <c r="Y31" s="61">
        <v>13.58</v>
      </c>
      <c r="Z31" s="62">
        <v>2381000</v>
      </c>
    </row>
    <row r="32" spans="1:26" ht="12.75">
      <c r="A32" s="70" t="s">
        <v>54</v>
      </c>
      <c r="B32" s="22">
        <f>SUM(B28:B31)</f>
        <v>46705949</v>
      </c>
      <c r="C32" s="22">
        <f>SUM(C28:C31)</f>
        <v>0</v>
      </c>
      <c r="D32" s="99">
        <f aca="true" t="shared" si="5" ref="D32:Z32">SUM(D28:D31)</f>
        <v>64089000</v>
      </c>
      <c r="E32" s="100">
        <f t="shared" si="5"/>
        <v>63709000</v>
      </c>
      <c r="F32" s="100">
        <f t="shared" si="5"/>
        <v>509814</v>
      </c>
      <c r="G32" s="100">
        <f t="shared" si="5"/>
        <v>3425943</v>
      </c>
      <c r="H32" s="100">
        <f t="shared" si="5"/>
        <v>4016307</v>
      </c>
      <c r="I32" s="100">
        <f t="shared" si="5"/>
        <v>7952064</v>
      </c>
      <c r="J32" s="100">
        <f t="shared" si="5"/>
        <v>3196324</v>
      </c>
      <c r="K32" s="100">
        <f t="shared" si="5"/>
        <v>4144840</v>
      </c>
      <c r="L32" s="100">
        <f t="shared" si="5"/>
        <v>7219125</v>
      </c>
      <c r="M32" s="100">
        <f t="shared" si="5"/>
        <v>14560289</v>
      </c>
      <c r="N32" s="100">
        <f t="shared" si="5"/>
        <v>5282802</v>
      </c>
      <c r="O32" s="100">
        <f t="shared" si="5"/>
        <v>77570</v>
      </c>
      <c r="P32" s="100">
        <f t="shared" si="5"/>
        <v>9214879</v>
      </c>
      <c r="Q32" s="100">
        <f t="shared" si="5"/>
        <v>14575251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37087604</v>
      </c>
      <c r="W32" s="100">
        <f t="shared" si="5"/>
        <v>47781750</v>
      </c>
      <c r="X32" s="100">
        <f t="shared" si="5"/>
        <v>-10694146</v>
      </c>
      <c r="Y32" s="101">
        <f>+IF(W32&lt;&gt;0,(X32/W32)*100,0)</f>
        <v>-22.381235513559048</v>
      </c>
      <c r="Z32" s="102">
        <f t="shared" si="5"/>
        <v>63709000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31848866</v>
      </c>
      <c r="C35" s="19">
        <v>0</v>
      </c>
      <c r="D35" s="59">
        <v>32666747</v>
      </c>
      <c r="E35" s="60">
        <v>32666747</v>
      </c>
      <c r="F35" s="60">
        <v>64625239</v>
      </c>
      <c r="G35" s="60">
        <v>64625239</v>
      </c>
      <c r="H35" s="60">
        <v>64625239</v>
      </c>
      <c r="I35" s="60">
        <v>64625239</v>
      </c>
      <c r="J35" s="60">
        <v>64625239</v>
      </c>
      <c r="K35" s="60">
        <v>64625239</v>
      </c>
      <c r="L35" s="60">
        <v>64625239</v>
      </c>
      <c r="M35" s="60">
        <v>64625239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24500060</v>
      </c>
      <c r="X35" s="60">
        <v>-24500060</v>
      </c>
      <c r="Y35" s="61">
        <v>-100</v>
      </c>
      <c r="Z35" s="62">
        <v>32666747</v>
      </c>
    </row>
    <row r="36" spans="1:26" ht="12.75">
      <c r="A36" s="58" t="s">
        <v>57</v>
      </c>
      <c r="B36" s="19">
        <v>334065637</v>
      </c>
      <c r="C36" s="19">
        <v>0</v>
      </c>
      <c r="D36" s="59">
        <v>319530739</v>
      </c>
      <c r="E36" s="60">
        <v>319530739</v>
      </c>
      <c r="F36" s="60">
        <v>326773674</v>
      </c>
      <c r="G36" s="60">
        <v>326773674</v>
      </c>
      <c r="H36" s="60">
        <v>326773674</v>
      </c>
      <c r="I36" s="60">
        <v>326773674</v>
      </c>
      <c r="J36" s="60">
        <v>326773674</v>
      </c>
      <c r="K36" s="60">
        <v>326773674</v>
      </c>
      <c r="L36" s="60">
        <v>326773674</v>
      </c>
      <c r="M36" s="60">
        <v>326773674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239648054</v>
      </c>
      <c r="X36" s="60">
        <v>-239648054</v>
      </c>
      <c r="Y36" s="61">
        <v>-100</v>
      </c>
      <c r="Z36" s="62">
        <v>319530739</v>
      </c>
    </row>
    <row r="37" spans="1:26" ht="12.75">
      <c r="A37" s="58" t="s">
        <v>58</v>
      </c>
      <c r="B37" s="19">
        <v>28528673</v>
      </c>
      <c r="C37" s="19">
        <v>0</v>
      </c>
      <c r="D37" s="59">
        <v>16496422</v>
      </c>
      <c r="E37" s="60">
        <v>16496422</v>
      </c>
      <c r="F37" s="60">
        <v>15954317</v>
      </c>
      <c r="G37" s="60">
        <v>15954317</v>
      </c>
      <c r="H37" s="60">
        <v>15954317</v>
      </c>
      <c r="I37" s="60">
        <v>15954317</v>
      </c>
      <c r="J37" s="60">
        <v>15954317</v>
      </c>
      <c r="K37" s="60">
        <v>15954317</v>
      </c>
      <c r="L37" s="60">
        <v>15954317</v>
      </c>
      <c r="M37" s="60">
        <v>15954317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12372317</v>
      </c>
      <c r="X37" s="60">
        <v>-12372317</v>
      </c>
      <c r="Y37" s="61">
        <v>-100</v>
      </c>
      <c r="Z37" s="62">
        <v>16496422</v>
      </c>
    </row>
    <row r="38" spans="1:26" ht="12.75">
      <c r="A38" s="58" t="s">
        <v>59</v>
      </c>
      <c r="B38" s="19">
        <v>3184583</v>
      </c>
      <c r="C38" s="19">
        <v>0</v>
      </c>
      <c r="D38" s="59">
        <v>7954967</v>
      </c>
      <c r="E38" s="60">
        <v>7954967</v>
      </c>
      <c r="F38" s="60">
        <v>9385332</v>
      </c>
      <c r="G38" s="60">
        <v>9385332</v>
      </c>
      <c r="H38" s="60">
        <v>9385332</v>
      </c>
      <c r="I38" s="60">
        <v>9385332</v>
      </c>
      <c r="J38" s="60">
        <v>9385332</v>
      </c>
      <c r="K38" s="60">
        <v>9385332</v>
      </c>
      <c r="L38" s="60">
        <v>9385332</v>
      </c>
      <c r="M38" s="60">
        <v>9385332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5966225</v>
      </c>
      <c r="X38" s="60">
        <v>-5966225</v>
      </c>
      <c r="Y38" s="61">
        <v>-100</v>
      </c>
      <c r="Z38" s="62">
        <v>7954967</v>
      </c>
    </row>
    <row r="39" spans="1:26" ht="12.75">
      <c r="A39" s="58" t="s">
        <v>60</v>
      </c>
      <c r="B39" s="19">
        <v>334201247</v>
      </c>
      <c r="C39" s="19">
        <v>0</v>
      </c>
      <c r="D39" s="59">
        <v>327746097</v>
      </c>
      <c r="E39" s="60">
        <v>327746097</v>
      </c>
      <c r="F39" s="60">
        <v>366059264</v>
      </c>
      <c r="G39" s="60">
        <v>366059264</v>
      </c>
      <c r="H39" s="60">
        <v>366059264</v>
      </c>
      <c r="I39" s="60">
        <v>366059264</v>
      </c>
      <c r="J39" s="60">
        <v>366059264</v>
      </c>
      <c r="K39" s="60">
        <v>366059264</v>
      </c>
      <c r="L39" s="60">
        <v>366059264</v>
      </c>
      <c r="M39" s="60">
        <v>366059264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245809573</v>
      </c>
      <c r="X39" s="60">
        <v>-245809573</v>
      </c>
      <c r="Y39" s="61">
        <v>-100</v>
      </c>
      <c r="Z39" s="62">
        <v>327746097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43892336</v>
      </c>
      <c r="C42" s="19">
        <v>0</v>
      </c>
      <c r="D42" s="59">
        <v>62096590</v>
      </c>
      <c r="E42" s="60">
        <v>66522766</v>
      </c>
      <c r="F42" s="60">
        <v>54777856</v>
      </c>
      <c r="G42" s="60">
        <v>-12688949</v>
      </c>
      <c r="H42" s="60">
        <v>-10303453</v>
      </c>
      <c r="I42" s="60">
        <v>31785454</v>
      </c>
      <c r="J42" s="60">
        <v>142791</v>
      </c>
      <c r="K42" s="60">
        <v>-10920576</v>
      </c>
      <c r="L42" s="60">
        <v>36594443</v>
      </c>
      <c r="M42" s="60">
        <v>25816658</v>
      </c>
      <c r="N42" s="60">
        <v>-12243510</v>
      </c>
      <c r="O42" s="60">
        <v>-7221827</v>
      </c>
      <c r="P42" s="60">
        <v>40266144</v>
      </c>
      <c r="Q42" s="60">
        <v>20800807</v>
      </c>
      <c r="R42" s="60">
        <v>0</v>
      </c>
      <c r="S42" s="60">
        <v>0</v>
      </c>
      <c r="T42" s="60">
        <v>0</v>
      </c>
      <c r="U42" s="60">
        <v>0</v>
      </c>
      <c r="V42" s="60">
        <v>78402919</v>
      </c>
      <c r="W42" s="60">
        <v>91282559</v>
      </c>
      <c r="X42" s="60">
        <v>-12879640</v>
      </c>
      <c r="Y42" s="61">
        <v>-14.11</v>
      </c>
      <c r="Z42" s="62">
        <v>66522766</v>
      </c>
    </row>
    <row r="43" spans="1:26" ht="12.75">
      <c r="A43" s="58" t="s">
        <v>63</v>
      </c>
      <c r="B43" s="19">
        <v>-46759873</v>
      </c>
      <c r="C43" s="19">
        <v>0</v>
      </c>
      <c r="D43" s="59">
        <v>-64089000</v>
      </c>
      <c r="E43" s="60">
        <v>-63709001</v>
      </c>
      <c r="F43" s="60">
        <v>-1490434</v>
      </c>
      <c r="G43" s="60">
        <v>-3910150</v>
      </c>
      <c r="H43" s="60">
        <v>-3454400</v>
      </c>
      <c r="I43" s="60">
        <v>-8854984</v>
      </c>
      <c r="J43" s="60">
        <v>-2876843</v>
      </c>
      <c r="K43" s="60">
        <v>-4165179</v>
      </c>
      <c r="L43" s="60">
        <v>-7192441</v>
      </c>
      <c r="M43" s="60">
        <v>-14234463</v>
      </c>
      <c r="N43" s="60">
        <v>-5335798</v>
      </c>
      <c r="O43" s="60">
        <v>-77570</v>
      </c>
      <c r="P43" s="60">
        <v>-7328691</v>
      </c>
      <c r="Q43" s="60">
        <v>-12742059</v>
      </c>
      <c r="R43" s="60">
        <v>0</v>
      </c>
      <c r="S43" s="60">
        <v>0</v>
      </c>
      <c r="T43" s="60">
        <v>0</v>
      </c>
      <c r="U43" s="60">
        <v>0</v>
      </c>
      <c r="V43" s="60">
        <v>-35831506</v>
      </c>
      <c r="W43" s="60">
        <v>-44522602</v>
      </c>
      <c r="X43" s="60">
        <v>8691096</v>
      </c>
      <c r="Y43" s="61">
        <v>-19.52</v>
      </c>
      <c r="Z43" s="62">
        <v>-63709001</v>
      </c>
    </row>
    <row r="44" spans="1:26" ht="12.75">
      <c r="A44" s="58" t="s">
        <v>64</v>
      </c>
      <c r="B44" s="19">
        <v>0</v>
      </c>
      <c r="C44" s="19">
        <v>0</v>
      </c>
      <c r="D44" s="59">
        <v>7000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3678251</v>
      </c>
      <c r="C45" s="22">
        <v>0</v>
      </c>
      <c r="D45" s="99">
        <v>514590</v>
      </c>
      <c r="E45" s="100">
        <v>6492016</v>
      </c>
      <c r="F45" s="100">
        <v>56930817</v>
      </c>
      <c r="G45" s="100">
        <v>40331718</v>
      </c>
      <c r="H45" s="100">
        <v>26573865</v>
      </c>
      <c r="I45" s="100">
        <v>26573865</v>
      </c>
      <c r="J45" s="100">
        <v>23839813</v>
      </c>
      <c r="K45" s="100">
        <v>8754058</v>
      </c>
      <c r="L45" s="100">
        <v>38156060</v>
      </c>
      <c r="M45" s="100">
        <v>38156060</v>
      </c>
      <c r="N45" s="100">
        <v>20576752</v>
      </c>
      <c r="O45" s="100">
        <v>13277355</v>
      </c>
      <c r="P45" s="100">
        <v>46214808</v>
      </c>
      <c r="Q45" s="100">
        <v>46214808</v>
      </c>
      <c r="R45" s="100">
        <v>0</v>
      </c>
      <c r="S45" s="100">
        <v>0</v>
      </c>
      <c r="T45" s="100">
        <v>0</v>
      </c>
      <c r="U45" s="100">
        <v>0</v>
      </c>
      <c r="V45" s="100">
        <v>46214808</v>
      </c>
      <c r="W45" s="100">
        <v>50438208</v>
      </c>
      <c r="X45" s="100">
        <v>-4223400</v>
      </c>
      <c r="Y45" s="101">
        <v>-8.37</v>
      </c>
      <c r="Z45" s="102">
        <v>6492016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441249</v>
      </c>
      <c r="C49" s="52">
        <v>0</v>
      </c>
      <c r="D49" s="129">
        <v>194978</v>
      </c>
      <c r="E49" s="54">
        <v>807149</v>
      </c>
      <c r="F49" s="54">
        <v>0</v>
      </c>
      <c r="G49" s="54">
        <v>0</v>
      </c>
      <c r="H49" s="54">
        <v>0</v>
      </c>
      <c r="I49" s="54">
        <v>16665</v>
      </c>
      <c r="J49" s="54">
        <v>0</v>
      </c>
      <c r="K49" s="54">
        <v>0</v>
      </c>
      <c r="L49" s="54">
        <v>0</v>
      </c>
      <c r="M49" s="54">
        <v>509085</v>
      </c>
      <c r="N49" s="54">
        <v>0</v>
      </c>
      <c r="O49" s="54">
        <v>0</v>
      </c>
      <c r="P49" s="54">
        <v>0</v>
      </c>
      <c r="Q49" s="54">
        <v>-437662</v>
      </c>
      <c r="R49" s="54">
        <v>0</v>
      </c>
      <c r="S49" s="54">
        <v>0</v>
      </c>
      <c r="T49" s="54">
        <v>0</v>
      </c>
      <c r="U49" s="54">
        <v>0</v>
      </c>
      <c r="V49" s="54">
        <v>-1052854</v>
      </c>
      <c r="W49" s="54">
        <v>40541490</v>
      </c>
      <c r="X49" s="54">
        <v>41020100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-66769</v>
      </c>
      <c r="C51" s="52">
        <v>0</v>
      </c>
      <c r="D51" s="129">
        <v>23002</v>
      </c>
      <c r="E51" s="54">
        <v>12587</v>
      </c>
      <c r="F51" s="54">
        <v>0</v>
      </c>
      <c r="G51" s="54">
        <v>0</v>
      </c>
      <c r="H51" s="54">
        <v>0</v>
      </c>
      <c r="I51" s="54">
        <v>-38050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-69230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63.5224733918305</v>
      </c>
      <c r="C58" s="5">
        <f>IF(C67=0,0,+(C76/C67)*100)</f>
        <v>0</v>
      </c>
      <c r="D58" s="6">
        <f aca="true" t="shared" si="6" ref="D58:Z58">IF(D67=0,0,+(D76/D67)*100)</f>
        <v>69.92881732532446</v>
      </c>
      <c r="E58" s="7">
        <f t="shared" si="6"/>
        <v>74.91185439508604</v>
      </c>
      <c r="F58" s="7">
        <f t="shared" si="6"/>
        <v>6.38867321614099</v>
      </c>
      <c r="G58" s="7">
        <f t="shared" si="6"/>
        <v>100.05455630705127</v>
      </c>
      <c r="H58" s="7">
        <f t="shared" si="6"/>
        <v>75.8145427725249</v>
      </c>
      <c r="I58" s="7">
        <f t="shared" si="6"/>
        <v>19.21415772096157</v>
      </c>
      <c r="J58" s="7">
        <f t="shared" si="6"/>
        <v>353.3220850092382</v>
      </c>
      <c r="K58" s="7">
        <f t="shared" si="6"/>
        <v>250.98504374582768</v>
      </c>
      <c r="L58" s="7">
        <f t="shared" si="6"/>
        <v>98.19495951768427</v>
      </c>
      <c r="M58" s="7">
        <f t="shared" si="6"/>
        <v>224.97132925577668</v>
      </c>
      <c r="N58" s="7">
        <f t="shared" si="6"/>
        <v>70.0613956847917</v>
      </c>
      <c r="O58" s="7">
        <f t="shared" si="6"/>
        <v>30.75637233286551</v>
      </c>
      <c r="P58" s="7">
        <f t="shared" si="6"/>
        <v>96.63348218474017</v>
      </c>
      <c r="Q58" s="7">
        <f t="shared" si="6"/>
        <v>63.266130611781946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63.57660542233419</v>
      </c>
      <c r="W58" s="7">
        <f t="shared" si="6"/>
        <v>73.436704171616</v>
      </c>
      <c r="X58" s="7">
        <f t="shared" si="6"/>
        <v>0</v>
      </c>
      <c r="Y58" s="7">
        <f t="shared" si="6"/>
        <v>0</v>
      </c>
      <c r="Z58" s="8">
        <f t="shared" si="6"/>
        <v>74.91185439508604</v>
      </c>
    </row>
    <row r="59" spans="1:26" ht="12.75">
      <c r="A59" s="37" t="s">
        <v>31</v>
      </c>
      <c r="B59" s="9">
        <f aca="true" t="shared" si="7" ref="B59:Z66">IF(B68=0,0,+(B77/B68)*100)</f>
        <v>77.09150974115184</v>
      </c>
      <c r="C59" s="9">
        <f t="shared" si="7"/>
        <v>0</v>
      </c>
      <c r="D59" s="2">
        <f t="shared" si="7"/>
        <v>82.34793732827882</v>
      </c>
      <c r="E59" s="10">
        <f t="shared" si="7"/>
        <v>82.34794190316423</v>
      </c>
      <c r="F59" s="10">
        <f t="shared" si="7"/>
        <v>6.475570904044753</v>
      </c>
      <c r="G59" s="10">
        <f t="shared" si="7"/>
        <v>116.85945312291857</v>
      </c>
      <c r="H59" s="10">
        <f t="shared" si="7"/>
        <v>88.5481514702095</v>
      </c>
      <c r="I59" s="10">
        <f t="shared" si="7"/>
        <v>19.888912666827903</v>
      </c>
      <c r="J59" s="10">
        <f t="shared" si="7"/>
        <v>461.83491166910704</v>
      </c>
      <c r="K59" s="10">
        <f t="shared" si="7"/>
        <v>321.6986413770281</v>
      </c>
      <c r="L59" s="10">
        <f t="shared" si="7"/>
        <v>121.27167171053213</v>
      </c>
      <c r="M59" s="10">
        <f t="shared" si="7"/>
        <v>285.98210976916744</v>
      </c>
      <c r="N59" s="10">
        <f t="shared" si="7"/>
        <v>81.32391035324531</v>
      </c>
      <c r="O59" s="10">
        <f t="shared" si="7"/>
        <v>34.89314674420015</v>
      </c>
      <c r="P59" s="10">
        <f t="shared" si="7"/>
        <v>113.26955867147963</v>
      </c>
      <c r="Q59" s="10">
        <f t="shared" si="7"/>
        <v>73.01371813288728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69.31770652305246</v>
      </c>
      <c r="W59" s="10">
        <f t="shared" si="7"/>
        <v>86.47445023942416</v>
      </c>
      <c r="X59" s="10">
        <f t="shared" si="7"/>
        <v>0</v>
      </c>
      <c r="Y59" s="10">
        <f t="shared" si="7"/>
        <v>0</v>
      </c>
      <c r="Z59" s="11">
        <f t="shared" si="7"/>
        <v>82.34794190316423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36.760786533788675</v>
      </c>
      <c r="E60" s="13">
        <f t="shared" si="7"/>
        <v>36.76083904919801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38.662033623178665</v>
      </c>
      <c r="X60" s="13">
        <f t="shared" si="7"/>
        <v>0</v>
      </c>
      <c r="Y60" s="13">
        <f t="shared" si="7"/>
        <v>0</v>
      </c>
      <c r="Z60" s="14">
        <f t="shared" si="7"/>
        <v>36.76083904919801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36.760786533788675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38.662033623178665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23674308</v>
      </c>
      <c r="C67" s="24"/>
      <c r="D67" s="25">
        <v>26741479</v>
      </c>
      <c r="E67" s="26">
        <v>24962674</v>
      </c>
      <c r="F67" s="26">
        <v>11274798</v>
      </c>
      <c r="G67" s="26">
        <v>1052124</v>
      </c>
      <c r="H67" s="26">
        <v>1052124</v>
      </c>
      <c r="I67" s="26">
        <v>13379046</v>
      </c>
      <c r="J67" s="26">
        <v>1153357</v>
      </c>
      <c r="K67" s="26">
        <v>1130965</v>
      </c>
      <c r="L67" s="26">
        <v>1399747</v>
      </c>
      <c r="M67" s="26">
        <v>3684069</v>
      </c>
      <c r="N67" s="26">
        <v>1096494</v>
      </c>
      <c r="O67" s="26">
        <v>1290383</v>
      </c>
      <c r="P67" s="26">
        <v>1033917</v>
      </c>
      <c r="Q67" s="26">
        <v>3420794</v>
      </c>
      <c r="R67" s="26"/>
      <c r="S67" s="26"/>
      <c r="T67" s="26"/>
      <c r="U67" s="26"/>
      <c r="V67" s="26">
        <v>20483909</v>
      </c>
      <c r="W67" s="26">
        <v>20055753</v>
      </c>
      <c r="X67" s="26"/>
      <c r="Y67" s="25"/>
      <c r="Z67" s="27">
        <v>24962674</v>
      </c>
    </row>
    <row r="68" spans="1:26" ht="12.75" hidden="1">
      <c r="A68" s="37" t="s">
        <v>31</v>
      </c>
      <c r="B68" s="19">
        <v>19507344</v>
      </c>
      <c r="C68" s="19"/>
      <c r="D68" s="20">
        <v>21858471</v>
      </c>
      <c r="E68" s="21">
        <v>21858471</v>
      </c>
      <c r="F68" s="21">
        <v>11123498</v>
      </c>
      <c r="G68" s="21">
        <v>900824</v>
      </c>
      <c r="H68" s="21">
        <v>900824</v>
      </c>
      <c r="I68" s="21">
        <v>12925146</v>
      </c>
      <c r="J68" s="21">
        <v>882364</v>
      </c>
      <c r="K68" s="21">
        <v>882364</v>
      </c>
      <c r="L68" s="21">
        <v>1133390</v>
      </c>
      <c r="M68" s="21">
        <v>2898118</v>
      </c>
      <c r="N68" s="21">
        <v>944641</v>
      </c>
      <c r="O68" s="21">
        <v>1137401</v>
      </c>
      <c r="P68" s="21">
        <v>882064</v>
      </c>
      <c r="Q68" s="21">
        <v>2964106</v>
      </c>
      <c r="R68" s="21"/>
      <c r="S68" s="21"/>
      <c r="T68" s="21"/>
      <c r="U68" s="21"/>
      <c r="V68" s="21">
        <v>18787370</v>
      </c>
      <c r="W68" s="21">
        <v>16393500</v>
      </c>
      <c r="X68" s="21"/>
      <c r="Y68" s="20"/>
      <c r="Z68" s="23">
        <v>21858471</v>
      </c>
    </row>
    <row r="69" spans="1:26" ht="12.75" hidden="1">
      <c r="A69" s="38" t="s">
        <v>32</v>
      </c>
      <c r="B69" s="19">
        <v>1722819</v>
      </c>
      <c r="C69" s="19"/>
      <c r="D69" s="20">
        <v>1904203</v>
      </c>
      <c r="E69" s="21">
        <v>1904203</v>
      </c>
      <c r="F69" s="21">
        <v>151300</v>
      </c>
      <c r="G69" s="21">
        <v>151300</v>
      </c>
      <c r="H69" s="21">
        <v>151300</v>
      </c>
      <c r="I69" s="21">
        <v>453900</v>
      </c>
      <c r="J69" s="21">
        <v>151853</v>
      </c>
      <c r="K69" s="21">
        <v>151853</v>
      </c>
      <c r="L69" s="21">
        <v>152985</v>
      </c>
      <c r="M69" s="21">
        <v>456691</v>
      </c>
      <c r="N69" s="21">
        <v>151853</v>
      </c>
      <c r="O69" s="21">
        <v>152982</v>
      </c>
      <c r="P69" s="21">
        <v>151853</v>
      </c>
      <c r="Q69" s="21">
        <v>456688</v>
      </c>
      <c r="R69" s="21"/>
      <c r="S69" s="21"/>
      <c r="T69" s="21"/>
      <c r="U69" s="21"/>
      <c r="V69" s="21">
        <v>1367279</v>
      </c>
      <c r="W69" s="21">
        <v>1428003</v>
      </c>
      <c r="X69" s="21"/>
      <c r="Y69" s="20"/>
      <c r="Z69" s="23">
        <v>1904203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1904203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1428003</v>
      </c>
      <c r="X73" s="21"/>
      <c r="Y73" s="20"/>
      <c r="Z73" s="23"/>
    </row>
    <row r="74" spans="1:26" ht="12.75" hidden="1">
      <c r="A74" s="39" t="s">
        <v>107</v>
      </c>
      <c r="B74" s="19">
        <v>1722819</v>
      </c>
      <c r="C74" s="19"/>
      <c r="D74" s="20"/>
      <c r="E74" s="21">
        <v>1904203</v>
      </c>
      <c r="F74" s="21">
        <v>151300</v>
      </c>
      <c r="G74" s="21">
        <v>151300</v>
      </c>
      <c r="H74" s="21">
        <v>151300</v>
      </c>
      <c r="I74" s="21">
        <v>453900</v>
      </c>
      <c r="J74" s="21">
        <v>151853</v>
      </c>
      <c r="K74" s="21">
        <v>151853</v>
      </c>
      <c r="L74" s="21">
        <v>152985</v>
      </c>
      <c r="M74" s="21">
        <v>456691</v>
      </c>
      <c r="N74" s="21">
        <v>151853</v>
      </c>
      <c r="O74" s="21">
        <v>152982</v>
      </c>
      <c r="P74" s="21">
        <v>151853</v>
      </c>
      <c r="Q74" s="21">
        <v>456688</v>
      </c>
      <c r="R74" s="21"/>
      <c r="S74" s="21"/>
      <c r="T74" s="21"/>
      <c r="U74" s="21"/>
      <c r="V74" s="21">
        <v>1367279</v>
      </c>
      <c r="W74" s="21"/>
      <c r="X74" s="21"/>
      <c r="Y74" s="20"/>
      <c r="Z74" s="23">
        <v>1904203</v>
      </c>
    </row>
    <row r="75" spans="1:26" ht="12.75" hidden="1">
      <c r="A75" s="40" t="s">
        <v>110</v>
      </c>
      <c r="B75" s="28">
        <v>2444145</v>
      </c>
      <c r="C75" s="28"/>
      <c r="D75" s="29">
        <v>2978805</v>
      </c>
      <c r="E75" s="30">
        <v>1200000</v>
      </c>
      <c r="F75" s="30"/>
      <c r="G75" s="30"/>
      <c r="H75" s="30"/>
      <c r="I75" s="30"/>
      <c r="J75" s="30">
        <v>119140</v>
      </c>
      <c r="K75" s="30">
        <v>96748</v>
      </c>
      <c r="L75" s="30">
        <v>113372</v>
      </c>
      <c r="M75" s="30">
        <v>329260</v>
      </c>
      <c r="N75" s="30"/>
      <c r="O75" s="30"/>
      <c r="P75" s="30"/>
      <c r="Q75" s="30"/>
      <c r="R75" s="30"/>
      <c r="S75" s="30"/>
      <c r="T75" s="30"/>
      <c r="U75" s="30"/>
      <c r="V75" s="30">
        <v>329260</v>
      </c>
      <c r="W75" s="30">
        <v>2234250</v>
      </c>
      <c r="X75" s="30"/>
      <c r="Y75" s="29"/>
      <c r="Z75" s="31">
        <v>1200000</v>
      </c>
    </row>
    <row r="76" spans="1:26" ht="12.75" hidden="1">
      <c r="A76" s="42" t="s">
        <v>287</v>
      </c>
      <c r="B76" s="32">
        <v>15038506</v>
      </c>
      <c r="C76" s="32"/>
      <c r="D76" s="33">
        <v>18700000</v>
      </c>
      <c r="E76" s="34">
        <v>18700002</v>
      </c>
      <c r="F76" s="34">
        <v>720310</v>
      </c>
      <c r="G76" s="34">
        <v>1052698</v>
      </c>
      <c r="H76" s="34">
        <v>797663</v>
      </c>
      <c r="I76" s="34">
        <v>2570671</v>
      </c>
      <c r="J76" s="34">
        <v>4075065</v>
      </c>
      <c r="K76" s="34">
        <v>2838553</v>
      </c>
      <c r="L76" s="34">
        <v>1374481</v>
      </c>
      <c r="M76" s="34">
        <v>8288099</v>
      </c>
      <c r="N76" s="34">
        <v>768219</v>
      </c>
      <c r="O76" s="34">
        <v>396875</v>
      </c>
      <c r="P76" s="34">
        <v>999110</v>
      </c>
      <c r="Q76" s="34">
        <v>2164204</v>
      </c>
      <c r="R76" s="34"/>
      <c r="S76" s="34"/>
      <c r="T76" s="34"/>
      <c r="U76" s="34"/>
      <c r="V76" s="34">
        <v>13022974</v>
      </c>
      <c r="W76" s="34">
        <v>14728284</v>
      </c>
      <c r="X76" s="34"/>
      <c r="Y76" s="33"/>
      <c r="Z76" s="35">
        <v>18700002</v>
      </c>
    </row>
    <row r="77" spans="1:26" ht="12.75" hidden="1">
      <c r="A77" s="37" t="s">
        <v>31</v>
      </c>
      <c r="B77" s="19">
        <v>15038506</v>
      </c>
      <c r="C77" s="19"/>
      <c r="D77" s="20">
        <v>18000000</v>
      </c>
      <c r="E77" s="21">
        <v>18000001</v>
      </c>
      <c r="F77" s="21">
        <v>720310</v>
      </c>
      <c r="G77" s="21">
        <v>1052698</v>
      </c>
      <c r="H77" s="21">
        <v>797663</v>
      </c>
      <c r="I77" s="21">
        <v>2570671</v>
      </c>
      <c r="J77" s="21">
        <v>4075065</v>
      </c>
      <c r="K77" s="21">
        <v>2838553</v>
      </c>
      <c r="L77" s="21">
        <v>1374481</v>
      </c>
      <c r="M77" s="21">
        <v>8288099</v>
      </c>
      <c r="N77" s="21">
        <v>768219</v>
      </c>
      <c r="O77" s="21">
        <v>396875</v>
      </c>
      <c r="P77" s="21">
        <v>999110</v>
      </c>
      <c r="Q77" s="21">
        <v>2164204</v>
      </c>
      <c r="R77" s="21"/>
      <c r="S77" s="21"/>
      <c r="T77" s="21"/>
      <c r="U77" s="21"/>
      <c r="V77" s="21">
        <v>13022974</v>
      </c>
      <c r="W77" s="21">
        <v>14176189</v>
      </c>
      <c r="X77" s="21"/>
      <c r="Y77" s="20"/>
      <c r="Z77" s="23">
        <v>18000001</v>
      </c>
    </row>
    <row r="78" spans="1:26" ht="12.75" hidden="1">
      <c r="A78" s="38" t="s">
        <v>32</v>
      </c>
      <c r="B78" s="19"/>
      <c r="C78" s="19"/>
      <c r="D78" s="20">
        <v>700000</v>
      </c>
      <c r="E78" s="21">
        <v>700001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552095</v>
      </c>
      <c r="X78" s="21"/>
      <c r="Y78" s="20"/>
      <c r="Z78" s="23">
        <v>700001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700000</v>
      </c>
      <c r="E82" s="21">
        <v>700001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552095</v>
      </c>
      <c r="X82" s="21"/>
      <c r="Y82" s="20"/>
      <c r="Z82" s="23">
        <v>700001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196828701</v>
      </c>
      <c r="D5" s="153">
        <f>SUM(D6:D8)</f>
        <v>0</v>
      </c>
      <c r="E5" s="154">
        <f t="shared" si="0"/>
        <v>158619779</v>
      </c>
      <c r="F5" s="100">
        <f t="shared" si="0"/>
        <v>156134210</v>
      </c>
      <c r="G5" s="100">
        <f t="shared" si="0"/>
        <v>65291009</v>
      </c>
      <c r="H5" s="100">
        <f t="shared" si="0"/>
        <v>1824769</v>
      </c>
      <c r="I5" s="100">
        <f t="shared" si="0"/>
        <v>1820874</v>
      </c>
      <c r="J5" s="100">
        <f t="shared" si="0"/>
        <v>68936652</v>
      </c>
      <c r="K5" s="100">
        <f t="shared" si="0"/>
        <v>2065425</v>
      </c>
      <c r="L5" s="100">
        <f t="shared" si="0"/>
        <v>1814777</v>
      </c>
      <c r="M5" s="100">
        <f t="shared" si="0"/>
        <v>44294865</v>
      </c>
      <c r="N5" s="100">
        <f t="shared" si="0"/>
        <v>48175067</v>
      </c>
      <c r="O5" s="100">
        <f t="shared" si="0"/>
        <v>1401322</v>
      </c>
      <c r="P5" s="100">
        <f t="shared" si="0"/>
        <v>1507931</v>
      </c>
      <c r="Q5" s="100">
        <f t="shared" si="0"/>
        <v>33311847</v>
      </c>
      <c r="R5" s="100">
        <f t="shared" si="0"/>
        <v>36221100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153332819</v>
      </c>
      <c r="X5" s="100">
        <f t="shared" si="0"/>
        <v>16712244</v>
      </c>
      <c r="Y5" s="100">
        <f t="shared" si="0"/>
        <v>136620575</v>
      </c>
      <c r="Z5" s="137">
        <f>+IF(X5&lt;&gt;0,+(Y5/X5)*100,0)</f>
        <v>817.4879148485386</v>
      </c>
      <c r="AA5" s="153">
        <f>SUM(AA6:AA8)</f>
        <v>156134210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>
        <v>526</v>
      </c>
      <c r="Q6" s="60"/>
      <c r="R6" s="60">
        <v>526</v>
      </c>
      <c r="S6" s="60"/>
      <c r="T6" s="60"/>
      <c r="U6" s="60"/>
      <c r="V6" s="60"/>
      <c r="W6" s="60">
        <v>526</v>
      </c>
      <c r="X6" s="60"/>
      <c r="Y6" s="60">
        <v>526</v>
      </c>
      <c r="Z6" s="140">
        <v>0</v>
      </c>
      <c r="AA6" s="155"/>
    </row>
    <row r="7" spans="1:27" ht="12.75">
      <c r="A7" s="138" t="s">
        <v>76</v>
      </c>
      <c r="B7" s="136"/>
      <c r="C7" s="157">
        <v>196828701</v>
      </c>
      <c r="D7" s="157"/>
      <c r="E7" s="158">
        <v>158619779</v>
      </c>
      <c r="F7" s="159">
        <v>156134210</v>
      </c>
      <c r="G7" s="159">
        <v>65291009</v>
      </c>
      <c r="H7" s="159">
        <v>1824769</v>
      </c>
      <c r="I7" s="159">
        <v>1820824</v>
      </c>
      <c r="J7" s="159">
        <v>68936602</v>
      </c>
      <c r="K7" s="159">
        <v>2065381</v>
      </c>
      <c r="L7" s="159">
        <v>1814777</v>
      </c>
      <c r="M7" s="159">
        <v>44294865</v>
      </c>
      <c r="N7" s="159">
        <v>48175023</v>
      </c>
      <c r="O7" s="159">
        <v>1381696</v>
      </c>
      <c r="P7" s="159">
        <v>1507405</v>
      </c>
      <c r="Q7" s="159">
        <v>33311847</v>
      </c>
      <c r="R7" s="159">
        <v>36200948</v>
      </c>
      <c r="S7" s="159"/>
      <c r="T7" s="159"/>
      <c r="U7" s="159"/>
      <c r="V7" s="159"/>
      <c r="W7" s="159">
        <v>153312573</v>
      </c>
      <c r="X7" s="159">
        <v>16712244</v>
      </c>
      <c r="Y7" s="159">
        <v>136600329</v>
      </c>
      <c r="Z7" s="141">
        <v>817.37</v>
      </c>
      <c r="AA7" s="157">
        <v>156134210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>
        <v>50</v>
      </c>
      <c r="J8" s="60">
        <v>50</v>
      </c>
      <c r="K8" s="60">
        <v>44</v>
      </c>
      <c r="L8" s="60"/>
      <c r="M8" s="60"/>
      <c r="N8" s="60">
        <v>44</v>
      </c>
      <c r="O8" s="60">
        <v>19626</v>
      </c>
      <c r="P8" s="60"/>
      <c r="Q8" s="60"/>
      <c r="R8" s="60">
        <v>19626</v>
      </c>
      <c r="S8" s="60"/>
      <c r="T8" s="60"/>
      <c r="U8" s="60"/>
      <c r="V8" s="60"/>
      <c r="W8" s="60">
        <v>19720</v>
      </c>
      <c r="X8" s="60"/>
      <c r="Y8" s="60">
        <v>19720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1452945</v>
      </c>
      <c r="F9" s="100">
        <f t="shared" si="1"/>
        <v>4377442</v>
      </c>
      <c r="G9" s="100">
        <f t="shared" si="1"/>
        <v>328352</v>
      </c>
      <c r="H9" s="100">
        <f t="shared" si="1"/>
        <v>231627</v>
      </c>
      <c r="I9" s="100">
        <f t="shared" si="1"/>
        <v>218755</v>
      </c>
      <c r="J9" s="100">
        <f t="shared" si="1"/>
        <v>778734</v>
      </c>
      <c r="K9" s="100">
        <f t="shared" si="1"/>
        <v>127974</v>
      </c>
      <c r="L9" s="100">
        <f t="shared" si="1"/>
        <v>231890</v>
      </c>
      <c r="M9" s="100">
        <f t="shared" si="1"/>
        <v>76038</v>
      </c>
      <c r="N9" s="100">
        <f t="shared" si="1"/>
        <v>435902</v>
      </c>
      <c r="O9" s="100">
        <f t="shared" si="1"/>
        <v>132354</v>
      </c>
      <c r="P9" s="100">
        <f t="shared" si="1"/>
        <v>134399</v>
      </c>
      <c r="Q9" s="100">
        <f t="shared" si="1"/>
        <v>94433</v>
      </c>
      <c r="R9" s="100">
        <f t="shared" si="1"/>
        <v>361186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1575822</v>
      </c>
      <c r="X9" s="100">
        <f t="shared" si="1"/>
        <v>140994</v>
      </c>
      <c r="Y9" s="100">
        <f t="shared" si="1"/>
        <v>1434828</v>
      </c>
      <c r="Z9" s="137">
        <f>+IF(X9&lt;&gt;0,+(Y9/X9)*100,0)</f>
        <v>1017.6518149708497</v>
      </c>
      <c r="AA9" s="153">
        <f>SUM(AA10:AA14)</f>
        <v>4377442</v>
      </c>
    </row>
    <row r="10" spans="1:27" ht="12.75">
      <c r="A10" s="138" t="s">
        <v>79</v>
      </c>
      <c r="B10" s="136"/>
      <c r="C10" s="155"/>
      <c r="D10" s="155"/>
      <c r="E10" s="156">
        <v>1183000</v>
      </c>
      <c r="F10" s="60">
        <v>3235535</v>
      </c>
      <c r="G10" s="60">
        <v>328352</v>
      </c>
      <c r="H10" s="60">
        <v>231627</v>
      </c>
      <c r="I10" s="60">
        <v>218755</v>
      </c>
      <c r="J10" s="60">
        <v>778734</v>
      </c>
      <c r="K10" s="60">
        <v>127974</v>
      </c>
      <c r="L10" s="60">
        <v>231890</v>
      </c>
      <c r="M10" s="60">
        <v>76038</v>
      </c>
      <c r="N10" s="60">
        <v>435902</v>
      </c>
      <c r="O10" s="60">
        <v>132354</v>
      </c>
      <c r="P10" s="60">
        <v>134399</v>
      </c>
      <c r="Q10" s="60">
        <v>94433</v>
      </c>
      <c r="R10" s="60">
        <v>361186</v>
      </c>
      <c r="S10" s="60"/>
      <c r="T10" s="60"/>
      <c r="U10" s="60"/>
      <c r="V10" s="60"/>
      <c r="W10" s="60">
        <v>1575822</v>
      </c>
      <c r="X10" s="60">
        <v>140994</v>
      </c>
      <c r="Y10" s="60">
        <v>1434828</v>
      </c>
      <c r="Z10" s="140">
        <v>1017.65</v>
      </c>
      <c r="AA10" s="155">
        <v>3235535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269945</v>
      </c>
      <c r="F12" s="60">
        <v>1141907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>
        <v>1141907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43526188</v>
      </c>
      <c r="F15" s="100">
        <f t="shared" si="2"/>
        <v>59631200</v>
      </c>
      <c r="G15" s="100">
        <f t="shared" si="2"/>
        <v>181964</v>
      </c>
      <c r="H15" s="100">
        <f t="shared" si="2"/>
        <v>2843848</v>
      </c>
      <c r="I15" s="100">
        <f t="shared" si="2"/>
        <v>3347945</v>
      </c>
      <c r="J15" s="100">
        <f t="shared" si="2"/>
        <v>6373757</v>
      </c>
      <c r="K15" s="100">
        <f t="shared" si="2"/>
        <v>2561944</v>
      </c>
      <c r="L15" s="100">
        <f t="shared" si="2"/>
        <v>234766</v>
      </c>
      <c r="M15" s="100">
        <f t="shared" si="2"/>
        <v>5726451</v>
      </c>
      <c r="N15" s="100">
        <f t="shared" si="2"/>
        <v>8523161</v>
      </c>
      <c r="O15" s="100">
        <f t="shared" si="2"/>
        <v>7782318</v>
      </c>
      <c r="P15" s="100">
        <f t="shared" si="2"/>
        <v>109555</v>
      </c>
      <c r="Q15" s="100">
        <f t="shared" si="2"/>
        <v>9350691</v>
      </c>
      <c r="R15" s="100">
        <f t="shared" si="2"/>
        <v>17242564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32139482</v>
      </c>
      <c r="X15" s="100">
        <f t="shared" si="2"/>
        <v>830997</v>
      </c>
      <c r="Y15" s="100">
        <f t="shared" si="2"/>
        <v>31308485</v>
      </c>
      <c r="Z15" s="137">
        <f>+IF(X15&lt;&gt;0,+(Y15/X15)*100,0)</f>
        <v>3767.5809900637423</v>
      </c>
      <c r="AA15" s="153">
        <f>SUM(AA16:AA18)</f>
        <v>59631200</v>
      </c>
    </row>
    <row r="16" spans="1:27" ht="12.75">
      <c r="A16" s="138" t="s">
        <v>85</v>
      </c>
      <c r="B16" s="136"/>
      <c r="C16" s="155"/>
      <c r="D16" s="155"/>
      <c r="E16" s="156">
        <v>148188</v>
      </c>
      <c r="F16" s="60">
        <v>214200</v>
      </c>
      <c r="G16" s="60">
        <v>32780</v>
      </c>
      <c r="H16" s="60">
        <v>733</v>
      </c>
      <c r="I16" s="60">
        <v>66</v>
      </c>
      <c r="J16" s="60">
        <v>33579</v>
      </c>
      <c r="K16" s="60"/>
      <c r="L16" s="60">
        <v>155716</v>
      </c>
      <c r="M16" s="60"/>
      <c r="N16" s="60">
        <v>155716</v>
      </c>
      <c r="O16" s="60">
        <v>125180</v>
      </c>
      <c r="P16" s="60">
        <v>30855</v>
      </c>
      <c r="Q16" s="60"/>
      <c r="R16" s="60">
        <v>156035</v>
      </c>
      <c r="S16" s="60"/>
      <c r="T16" s="60"/>
      <c r="U16" s="60"/>
      <c r="V16" s="60"/>
      <c r="W16" s="60">
        <v>345330</v>
      </c>
      <c r="X16" s="60"/>
      <c r="Y16" s="60">
        <v>345330</v>
      </c>
      <c r="Z16" s="140">
        <v>0</v>
      </c>
      <c r="AA16" s="155">
        <v>214200</v>
      </c>
    </row>
    <row r="17" spans="1:27" ht="12.75">
      <c r="A17" s="138" t="s">
        <v>86</v>
      </c>
      <c r="B17" s="136"/>
      <c r="C17" s="155"/>
      <c r="D17" s="155"/>
      <c r="E17" s="156">
        <v>43378000</v>
      </c>
      <c r="F17" s="60">
        <v>59417000</v>
      </c>
      <c r="G17" s="60">
        <v>149184</v>
      </c>
      <c r="H17" s="60">
        <v>2843115</v>
      </c>
      <c r="I17" s="60">
        <v>3347879</v>
      </c>
      <c r="J17" s="60">
        <v>6340178</v>
      </c>
      <c r="K17" s="60">
        <v>2561944</v>
      </c>
      <c r="L17" s="60">
        <v>79050</v>
      </c>
      <c r="M17" s="60">
        <v>5726451</v>
      </c>
      <c r="N17" s="60">
        <v>8367445</v>
      </c>
      <c r="O17" s="60">
        <v>7657138</v>
      </c>
      <c r="P17" s="60">
        <v>78700</v>
      </c>
      <c r="Q17" s="60">
        <v>9350691</v>
      </c>
      <c r="R17" s="60">
        <v>17086529</v>
      </c>
      <c r="S17" s="60"/>
      <c r="T17" s="60"/>
      <c r="U17" s="60"/>
      <c r="V17" s="60"/>
      <c r="W17" s="60">
        <v>31794152</v>
      </c>
      <c r="X17" s="60">
        <v>830997</v>
      </c>
      <c r="Y17" s="60">
        <v>30963155</v>
      </c>
      <c r="Z17" s="140">
        <v>3726.02</v>
      </c>
      <c r="AA17" s="155">
        <v>59417000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16904203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11250000</v>
      </c>
      <c r="Y19" s="100">
        <f t="shared" si="3"/>
        <v>-11250000</v>
      </c>
      <c r="Z19" s="137">
        <f>+IF(X19&lt;&gt;0,+(Y19/X19)*100,0)</f>
        <v>-100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>
        <v>15000000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11250000</v>
      </c>
      <c r="Y20" s="60">
        <v>-11250000</v>
      </c>
      <c r="Z20" s="140">
        <v>-100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1904203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>
        <v>838000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196828701</v>
      </c>
      <c r="D25" s="168">
        <f>+D5+D9+D15+D19+D24</f>
        <v>0</v>
      </c>
      <c r="E25" s="169">
        <f t="shared" si="4"/>
        <v>221341115</v>
      </c>
      <c r="F25" s="73">
        <f t="shared" si="4"/>
        <v>220142852</v>
      </c>
      <c r="G25" s="73">
        <f t="shared" si="4"/>
        <v>65801325</v>
      </c>
      <c r="H25" s="73">
        <f t="shared" si="4"/>
        <v>4900244</v>
      </c>
      <c r="I25" s="73">
        <f t="shared" si="4"/>
        <v>5387574</v>
      </c>
      <c r="J25" s="73">
        <f t="shared" si="4"/>
        <v>76089143</v>
      </c>
      <c r="K25" s="73">
        <f t="shared" si="4"/>
        <v>4755343</v>
      </c>
      <c r="L25" s="73">
        <f t="shared" si="4"/>
        <v>2281433</v>
      </c>
      <c r="M25" s="73">
        <f t="shared" si="4"/>
        <v>50097354</v>
      </c>
      <c r="N25" s="73">
        <f t="shared" si="4"/>
        <v>57134130</v>
      </c>
      <c r="O25" s="73">
        <f t="shared" si="4"/>
        <v>9315994</v>
      </c>
      <c r="P25" s="73">
        <f t="shared" si="4"/>
        <v>1751885</v>
      </c>
      <c r="Q25" s="73">
        <f t="shared" si="4"/>
        <v>42756971</v>
      </c>
      <c r="R25" s="73">
        <f t="shared" si="4"/>
        <v>53824850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187048123</v>
      </c>
      <c r="X25" s="73">
        <f t="shared" si="4"/>
        <v>28934235</v>
      </c>
      <c r="Y25" s="73">
        <f t="shared" si="4"/>
        <v>158113888</v>
      </c>
      <c r="Z25" s="170">
        <f>+IF(X25&lt;&gt;0,+(Y25/X25)*100,0)</f>
        <v>546.459541785017</v>
      </c>
      <c r="AA25" s="168">
        <f>+AA5+AA9+AA15+AA19+AA24</f>
        <v>220142852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166435152</v>
      </c>
      <c r="D28" s="153">
        <f>SUM(D29:D31)</f>
        <v>0</v>
      </c>
      <c r="E28" s="154">
        <f t="shared" si="5"/>
        <v>84513000</v>
      </c>
      <c r="F28" s="100">
        <f t="shared" si="5"/>
        <v>80888154</v>
      </c>
      <c r="G28" s="100">
        <f t="shared" si="5"/>
        <v>5494770</v>
      </c>
      <c r="H28" s="100">
        <f t="shared" si="5"/>
        <v>8101447</v>
      </c>
      <c r="I28" s="100">
        <f t="shared" si="5"/>
        <v>7184913</v>
      </c>
      <c r="J28" s="100">
        <f t="shared" si="5"/>
        <v>20781130</v>
      </c>
      <c r="K28" s="100">
        <f t="shared" si="5"/>
        <v>7129044</v>
      </c>
      <c r="L28" s="100">
        <f t="shared" si="5"/>
        <v>7011128</v>
      </c>
      <c r="M28" s="100">
        <f t="shared" si="5"/>
        <v>9716832</v>
      </c>
      <c r="N28" s="100">
        <f t="shared" si="5"/>
        <v>23857004</v>
      </c>
      <c r="O28" s="100">
        <f t="shared" si="5"/>
        <v>6952621</v>
      </c>
      <c r="P28" s="100">
        <f t="shared" si="5"/>
        <v>6448965</v>
      </c>
      <c r="Q28" s="100">
        <f t="shared" si="5"/>
        <v>6509241</v>
      </c>
      <c r="R28" s="100">
        <f t="shared" si="5"/>
        <v>19910827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64548961</v>
      </c>
      <c r="X28" s="100">
        <f t="shared" si="5"/>
        <v>50004747</v>
      </c>
      <c r="Y28" s="100">
        <f t="shared" si="5"/>
        <v>14544214</v>
      </c>
      <c r="Z28" s="137">
        <f>+IF(X28&lt;&gt;0,+(Y28/X28)*100,0)</f>
        <v>29.08566660681235</v>
      </c>
      <c r="AA28" s="153">
        <f>SUM(AA29:AA31)</f>
        <v>80888154</v>
      </c>
    </row>
    <row r="29" spans="1:27" ht="12.75">
      <c r="A29" s="138" t="s">
        <v>75</v>
      </c>
      <c r="B29" s="136"/>
      <c r="C29" s="155"/>
      <c r="D29" s="155"/>
      <c r="E29" s="156">
        <v>37704000</v>
      </c>
      <c r="F29" s="60">
        <v>37703624</v>
      </c>
      <c r="G29" s="60">
        <v>1783275</v>
      </c>
      <c r="H29" s="60">
        <v>2960644</v>
      </c>
      <c r="I29" s="60">
        <v>3777452</v>
      </c>
      <c r="J29" s="60">
        <v>8521371</v>
      </c>
      <c r="K29" s="60">
        <v>2129559</v>
      </c>
      <c r="L29" s="60">
        <v>2611344</v>
      </c>
      <c r="M29" s="60">
        <v>4057497</v>
      </c>
      <c r="N29" s="60">
        <v>8798400</v>
      </c>
      <c r="O29" s="60">
        <v>2661881</v>
      </c>
      <c r="P29" s="60">
        <v>3432916</v>
      </c>
      <c r="Q29" s="60">
        <v>2801184</v>
      </c>
      <c r="R29" s="60">
        <v>8895981</v>
      </c>
      <c r="S29" s="60"/>
      <c r="T29" s="60"/>
      <c r="U29" s="60"/>
      <c r="V29" s="60"/>
      <c r="W29" s="60">
        <v>26215752</v>
      </c>
      <c r="X29" s="60">
        <v>20052000</v>
      </c>
      <c r="Y29" s="60">
        <v>6163752</v>
      </c>
      <c r="Z29" s="140">
        <v>30.74</v>
      </c>
      <c r="AA29" s="155">
        <v>37703624</v>
      </c>
    </row>
    <row r="30" spans="1:27" ht="12.75">
      <c r="A30" s="138" t="s">
        <v>76</v>
      </c>
      <c r="B30" s="136"/>
      <c r="C30" s="157">
        <v>166435152</v>
      </c>
      <c r="D30" s="157"/>
      <c r="E30" s="158">
        <v>46809000</v>
      </c>
      <c r="F30" s="159">
        <v>24530302</v>
      </c>
      <c r="G30" s="159">
        <v>1249515</v>
      </c>
      <c r="H30" s="159">
        <v>3014371</v>
      </c>
      <c r="I30" s="159">
        <v>1058844</v>
      </c>
      <c r="J30" s="159">
        <v>5322730</v>
      </c>
      <c r="K30" s="159">
        <v>2631749</v>
      </c>
      <c r="L30" s="159">
        <v>1968899</v>
      </c>
      <c r="M30" s="159">
        <v>2149310</v>
      </c>
      <c r="N30" s="159">
        <v>6749958</v>
      </c>
      <c r="O30" s="159">
        <v>1398281</v>
      </c>
      <c r="P30" s="159">
        <v>1411659</v>
      </c>
      <c r="Q30" s="159">
        <v>1315054</v>
      </c>
      <c r="R30" s="159">
        <v>4124994</v>
      </c>
      <c r="S30" s="159"/>
      <c r="T30" s="159"/>
      <c r="U30" s="159"/>
      <c r="V30" s="159"/>
      <c r="W30" s="159">
        <v>16197682</v>
      </c>
      <c r="X30" s="159">
        <v>29952747</v>
      </c>
      <c r="Y30" s="159">
        <v>-13755065</v>
      </c>
      <c r="Z30" s="141">
        <v>-45.92</v>
      </c>
      <c r="AA30" s="157">
        <v>24530302</v>
      </c>
    </row>
    <row r="31" spans="1:27" ht="12.75">
      <c r="A31" s="138" t="s">
        <v>77</v>
      </c>
      <c r="B31" s="136"/>
      <c r="C31" s="155"/>
      <c r="D31" s="155"/>
      <c r="E31" s="156"/>
      <c r="F31" s="60">
        <v>18654228</v>
      </c>
      <c r="G31" s="60">
        <v>2461980</v>
      </c>
      <c r="H31" s="60">
        <v>2126432</v>
      </c>
      <c r="I31" s="60">
        <v>2348617</v>
      </c>
      <c r="J31" s="60">
        <v>6937029</v>
      </c>
      <c r="K31" s="60">
        <v>2367736</v>
      </c>
      <c r="L31" s="60">
        <v>2430885</v>
      </c>
      <c r="M31" s="60">
        <v>3510025</v>
      </c>
      <c r="N31" s="60">
        <v>8308646</v>
      </c>
      <c r="O31" s="60">
        <v>2892459</v>
      </c>
      <c r="P31" s="60">
        <v>1604390</v>
      </c>
      <c r="Q31" s="60">
        <v>2393003</v>
      </c>
      <c r="R31" s="60">
        <v>6889852</v>
      </c>
      <c r="S31" s="60"/>
      <c r="T31" s="60"/>
      <c r="U31" s="60"/>
      <c r="V31" s="60"/>
      <c r="W31" s="60">
        <v>22135527</v>
      </c>
      <c r="X31" s="60"/>
      <c r="Y31" s="60">
        <v>22135527</v>
      </c>
      <c r="Z31" s="140">
        <v>0</v>
      </c>
      <c r="AA31" s="155">
        <v>18654228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36090000</v>
      </c>
      <c r="F32" s="100">
        <f t="shared" si="6"/>
        <v>39166333</v>
      </c>
      <c r="G32" s="100">
        <f t="shared" si="6"/>
        <v>4525722</v>
      </c>
      <c r="H32" s="100">
        <f t="shared" si="6"/>
        <v>4149060</v>
      </c>
      <c r="I32" s="100">
        <f t="shared" si="6"/>
        <v>3700209</v>
      </c>
      <c r="J32" s="100">
        <f t="shared" si="6"/>
        <v>12374991</v>
      </c>
      <c r="K32" s="100">
        <f t="shared" si="6"/>
        <v>3726640</v>
      </c>
      <c r="L32" s="100">
        <f t="shared" si="6"/>
        <v>4716519</v>
      </c>
      <c r="M32" s="100">
        <f t="shared" si="6"/>
        <v>4668761</v>
      </c>
      <c r="N32" s="100">
        <f t="shared" si="6"/>
        <v>13111920</v>
      </c>
      <c r="O32" s="100">
        <f t="shared" si="6"/>
        <v>4355233</v>
      </c>
      <c r="P32" s="100">
        <f t="shared" si="6"/>
        <v>3628409</v>
      </c>
      <c r="Q32" s="100">
        <f t="shared" si="6"/>
        <v>4387205</v>
      </c>
      <c r="R32" s="100">
        <f t="shared" si="6"/>
        <v>12370847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37857758</v>
      </c>
      <c r="X32" s="100">
        <f t="shared" si="6"/>
        <v>19758744</v>
      </c>
      <c r="Y32" s="100">
        <f t="shared" si="6"/>
        <v>18099014</v>
      </c>
      <c r="Z32" s="137">
        <f>+IF(X32&lt;&gt;0,+(Y32/X32)*100,0)</f>
        <v>91.60002275448278</v>
      </c>
      <c r="AA32" s="153">
        <f>SUM(AA33:AA37)</f>
        <v>39166333</v>
      </c>
    </row>
    <row r="33" spans="1:27" ht="12.75">
      <c r="A33" s="138" t="s">
        <v>79</v>
      </c>
      <c r="B33" s="136"/>
      <c r="C33" s="155"/>
      <c r="D33" s="155"/>
      <c r="E33" s="156">
        <v>27655000</v>
      </c>
      <c r="F33" s="60">
        <v>30572232</v>
      </c>
      <c r="G33" s="60">
        <v>4525722</v>
      </c>
      <c r="H33" s="60">
        <v>4149060</v>
      </c>
      <c r="I33" s="60">
        <v>3700209</v>
      </c>
      <c r="J33" s="60">
        <v>12374991</v>
      </c>
      <c r="K33" s="60">
        <v>3726640</v>
      </c>
      <c r="L33" s="60">
        <v>4716519</v>
      </c>
      <c r="M33" s="60">
        <v>4668761</v>
      </c>
      <c r="N33" s="60">
        <v>13111920</v>
      </c>
      <c r="O33" s="60">
        <v>4355233</v>
      </c>
      <c r="P33" s="60">
        <v>3628409</v>
      </c>
      <c r="Q33" s="60">
        <v>4387205</v>
      </c>
      <c r="R33" s="60">
        <v>12370847</v>
      </c>
      <c r="S33" s="60"/>
      <c r="T33" s="60"/>
      <c r="U33" s="60"/>
      <c r="V33" s="60"/>
      <c r="W33" s="60">
        <v>37857758</v>
      </c>
      <c r="X33" s="60">
        <v>18297000</v>
      </c>
      <c r="Y33" s="60">
        <v>19560758</v>
      </c>
      <c r="Z33" s="140">
        <v>106.91</v>
      </c>
      <c r="AA33" s="155">
        <v>30572232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8435000</v>
      </c>
      <c r="F35" s="60">
        <v>8594101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1461744</v>
      </c>
      <c r="Y35" s="60">
        <v>-1461744</v>
      </c>
      <c r="Z35" s="140">
        <v>-100</v>
      </c>
      <c r="AA35" s="155">
        <v>8594101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21826000</v>
      </c>
      <c r="F38" s="100">
        <f t="shared" si="7"/>
        <v>25182280</v>
      </c>
      <c r="G38" s="100">
        <f t="shared" si="7"/>
        <v>2622704</v>
      </c>
      <c r="H38" s="100">
        <f t="shared" si="7"/>
        <v>3061306</v>
      </c>
      <c r="I38" s="100">
        <f t="shared" si="7"/>
        <v>2052540</v>
      </c>
      <c r="J38" s="100">
        <f t="shared" si="7"/>
        <v>7736550</v>
      </c>
      <c r="K38" s="100">
        <f t="shared" si="7"/>
        <v>1963891</v>
      </c>
      <c r="L38" s="100">
        <f t="shared" si="7"/>
        <v>1986680</v>
      </c>
      <c r="M38" s="100">
        <f t="shared" si="7"/>
        <v>2743753</v>
      </c>
      <c r="N38" s="100">
        <f t="shared" si="7"/>
        <v>6694324</v>
      </c>
      <c r="O38" s="100">
        <f t="shared" si="7"/>
        <v>1671352</v>
      </c>
      <c r="P38" s="100">
        <f t="shared" si="7"/>
        <v>1043645</v>
      </c>
      <c r="Q38" s="100">
        <f t="shared" si="7"/>
        <v>1245420</v>
      </c>
      <c r="R38" s="100">
        <f t="shared" si="7"/>
        <v>3960417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18391291</v>
      </c>
      <c r="X38" s="100">
        <f t="shared" si="7"/>
        <v>33108741</v>
      </c>
      <c r="Y38" s="100">
        <f t="shared" si="7"/>
        <v>-14717450</v>
      </c>
      <c r="Z38" s="137">
        <f>+IF(X38&lt;&gt;0,+(Y38/X38)*100,0)</f>
        <v>-44.45185638439106</v>
      </c>
      <c r="AA38" s="153">
        <f>SUM(AA39:AA41)</f>
        <v>25182280</v>
      </c>
    </row>
    <row r="39" spans="1:27" ht="12.75">
      <c r="A39" s="138" t="s">
        <v>85</v>
      </c>
      <c r="B39" s="136"/>
      <c r="C39" s="155"/>
      <c r="D39" s="155"/>
      <c r="E39" s="156">
        <v>13114000</v>
      </c>
      <c r="F39" s="60">
        <v>13661523</v>
      </c>
      <c r="G39" s="60">
        <v>1824504</v>
      </c>
      <c r="H39" s="60">
        <v>2368939</v>
      </c>
      <c r="I39" s="60">
        <v>1158422</v>
      </c>
      <c r="J39" s="60">
        <v>5351865</v>
      </c>
      <c r="K39" s="60">
        <v>1082521</v>
      </c>
      <c r="L39" s="60">
        <v>996940</v>
      </c>
      <c r="M39" s="60">
        <v>2081569</v>
      </c>
      <c r="N39" s="60">
        <v>4161030</v>
      </c>
      <c r="O39" s="60">
        <v>881851</v>
      </c>
      <c r="P39" s="60">
        <v>481385</v>
      </c>
      <c r="Q39" s="60">
        <v>557448</v>
      </c>
      <c r="R39" s="60">
        <v>1920684</v>
      </c>
      <c r="S39" s="60"/>
      <c r="T39" s="60"/>
      <c r="U39" s="60"/>
      <c r="V39" s="60"/>
      <c r="W39" s="60">
        <v>11433579</v>
      </c>
      <c r="X39" s="60">
        <v>11916747</v>
      </c>
      <c r="Y39" s="60">
        <v>-483168</v>
      </c>
      <c r="Z39" s="140">
        <v>-4.05</v>
      </c>
      <c r="AA39" s="155">
        <v>13661523</v>
      </c>
    </row>
    <row r="40" spans="1:27" ht="12.75">
      <c r="A40" s="138" t="s">
        <v>86</v>
      </c>
      <c r="B40" s="136"/>
      <c r="C40" s="155"/>
      <c r="D40" s="155"/>
      <c r="E40" s="156">
        <v>8712000</v>
      </c>
      <c r="F40" s="60">
        <v>11520757</v>
      </c>
      <c r="G40" s="60">
        <v>798200</v>
      </c>
      <c r="H40" s="60">
        <v>692367</v>
      </c>
      <c r="I40" s="60">
        <v>894118</v>
      </c>
      <c r="J40" s="60">
        <v>2384685</v>
      </c>
      <c r="K40" s="60">
        <v>881370</v>
      </c>
      <c r="L40" s="60">
        <v>989740</v>
      </c>
      <c r="M40" s="60">
        <v>662184</v>
      </c>
      <c r="N40" s="60">
        <v>2533294</v>
      </c>
      <c r="O40" s="60">
        <v>789501</v>
      </c>
      <c r="P40" s="60">
        <v>562260</v>
      </c>
      <c r="Q40" s="60">
        <v>687972</v>
      </c>
      <c r="R40" s="60">
        <v>2039733</v>
      </c>
      <c r="S40" s="60"/>
      <c r="T40" s="60"/>
      <c r="U40" s="60"/>
      <c r="V40" s="60"/>
      <c r="W40" s="60">
        <v>6957712</v>
      </c>
      <c r="X40" s="60">
        <v>21191994</v>
      </c>
      <c r="Y40" s="60">
        <v>-14234282</v>
      </c>
      <c r="Z40" s="140">
        <v>-67.17</v>
      </c>
      <c r="AA40" s="155">
        <v>11520757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12452943</v>
      </c>
      <c r="F42" s="100">
        <f t="shared" si="8"/>
        <v>10805184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10805184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12452943</v>
      </c>
      <c r="F46" s="60">
        <v>10805184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>
        <v>10805184</v>
      </c>
    </row>
    <row r="47" spans="1:27" ht="12.75">
      <c r="A47" s="135" t="s">
        <v>93</v>
      </c>
      <c r="B47" s="142" t="s">
        <v>94</v>
      </c>
      <c r="C47" s="153"/>
      <c r="D47" s="153"/>
      <c r="E47" s="154">
        <v>2370000</v>
      </c>
      <c r="F47" s="100">
        <v>392118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>
        <v>392118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166435152</v>
      </c>
      <c r="D48" s="168">
        <f>+D28+D32+D38+D42+D47</f>
        <v>0</v>
      </c>
      <c r="E48" s="169">
        <f t="shared" si="9"/>
        <v>157251943</v>
      </c>
      <c r="F48" s="73">
        <f t="shared" si="9"/>
        <v>156434069</v>
      </c>
      <c r="G48" s="73">
        <f t="shared" si="9"/>
        <v>12643196</v>
      </c>
      <c r="H48" s="73">
        <f t="shared" si="9"/>
        <v>15311813</v>
      </c>
      <c r="I48" s="73">
        <f t="shared" si="9"/>
        <v>12937662</v>
      </c>
      <c r="J48" s="73">
        <f t="shared" si="9"/>
        <v>40892671</v>
      </c>
      <c r="K48" s="73">
        <f t="shared" si="9"/>
        <v>12819575</v>
      </c>
      <c r="L48" s="73">
        <f t="shared" si="9"/>
        <v>13714327</v>
      </c>
      <c r="M48" s="73">
        <f t="shared" si="9"/>
        <v>17129346</v>
      </c>
      <c r="N48" s="73">
        <f t="shared" si="9"/>
        <v>43663248</v>
      </c>
      <c r="O48" s="73">
        <f t="shared" si="9"/>
        <v>12979206</v>
      </c>
      <c r="P48" s="73">
        <f t="shared" si="9"/>
        <v>11121019</v>
      </c>
      <c r="Q48" s="73">
        <f t="shared" si="9"/>
        <v>12141866</v>
      </c>
      <c r="R48" s="73">
        <f t="shared" si="9"/>
        <v>36242091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120798010</v>
      </c>
      <c r="X48" s="73">
        <f t="shared" si="9"/>
        <v>102872232</v>
      </c>
      <c r="Y48" s="73">
        <f t="shared" si="9"/>
        <v>17925778</v>
      </c>
      <c r="Z48" s="170">
        <f>+IF(X48&lt;&gt;0,+(Y48/X48)*100,0)</f>
        <v>17.42528343314258</v>
      </c>
      <c r="AA48" s="168">
        <f>+AA28+AA32+AA38+AA42+AA47</f>
        <v>156434069</v>
      </c>
    </row>
    <row r="49" spans="1:27" ht="12.75">
      <c r="A49" s="148" t="s">
        <v>49</v>
      </c>
      <c r="B49" s="149"/>
      <c r="C49" s="171">
        <f aca="true" t="shared" si="10" ref="C49:Y49">+C25-C48</f>
        <v>30393549</v>
      </c>
      <c r="D49" s="171">
        <f>+D25-D48</f>
        <v>0</v>
      </c>
      <c r="E49" s="172">
        <f t="shared" si="10"/>
        <v>64089172</v>
      </c>
      <c r="F49" s="173">
        <f t="shared" si="10"/>
        <v>63708783</v>
      </c>
      <c r="G49" s="173">
        <f t="shared" si="10"/>
        <v>53158129</v>
      </c>
      <c r="H49" s="173">
        <f t="shared" si="10"/>
        <v>-10411569</v>
      </c>
      <c r="I49" s="173">
        <f t="shared" si="10"/>
        <v>-7550088</v>
      </c>
      <c r="J49" s="173">
        <f t="shared" si="10"/>
        <v>35196472</v>
      </c>
      <c r="K49" s="173">
        <f t="shared" si="10"/>
        <v>-8064232</v>
      </c>
      <c r="L49" s="173">
        <f t="shared" si="10"/>
        <v>-11432894</v>
      </c>
      <c r="M49" s="173">
        <f t="shared" si="10"/>
        <v>32968008</v>
      </c>
      <c r="N49" s="173">
        <f t="shared" si="10"/>
        <v>13470882</v>
      </c>
      <c r="O49" s="173">
        <f t="shared" si="10"/>
        <v>-3663212</v>
      </c>
      <c r="P49" s="173">
        <f t="shared" si="10"/>
        <v>-9369134</v>
      </c>
      <c r="Q49" s="173">
        <f t="shared" si="10"/>
        <v>30615105</v>
      </c>
      <c r="R49" s="173">
        <f t="shared" si="10"/>
        <v>17582759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66250113</v>
      </c>
      <c r="X49" s="173">
        <f>IF(F25=F48,0,X25-X48)</f>
        <v>-73937997</v>
      </c>
      <c r="Y49" s="173">
        <f t="shared" si="10"/>
        <v>140188110</v>
      </c>
      <c r="Z49" s="174">
        <f>+IF(X49&lt;&gt;0,+(Y49/X49)*100,0)</f>
        <v>-189.6022555222858</v>
      </c>
      <c r="AA49" s="171">
        <f>+AA25-AA48</f>
        <v>63708783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19507344</v>
      </c>
      <c r="D5" s="155">
        <v>0</v>
      </c>
      <c r="E5" s="156">
        <v>21858471</v>
      </c>
      <c r="F5" s="60">
        <v>21858471</v>
      </c>
      <c r="G5" s="60">
        <v>11123498</v>
      </c>
      <c r="H5" s="60">
        <v>900824</v>
      </c>
      <c r="I5" s="60">
        <v>900824</v>
      </c>
      <c r="J5" s="60">
        <v>12925146</v>
      </c>
      <c r="K5" s="60">
        <v>882364</v>
      </c>
      <c r="L5" s="60">
        <v>882364</v>
      </c>
      <c r="M5" s="60">
        <v>1133390</v>
      </c>
      <c r="N5" s="60">
        <v>2898118</v>
      </c>
      <c r="O5" s="60">
        <v>944641</v>
      </c>
      <c r="P5" s="60">
        <v>1137401</v>
      </c>
      <c r="Q5" s="60">
        <v>882064</v>
      </c>
      <c r="R5" s="60">
        <v>2964106</v>
      </c>
      <c r="S5" s="60">
        <v>0</v>
      </c>
      <c r="T5" s="60">
        <v>0</v>
      </c>
      <c r="U5" s="60">
        <v>0</v>
      </c>
      <c r="V5" s="60">
        <v>0</v>
      </c>
      <c r="W5" s="60">
        <v>18787370</v>
      </c>
      <c r="X5" s="60">
        <v>16393500</v>
      </c>
      <c r="Y5" s="60">
        <v>2393870</v>
      </c>
      <c r="Z5" s="140">
        <v>14.6</v>
      </c>
      <c r="AA5" s="155">
        <v>21858471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1904203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1428003</v>
      </c>
      <c r="Y10" s="54">
        <v>-1428003</v>
      </c>
      <c r="Z10" s="184">
        <v>-100</v>
      </c>
      <c r="AA10" s="130">
        <v>0</v>
      </c>
    </row>
    <row r="11" spans="1:27" ht="12.75">
      <c r="A11" s="183" t="s">
        <v>107</v>
      </c>
      <c r="B11" s="185"/>
      <c r="C11" s="155">
        <v>1722819</v>
      </c>
      <c r="D11" s="155">
        <v>0</v>
      </c>
      <c r="E11" s="156">
        <v>0</v>
      </c>
      <c r="F11" s="60">
        <v>1904203</v>
      </c>
      <c r="G11" s="60">
        <v>151300</v>
      </c>
      <c r="H11" s="60">
        <v>151300</v>
      </c>
      <c r="I11" s="60">
        <v>151300</v>
      </c>
      <c r="J11" s="60">
        <v>453900</v>
      </c>
      <c r="K11" s="60">
        <v>151853</v>
      </c>
      <c r="L11" s="60">
        <v>151853</v>
      </c>
      <c r="M11" s="60">
        <v>152985</v>
      </c>
      <c r="N11" s="60">
        <v>456691</v>
      </c>
      <c r="O11" s="60">
        <v>151853</v>
      </c>
      <c r="P11" s="60">
        <v>152982</v>
      </c>
      <c r="Q11" s="60">
        <v>151853</v>
      </c>
      <c r="R11" s="60">
        <v>456688</v>
      </c>
      <c r="S11" s="60">
        <v>0</v>
      </c>
      <c r="T11" s="60">
        <v>0</v>
      </c>
      <c r="U11" s="60">
        <v>0</v>
      </c>
      <c r="V11" s="60">
        <v>0</v>
      </c>
      <c r="W11" s="60">
        <v>1367279</v>
      </c>
      <c r="X11" s="60"/>
      <c r="Y11" s="60">
        <v>1367279</v>
      </c>
      <c r="Z11" s="140">
        <v>0</v>
      </c>
      <c r="AA11" s="155">
        <v>1904203</v>
      </c>
    </row>
    <row r="12" spans="1:27" ht="12.75">
      <c r="A12" s="183" t="s">
        <v>108</v>
      </c>
      <c r="B12" s="185"/>
      <c r="C12" s="155">
        <v>167381</v>
      </c>
      <c r="D12" s="155">
        <v>0</v>
      </c>
      <c r="E12" s="156">
        <v>233880</v>
      </c>
      <c r="F12" s="60">
        <v>233878</v>
      </c>
      <c r="G12" s="60">
        <v>12201</v>
      </c>
      <c r="H12" s="60">
        <v>19354</v>
      </c>
      <c r="I12" s="60">
        <v>23047</v>
      </c>
      <c r="J12" s="60">
        <v>54602</v>
      </c>
      <c r="K12" s="60">
        <v>17801</v>
      </c>
      <c r="L12" s="60">
        <v>9987</v>
      </c>
      <c r="M12" s="60">
        <v>9061</v>
      </c>
      <c r="N12" s="60">
        <v>36849</v>
      </c>
      <c r="O12" s="60">
        <v>19880</v>
      </c>
      <c r="P12" s="60">
        <v>9301</v>
      </c>
      <c r="Q12" s="60">
        <v>12740</v>
      </c>
      <c r="R12" s="60">
        <v>41921</v>
      </c>
      <c r="S12" s="60">
        <v>0</v>
      </c>
      <c r="T12" s="60">
        <v>0</v>
      </c>
      <c r="U12" s="60">
        <v>0</v>
      </c>
      <c r="V12" s="60">
        <v>0</v>
      </c>
      <c r="W12" s="60">
        <v>133372</v>
      </c>
      <c r="X12" s="60">
        <v>175500</v>
      </c>
      <c r="Y12" s="60">
        <v>-42128</v>
      </c>
      <c r="Z12" s="140">
        <v>-24</v>
      </c>
      <c r="AA12" s="155">
        <v>233878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1830503</v>
      </c>
      <c r="F13" s="60">
        <v>1830503</v>
      </c>
      <c r="G13" s="60">
        <v>0</v>
      </c>
      <c r="H13" s="60">
        <v>0</v>
      </c>
      <c r="I13" s="60">
        <v>176960</v>
      </c>
      <c r="J13" s="60">
        <v>176960</v>
      </c>
      <c r="K13" s="60">
        <v>44</v>
      </c>
      <c r="L13" s="60">
        <v>0</v>
      </c>
      <c r="M13" s="60">
        <v>0</v>
      </c>
      <c r="N13" s="60">
        <v>44</v>
      </c>
      <c r="O13" s="60">
        <v>168316</v>
      </c>
      <c r="P13" s="60">
        <v>111590</v>
      </c>
      <c r="Q13" s="60">
        <v>103742</v>
      </c>
      <c r="R13" s="60">
        <v>383648</v>
      </c>
      <c r="S13" s="60">
        <v>0</v>
      </c>
      <c r="T13" s="60">
        <v>0</v>
      </c>
      <c r="U13" s="60">
        <v>0</v>
      </c>
      <c r="V13" s="60">
        <v>0</v>
      </c>
      <c r="W13" s="60">
        <v>560652</v>
      </c>
      <c r="X13" s="60">
        <v>1373247</v>
      </c>
      <c r="Y13" s="60">
        <v>-812595</v>
      </c>
      <c r="Z13" s="140">
        <v>-59.17</v>
      </c>
      <c r="AA13" s="155">
        <v>1830503</v>
      </c>
    </row>
    <row r="14" spans="1:27" ht="12.75">
      <c r="A14" s="181" t="s">
        <v>110</v>
      </c>
      <c r="B14" s="185"/>
      <c r="C14" s="155">
        <v>2444145</v>
      </c>
      <c r="D14" s="155">
        <v>0</v>
      </c>
      <c r="E14" s="156">
        <v>2978805</v>
      </c>
      <c r="F14" s="60">
        <v>1200000</v>
      </c>
      <c r="G14" s="60">
        <v>0</v>
      </c>
      <c r="H14" s="60">
        <v>0</v>
      </c>
      <c r="I14" s="60">
        <v>0</v>
      </c>
      <c r="J14" s="60">
        <v>0</v>
      </c>
      <c r="K14" s="60">
        <v>119140</v>
      </c>
      <c r="L14" s="60">
        <v>96748</v>
      </c>
      <c r="M14" s="60">
        <v>113372</v>
      </c>
      <c r="N14" s="60">
        <v>329260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329260</v>
      </c>
      <c r="X14" s="60">
        <v>2234250</v>
      </c>
      <c r="Y14" s="60">
        <v>-1904990</v>
      </c>
      <c r="Z14" s="140">
        <v>-85.26</v>
      </c>
      <c r="AA14" s="155">
        <v>1200000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267658</v>
      </c>
      <c r="D16" s="155">
        <v>0</v>
      </c>
      <c r="E16" s="156">
        <v>274343</v>
      </c>
      <c r="F16" s="60">
        <v>306869</v>
      </c>
      <c r="G16" s="60">
        <v>346790</v>
      </c>
      <c r="H16" s="60">
        <v>408230</v>
      </c>
      <c r="I16" s="60">
        <v>423739</v>
      </c>
      <c r="J16" s="60">
        <v>1178759</v>
      </c>
      <c r="K16" s="60">
        <v>271338</v>
      </c>
      <c r="L16" s="60">
        <v>241551</v>
      </c>
      <c r="M16" s="60">
        <v>11685</v>
      </c>
      <c r="N16" s="60">
        <v>524574</v>
      </c>
      <c r="O16" s="60">
        <v>32600</v>
      </c>
      <c r="P16" s="60">
        <v>48688</v>
      </c>
      <c r="Q16" s="60">
        <v>24438</v>
      </c>
      <c r="R16" s="60">
        <v>105726</v>
      </c>
      <c r="S16" s="60">
        <v>0</v>
      </c>
      <c r="T16" s="60">
        <v>0</v>
      </c>
      <c r="U16" s="60">
        <v>0</v>
      </c>
      <c r="V16" s="60">
        <v>0</v>
      </c>
      <c r="W16" s="60">
        <v>1809059</v>
      </c>
      <c r="X16" s="60">
        <v>205497</v>
      </c>
      <c r="Y16" s="60">
        <v>1603562</v>
      </c>
      <c r="Z16" s="140">
        <v>780.33</v>
      </c>
      <c r="AA16" s="155">
        <v>306869</v>
      </c>
    </row>
    <row r="17" spans="1:27" ht="12.75">
      <c r="A17" s="181" t="s">
        <v>113</v>
      </c>
      <c r="B17" s="185"/>
      <c r="C17" s="155">
        <v>868944</v>
      </c>
      <c r="D17" s="155">
        <v>0</v>
      </c>
      <c r="E17" s="156">
        <v>0</v>
      </c>
      <c r="F17" s="60">
        <v>837868</v>
      </c>
      <c r="G17" s="60">
        <v>81710</v>
      </c>
      <c r="H17" s="60">
        <v>80325</v>
      </c>
      <c r="I17" s="60">
        <v>51666</v>
      </c>
      <c r="J17" s="60">
        <v>213701</v>
      </c>
      <c r="K17" s="60">
        <v>73060</v>
      </c>
      <c r="L17" s="60">
        <v>80494</v>
      </c>
      <c r="M17" s="60">
        <v>68055</v>
      </c>
      <c r="N17" s="60">
        <v>221609</v>
      </c>
      <c r="O17" s="60">
        <v>81365</v>
      </c>
      <c r="P17" s="60">
        <v>69870</v>
      </c>
      <c r="Q17" s="60">
        <v>75552</v>
      </c>
      <c r="R17" s="60">
        <v>226787</v>
      </c>
      <c r="S17" s="60">
        <v>0</v>
      </c>
      <c r="T17" s="60">
        <v>0</v>
      </c>
      <c r="U17" s="60">
        <v>0</v>
      </c>
      <c r="V17" s="60">
        <v>0</v>
      </c>
      <c r="W17" s="60">
        <v>662097</v>
      </c>
      <c r="X17" s="60">
        <v>628497</v>
      </c>
      <c r="Y17" s="60">
        <v>33600</v>
      </c>
      <c r="Z17" s="140">
        <v>5.35</v>
      </c>
      <c r="AA17" s="155">
        <v>837868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124758250</v>
      </c>
      <c r="D19" s="155">
        <v>0</v>
      </c>
      <c r="E19" s="156">
        <v>145808000</v>
      </c>
      <c r="F19" s="60">
        <v>131847000</v>
      </c>
      <c r="G19" s="60">
        <v>53901596</v>
      </c>
      <c r="H19" s="60">
        <v>277037</v>
      </c>
      <c r="I19" s="60">
        <v>3646820</v>
      </c>
      <c r="J19" s="60">
        <v>57825453</v>
      </c>
      <c r="K19" s="60">
        <v>3190546</v>
      </c>
      <c r="L19" s="60">
        <v>811818</v>
      </c>
      <c r="M19" s="60">
        <v>48608186</v>
      </c>
      <c r="N19" s="60">
        <v>52610550</v>
      </c>
      <c r="O19" s="60">
        <v>219634</v>
      </c>
      <c r="P19" s="60">
        <v>220468</v>
      </c>
      <c r="Q19" s="60">
        <v>32120245</v>
      </c>
      <c r="R19" s="60">
        <v>32560347</v>
      </c>
      <c r="S19" s="60">
        <v>0</v>
      </c>
      <c r="T19" s="60">
        <v>0</v>
      </c>
      <c r="U19" s="60">
        <v>0</v>
      </c>
      <c r="V19" s="60">
        <v>0</v>
      </c>
      <c r="W19" s="60">
        <v>142996350</v>
      </c>
      <c r="X19" s="60">
        <v>98885250</v>
      </c>
      <c r="Y19" s="60">
        <v>44111100</v>
      </c>
      <c r="Z19" s="140">
        <v>44.61</v>
      </c>
      <c r="AA19" s="155">
        <v>131847000</v>
      </c>
    </row>
    <row r="20" spans="1:27" ht="12.75">
      <c r="A20" s="181" t="s">
        <v>35</v>
      </c>
      <c r="B20" s="185"/>
      <c r="C20" s="155">
        <v>2676348</v>
      </c>
      <c r="D20" s="155">
        <v>0</v>
      </c>
      <c r="E20" s="156">
        <v>3074910</v>
      </c>
      <c r="F20" s="54">
        <v>1746060</v>
      </c>
      <c r="G20" s="54">
        <v>184230</v>
      </c>
      <c r="H20" s="54">
        <v>245159</v>
      </c>
      <c r="I20" s="54">
        <v>13218</v>
      </c>
      <c r="J20" s="54">
        <v>442607</v>
      </c>
      <c r="K20" s="54">
        <v>49197</v>
      </c>
      <c r="L20" s="54">
        <v>6618</v>
      </c>
      <c r="M20" s="54">
        <v>620</v>
      </c>
      <c r="N20" s="54">
        <v>56435</v>
      </c>
      <c r="O20" s="54">
        <v>40567</v>
      </c>
      <c r="P20" s="54">
        <v>1585</v>
      </c>
      <c r="Q20" s="54">
        <v>52346</v>
      </c>
      <c r="R20" s="54">
        <v>94498</v>
      </c>
      <c r="S20" s="54">
        <v>0</v>
      </c>
      <c r="T20" s="54">
        <v>0</v>
      </c>
      <c r="U20" s="54">
        <v>0</v>
      </c>
      <c r="V20" s="54">
        <v>0</v>
      </c>
      <c r="W20" s="54">
        <v>593540</v>
      </c>
      <c r="X20" s="54">
        <v>898497</v>
      </c>
      <c r="Y20" s="54">
        <v>-304957</v>
      </c>
      <c r="Z20" s="184">
        <v>-33.94</v>
      </c>
      <c r="AA20" s="130">
        <v>1746060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152412889</v>
      </c>
      <c r="D22" s="188">
        <f>SUM(D5:D21)</f>
        <v>0</v>
      </c>
      <c r="E22" s="189">
        <f t="shared" si="0"/>
        <v>177963115</v>
      </c>
      <c r="F22" s="190">
        <f t="shared" si="0"/>
        <v>161764852</v>
      </c>
      <c r="G22" s="190">
        <f t="shared" si="0"/>
        <v>65801325</v>
      </c>
      <c r="H22" s="190">
        <f t="shared" si="0"/>
        <v>2082229</v>
      </c>
      <c r="I22" s="190">
        <f t="shared" si="0"/>
        <v>5387574</v>
      </c>
      <c r="J22" s="190">
        <f t="shared" si="0"/>
        <v>73271128</v>
      </c>
      <c r="K22" s="190">
        <f t="shared" si="0"/>
        <v>4755343</v>
      </c>
      <c r="L22" s="190">
        <f t="shared" si="0"/>
        <v>2281433</v>
      </c>
      <c r="M22" s="190">
        <f t="shared" si="0"/>
        <v>50097354</v>
      </c>
      <c r="N22" s="190">
        <f t="shared" si="0"/>
        <v>57134130</v>
      </c>
      <c r="O22" s="190">
        <f t="shared" si="0"/>
        <v>1658856</v>
      </c>
      <c r="P22" s="190">
        <f t="shared" si="0"/>
        <v>1751885</v>
      </c>
      <c r="Q22" s="190">
        <f t="shared" si="0"/>
        <v>33422980</v>
      </c>
      <c r="R22" s="190">
        <f t="shared" si="0"/>
        <v>36833721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167238979</v>
      </c>
      <c r="X22" s="190">
        <f t="shared" si="0"/>
        <v>122222241</v>
      </c>
      <c r="Y22" s="190">
        <f t="shared" si="0"/>
        <v>45016738</v>
      </c>
      <c r="Z22" s="191">
        <f>+IF(X22&lt;&gt;0,+(Y22/X22)*100,0)</f>
        <v>36.831870886739836</v>
      </c>
      <c r="AA22" s="188">
        <f>SUM(AA5:AA21)</f>
        <v>161764852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73794887</v>
      </c>
      <c r="D25" s="155">
        <v>0</v>
      </c>
      <c r="E25" s="156">
        <v>57126444</v>
      </c>
      <c r="F25" s="60">
        <v>77697799</v>
      </c>
      <c r="G25" s="60">
        <v>8006053</v>
      </c>
      <c r="H25" s="60">
        <v>9414103</v>
      </c>
      <c r="I25" s="60">
        <v>7649939</v>
      </c>
      <c r="J25" s="60">
        <v>25070095</v>
      </c>
      <c r="K25" s="60">
        <v>8201630</v>
      </c>
      <c r="L25" s="60">
        <v>10250028</v>
      </c>
      <c r="M25" s="60">
        <v>9118360</v>
      </c>
      <c r="N25" s="60">
        <v>27570018</v>
      </c>
      <c r="O25" s="60">
        <v>7448127</v>
      </c>
      <c r="P25" s="60">
        <v>6256580</v>
      </c>
      <c r="Q25" s="60">
        <v>7697618</v>
      </c>
      <c r="R25" s="60">
        <v>21402325</v>
      </c>
      <c r="S25" s="60">
        <v>0</v>
      </c>
      <c r="T25" s="60">
        <v>0</v>
      </c>
      <c r="U25" s="60">
        <v>0</v>
      </c>
      <c r="V25" s="60">
        <v>0</v>
      </c>
      <c r="W25" s="60">
        <v>74042438</v>
      </c>
      <c r="X25" s="60">
        <v>53928000</v>
      </c>
      <c r="Y25" s="60">
        <v>20114438</v>
      </c>
      <c r="Z25" s="140">
        <v>37.3</v>
      </c>
      <c r="AA25" s="155">
        <v>77697799</v>
      </c>
    </row>
    <row r="26" spans="1:27" ht="12.75">
      <c r="A26" s="183" t="s">
        <v>38</v>
      </c>
      <c r="B26" s="182"/>
      <c r="C26" s="155">
        <v>13185058</v>
      </c>
      <c r="D26" s="155">
        <v>0</v>
      </c>
      <c r="E26" s="156">
        <v>13852000</v>
      </c>
      <c r="F26" s="60">
        <v>13851805</v>
      </c>
      <c r="G26" s="60">
        <v>1079911</v>
      </c>
      <c r="H26" s="60">
        <v>1085989</v>
      </c>
      <c r="I26" s="60">
        <v>1082139</v>
      </c>
      <c r="J26" s="60">
        <v>3248039</v>
      </c>
      <c r="K26" s="60">
        <v>1080106</v>
      </c>
      <c r="L26" s="60">
        <v>1080412</v>
      </c>
      <c r="M26" s="60">
        <v>1080052</v>
      </c>
      <c r="N26" s="60">
        <v>3240570</v>
      </c>
      <c r="O26" s="60">
        <v>1080408</v>
      </c>
      <c r="P26" s="60">
        <v>1080408</v>
      </c>
      <c r="Q26" s="60">
        <v>1080408</v>
      </c>
      <c r="R26" s="60">
        <v>3241224</v>
      </c>
      <c r="S26" s="60">
        <v>0</v>
      </c>
      <c r="T26" s="60">
        <v>0</v>
      </c>
      <c r="U26" s="60">
        <v>0</v>
      </c>
      <c r="V26" s="60">
        <v>0</v>
      </c>
      <c r="W26" s="60">
        <v>9729833</v>
      </c>
      <c r="X26" s="60">
        <v>10386000</v>
      </c>
      <c r="Y26" s="60">
        <v>-656167</v>
      </c>
      <c r="Z26" s="140">
        <v>-6.32</v>
      </c>
      <c r="AA26" s="155">
        <v>13851805</v>
      </c>
    </row>
    <row r="27" spans="1:27" ht="12.75">
      <c r="A27" s="183" t="s">
        <v>118</v>
      </c>
      <c r="B27" s="182"/>
      <c r="C27" s="155">
        <v>3976815</v>
      </c>
      <c r="D27" s="155">
        <v>0</v>
      </c>
      <c r="E27" s="156">
        <v>1000000</v>
      </c>
      <c r="F27" s="60">
        <v>1000000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749997</v>
      </c>
      <c r="Y27" s="60">
        <v>-749997</v>
      </c>
      <c r="Z27" s="140">
        <v>-100</v>
      </c>
      <c r="AA27" s="155">
        <v>1000000</v>
      </c>
    </row>
    <row r="28" spans="1:27" ht="12.75">
      <c r="A28" s="183" t="s">
        <v>39</v>
      </c>
      <c r="B28" s="182"/>
      <c r="C28" s="155">
        <v>12816722</v>
      </c>
      <c r="D28" s="155">
        <v>0</v>
      </c>
      <c r="E28" s="156">
        <v>4023044</v>
      </c>
      <c r="F28" s="60">
        <v>4023044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21078</v>
      </c>
      <c r="Q28" s="60">
        <v>0</v>
      </c>
      <c r="R28" s="60">
        <v>21078</v>
      </c>
      <c r="S28" s="60">
        <v>0</v>
      </c>
      <c r="T28" s="60">
        <v>0</v>
      </c>
      <c r="U28" s="60">
        <v>0</v>
      </c>
      <c r="V28" s="60">
        <v>0</v>
      </c>
      <c r="W28" s="60">
        <v>21078</v>
      </c>
      <c r="X28" s="60">
        <v>3017250</v>
      </c>
      <c r="Y28" s="60">
        <v>-2996172</v>
      </c>
      <c r="Z28" s="140">
        <v>-99.3</v>
      </c>
      <c r="AA28" s="155">
        <v>4023044</v>
      </c>
    </row>
    <row r="29" spans="1:27" ht="12.75">
      <c r="A29" s="183" t="s">
        <v>40</v>
      </c>
      <c r="B29" s="182"/>
      <c r="C29" s="155">
        <v>142175</v>
      </c>
      <c r="D29" s="155">
        <v>0</v>
      </c>
      <c r="E29" s="156">
        <v>51958</v>
      </c>
      <c r="F29" s="60">
        <v>51994</v>
      </c>
      <c r="G29" s="60">
        <v>86</v>
      </c>
      <c r="H29" s="60">
        <v>0</v>
      </c>
      <c r="I29" s="60">
        <v>0</v>
      </c>
      <c r="J29" s="60">
        <v>86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86</v>
      </c>
      <c r="X29" s="60">
        <v>38997</v>
      </c>
      <c r="Y29" s="60">
        <v>-38911</v>
      </c>
      <c r="Z29" s="140">
        <v>-99.78</v>
      </c>
      <c r="AA29" s="155">
        <v>51994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4400000</v>
      </c>
      <c r="F31" s="60">
        <v>6645000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3858750</v>
      </c>
      <c r="Y31" s="60">
        <v>-3858750</v>
      </c>
      <c r="Z31" s="140">
        <v>-100</v>
      </c>
      <c r="AA31" s="155">
        <v>6645000</v>
      </c>
    </row>
    <row r="32" spans="1:27" ht="12.75">
      <c r="A32" s="183" t="s">
        <v>121</v>
      </c>
      <c r="B32" s="182"/>
      <c r="C32" s="155">
        <v>17132962</v>
      </c>
      <c r="D32" s="155">
        <v>0</v>
      </c>
      <c r="E32" s="156">
        <v>21737019</v>
      </c>
      <c r="F32" s="60">
        <v>16080000</v>
      </c>
      <c r="G32" s="60">
        <v>1189430</v>
      </c>
      <c r="H32" s="60">
        <v>1910057</v>
      </c>
      <c r="I32" s="60">
        <v>2423482</v>
      </c>
      <c r="J32" s="60">
        <v>5522969</v>
      </c>
      <c r="K32" s="60">
        <v>2073255</v>
      </c>
      <c r="L32" s="60">
        <v>672843</v>
      </c>
      <c r="M32" s="60">
        <v>4576994</v>
      </c>
      <c r="N32" s="60">
        <v>7323092</v>
      </c>
      <c r="O32" s="60">
        <v>2080722</v>
      </c>
      <c r="P32" s="60">
        <v>1072624</v>
      </c>
      <c r="Q32" s="60">
        <v>1585585</v>
      </c>
      <c r="R32" s="60">
        <v>4738931</v>
      </c>
      <c r="S32" s="60">
        <v>0</v>
      </c>
      <c r="T32" s="60">
        <v>0</v>
      </c>
      <c r="U32" s="60">
        <v>0</v>
      </c>
      <c r="V32" s="60">
        <v>0</v>
      </c>
      <c r="W32" s="60">
        <v>17584992</v>
      </c>
      <c r="X32" s="60">
        <v>20830500</v>
      </c>
      <c r="Y32" s="60">
        <v>-3245508</v>
      </c>
      <c r="Z32" s="140">
        <v>-15.58</v>
      </c>
      <c r="AA32" s="155">
        <v>16080000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150000</v>
      </c>
      <c r="F33" s="60">
        <v>1500000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112500</v>
      </c>
      <c r="Y33" s="60">
        <v>-112500</v>
      </c>
      <c r="Z33" s="140">
        <v>-100</v>
      </c>
      <c r="AA33" s="155">
        <v>1500000</v>
      </c>
    </row>
    <row r="34" spans="1:27" ht="12.75">
      <c r="A34" s="183" t="s">
        <v>43</v>
      </c>
      <c r="B34" s="182"/>
      <c r="C34" s="155">
        <v>45386533</v>
      </c>
      <c r="D34" s="155">
        <v>0</v>
      </c>
      <c r="E34" s="156">
        <v>54911478</v>
      </c>
      <c r="F34" s="60">
        <v>35584427</v>
      </c>
      <c r="G34" s="60">
        <v>2367716</v>
      </c>
      <c r="H34" s="60">
        <v>2901664</v>
      </c>
      <c r="I34" s="60">
        <v>1645403</v>
      </c>
      <c r="J34" s="60">
        <v>6914783</v>
      </c>
      <c r="K34" s="60">
        <v>1464584</v>
      </c>
      <c r="L34" s="60">
        <v>1711044</v>
      </c>
      <c r="M34" s="60">
        <v>2353940</v>
      </c>
      <c r="N34" s="60">
        <v>5529568</v>
      </c>
      <c r="O34" s="60">
        <v>2369949</v>
      </c>
      <c r="P34" s="60">
        <v>2690329</v>
      </c>
      <c r="Q34" s="60">
        <v>1778255</v>
      </c>
      <c r="R34" s="60">
        <v>6838533</v>
      </c>
      <c r="S34" s="60">
        <v>0</v>
      </c>
      <c r="T34" s="60">
        <v>0</v>
      </c>
      <c r="U34" s="60">
        <v>0</v>
      </c>
      <c r="V34" s="60">
        <v>0</v>
      </c>
      <c r="W34" s="60">
        <v>19282884</v>
      </c>
      <c r="X34" s="60">
        <v>25011000</v>
      </c>
      <c r="Y34" s="60">
        <v>-5728116</v>
      </c>
      <c r="Z34" s="140">
        <v>-22.9</v>
      </c>
      <c r="AA34" s="155">
        <v>35584427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136699</v>
      </c>
      <c r="J35" s="60">
        <v>136699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136699</v>
      </c>
      <c r="X35" s="60"/>
      <c r="Y35" s="60">
        <v>136699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166435152</v>
      </c>
      <c r="D36" s="188">
        <f>SUM(D25:D35)</f>
        <v>0</v>
      </c>
      <c r="E36" s="189">
        <f t="shared" si="1"/>
        <v>157251943</v>
      </c>
      <c r="F36" s="190">
        <f t="shared" si="1"/>
        <v>156434069</v>
      </c>
      <c r="G36" s="190">
        <f t="shared" si="1"/>
        <v>12643196</v>
      </c>
      <c r="H36" s="190">
        <f t="shared" si="1"/>
        <v>15311813</v>
      </c>
      <c r="I36" s="190">
        <f t="shared" si="1"/>
        <v>12937662</v>
      </c>
      <c r="J36" s="190">
        <f t="shared" si="1"/>
        <v>40892671</v>
      </c>
      <c r="K36" s="190">
        <f t="shared" si="1"/>
        <v>12819575</v>
      </c>
      <c r="L36" s="190">
        <f t="shared" si="1"/>
        <v>13714327</v>
      </c>
      <c r="M36" s="190">
        <f t="shared" si="1"/>
        <v>17129346</v>
      </c>
      <c r="N36" s="190">
        <f t="shared" si="1"/>
        <v>43663248</v>
      </c>
      <c r="O36" s="190">
        <f t="shared" si="1"/>
        <v>12979206</v>
      </c>
      <c r="P36" s="190">
        <f t="shared" si="1"/>
        <v>11121019</v>
      </c>
      <c r="Q36" s="190">
        <f t="shared" si="1"/>
        <v>12141866</v>
      </c>
      <c r="R36" s="190">
        <f t="shared" si="1"/>
        <v>36242091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120798010</v>
      </c>
      <c r="X36" s="190">
        <f t="shared" si="1"/>
        <v>117932994</v>
      </c>
      <c r="Y36" s="190">
        <f t="shared" si="1"/>
        <v>2865016</v>
      </c>
      <c r="Z36" s="191">
        <f>+IF(X36&lt;&gt;0,+(Y36/X36)*100,0)</f>
        <v>2.429359166443277</v>
      </c>
      <c r="AA36" s="188">
        <f>SUM(AA25:AA35)</f>
        <v>156434069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-14022263</v>
      </c>
      <c r="D38" s="199">
        <f>+D22-D36</f>
        <v>0</v>
      </c>
      <c r="E38" s="200">
        <f t="shared" si="2"/>
        <v>20711172</v>
      </c>
      <c r="F38" s="106">
        <f t="shared" si="2"/>
        <v>5330783</v>
      </c>
      <c r="G38" s="106">
        <f t="shared" si="2"/>
        <v>53158129</v>
      </c>
      <c r="H38" s="106">
        <f t="shared" si="2"/>
        <v>-13229584</v>
      </c>
      <c r="I38" s="106">
        <f t="shared" si="2"/>
        <v>-7550088</v>
      </c>
      <c r="J38" s="106">
        <f t="shared" si="2"/>
        <v>32378457</v>
      </c>
      <c r="K38" s="106">
        <f t="shared" si="2"/>
        <v>-8064232</v>
      </c>
      <c r="L38" s="106">
        <f t="shared" si="2"/>
        <v>-11432894</v>
      </c>
      <c r="M38" s="106">
        <f t="shared" si="2"/>
        <v>32968008</v>
      </c>
      <c r="N38" s="106">
        <f t="shared" si="2"/>
        <v>13470882</v>
      </c>
      <c r="O38" s="106">
        <f t="shared" si="2"/>
        <v>-11320350</v>
      </c>
      <c r="P38" s="106">
        <f t="shared" si="2"/>
        <v>-9369134</v>
      </c>
      <c r="Q38" s="106">
        <f t="shared" si="2"/>
        <v>21281114</v>
      </c>
      <c r="R38" s="106">
        <f t="shared" si="2"/>
        <v>591630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46440969</v>
      </c>
      <c r="X38" s="106">
        <f>IF(F22=F36,0,X22-X36)</f>
        <v>4289247</v>
      </c>
      <c r="Y38" s="106">
        <f t="shared" si="2"/>
        <v>42151722</v>
      </c>
      <c r="Z38" s="201">
        <f>+IF(X38&lt;&gt;0,+(Y38/X38)*100,0)</f>
        <v>982.7301155657391</v>
      </c>
      <c r="AA38" s="199">
        <f>+AA22-AA36</f>
        <v>5330783</v>
      </c>
    </row>
    <row r="39" spans="1:27" ht="12.75">
      <c r="A39" s="181" t="s">
        <v>46</v>
      </c>
      <c r="B39" s="185"/>
      <c r="C39" s="155">
        <v>44415812</v>
      </c>
      <c r="D39" s="155">
        <v>0</v>
      </c>
      <c r="E39" s="156">
        <v>43378000</v>
      </c>
      <c r="F39" s="60">
        <v>58378000</v>
      </c>
      <c r="G39" s="60">
        <v>0</v>
      </c>
      <c r="H39" s="60">
        <v>2818015</v>
      </c>
      <c r="I39" s="60">
        <v>0</v>
      </c>
      <c r="J39" s="60">
        <v>2818015</v>
      </c>
      <c r="K39" s="60">
        <v>0</v>
      </c>
      <c r="L39" s="60">
        <v>0</v>
      </c>
      <c r="M39" s="60">
        <v>0</v>
      </c>
      <c r="N39" s="60">
        <v>0</v>
      </c>
      <c r="O39" s="60">
        <v>7657138</v>
      </c>
      <c r="P39" s="60">
        <v>0</v>
      </c>
      <c r="Q39" s="60">
        <v>9333991</v>
      </c>
      <c r="R39" s="60">
        <v>16991129</v>
      </c>
      <c r="S39" s="60">
        <v>0</v>
      </c>
      <c r="T39" s="60">
        <v>0</v>
      </c>
      <c r="U39" s="60">
        <v>0</v>
      </c>
      <c r="V39" s="60">
        <v>0</v>
      </c>
      <c r="W39" s="60">
        <v>19809144</v>
      </c>
      <c r="X39" s="60">
        <v>43783497</v>
      </c>
      <c r="Y39" s="60">
        <v>-23974353</v>
      </c>
      <c r="Z39" s="140">
        <v>-54.76</v>
      </c>
      <c r="AA39" s="155">
        <v>58378000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30393549</v>
      </c>
      <c r="D42" s="206">
        <f>SUM(D38:D41)</f>
        <v>0</v>
      </c>
      <c r="E42" s="207">
        <f t="shared" si="3"/>
        <v>64089172</v>
      </c>
      <c r="F42" s="88">
        <f t="shared" si="3"/>
        <v>63708783</v>
      </c>
      <c r="G42" s="88">
        <f t="shared" si="3"/>
        <v>53158129</v>
      </c>
      <c r="H42" s="88">
        <f t="shared" si="3"/>
        <v>-10411569</v>
      </c>
      <c r="I42" s="88">
        <f t="shared" si="3"/>
        <v>-7550088</v>
      </c>
      <c r="J42" s="88">
        <f t="shared" si="3"/>
        <v>35196472</v>
      </c>
      <c r="K42" s="88">
        <f t="shared" si="3"/>
        <v>-8064232</v>
      </c>
      <c r="L42" s="88">
        <f t="shared" si="3"/>
        <v>-11432894</v>
      </c>
      <c r="M42" s="88">
        <f t="shared" si="3"/>
        <v>32968008</v>
      </c>
      <c r="N42" s="88">
        <f t="shared" si="3"/>
        <v>13470882</v>
      </c>
      <c r="O42" s="88">
        <f t="shared" si="3"/>
        <v>-3663212</v>
      </c>
      <c r="P42" s="88">
        <f t="shared" si="3"/>
        <v>-9369134</v>
      </c>
      <c r="Q42" s="88">
        <f t="shared" si="3"/>
        <v>30615105</v>
      </c>
      <c r="R42" s="88">
        <f t="shared" si="3"/>
        <v>17582759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66250113</v>
      </c>
      <c r="X42" s="88">
        <f t="shared" si="3"/>
        <v>48072744</v>
      </c>
      <c r="Y42" s="88">
        <f t="shared" si="3"/>
        <v>18177369</v>
      </c>
      <c r="Z42" s="208">
        <f>+IF(X42&lt;&gt;0,+(Y42/X42)*100,0)</f>
        <v>37.81221433916899</v>
      </c>
      <c r="AA42" s="206">
        <f>SUM(AA38:AA41)</f>
        <v>63708783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30393549</v>
      </c>
      <c r="D44" s="210">
        <f>+D42-D43</f>
        <v>0</v>
      </c>
      <c r="E44" s="211">
        <f t="shared" si="4"/>
        <v>64089172</v>
      </c>
      <c r="F44" s="77">
        <f t="shared" si="4"/>
        <v>63708783</v>
      </c>
      <c r="G44" s="77">
        <f t="shared" si="4"/>
        <v>53158129</v>
      </c>
      <c r="H44" s="77">
        <f t="shared" si="4"/>
        <v>-10411569</v>
      </c>
      <c r="I44" s="77">
        <f t="shared" si="4"/>
        <v>-7550088</v>
      </c>
      <c r="J44" s="77">
        <f t="shared" si="4"/>
        <v>35196472</v>
      </c>
      <c r="K44" s="77">
        <f t="shared" si="4"/>
        <v>-8064232</v>
      </c>
      <c r="L44" s="77">
        <f t="shared" si="4"/>
        <v>-11432894</v>
      </c>
      <c r="M44" s="77">
        <f t="shared" si="4"/>
        <v>32968008</v>
      </c>
      <c r="N44" s="77">
        <f t="shared" si="4"/>
        <v>13470882</v>
      </c>
      <c r="O44" s="77">
        <f t="shared" si="4"/>
        <v>-3663212</v>
      </c>
      <c r="P44" s="77">
        <f t="shared" si="4"/>
        <v>-9369134</v>
      </c>
      <c r="Q44" s="77">
        <f t="shared" si="4"/>
        <v>30615105</v>
      </c>
      <c r="R44" s="77">
        <f t="shared" si="4"/>
        <v>17582759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66250113</v>
      </c>
      <c r="X44" s="77">
        <f t="shared" si="4"/>
        <v>48072744</v>
      </c>
      <c r="Y44" s="77">
        <f t="shared" si="4"/>
        <v>18177369</v>
      </c>
      <c r="Z44" s="212">
        <f>+IF(X44&lt;&gt;0,+(Y44/X44)*100,0)</f>
        <v>37.81221433916899</v>
      </c>
      <c r="AA44" s="210">
        <f>+AA42-AA43</f>
        <v>63708783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30393549</v>
      </c>
      <c r="D46" s="206">
        <f>SUM(D44:D45)</f>
        <v>0</v>
      </c>
      <c r="E46" s="207">
        <f t="shared" si="5"/>
        <v>64089172</v>
      </c>
      <c r="F46" s="88">
        <f t="shared" si="5"/>
        <v>63708783</v>
      </c>
      <c r="G46" s="88">
        <f t="shared" si="5"/>
        <v>53158129</v>
      </c>
      <c r="H46" s="88">
        <f t="shared" si="5"/>
        <v>-10411569</v>
      </c>
      <c r="I46" s="88">
        <f t="shared" si="5"/>
        <v>-7550088</v>
      </c>
      <c r="J46" s="88">
        <f t="shared" si="5"/>
        <v>35196472</v>
      </c>
      <c r="K46" s="88">
        <f t="shared" si="5"/>
        <v>-8064232</v>
      </c>
      <c r="L46" s="88">
        <f t="shared" si="5"/>
        <v>-11432894</v>
      </c>
      <c r="M46" s="88">
        <f t="shared" si="5"/>
        <v>32968008</v>
      </c>
      <c r="N46" s="88">
        <f t="shared" si="5"/>
        <v>13470882</v>
      </c>
      <c r="O46" s="88">
        <f t="shared" si="5"/>
        <v>-3663212</v>
      </c>
      <c r="P46" s="88">
        <f t="shared" si="5"/>
        <v>-9369134</v>
      </c>
      <c r="Q46" s="88">
        <f t="shared" si="5"/>
        <v>30615105</v>
      </c>
      <c r="R46" s="88">
        <f t="shared" si="5"/>
        <v>17582759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66250113</v>
      </c>
      <c r="X46" s="88">
        <f t="shared" si="5"/>
        <v>48072744</v>
      </c>
      <c r="Y46" s="88">
        <f t="shared" si="5"/>
        <v>18177369</v>
      </c>
      <c r="Z46" s="208">
        <f>+IF(X46&lt;&gt;0,+(Y46/X46)*100,0)</f>
        <v>37.81221433916899</v>
      </c>
      <c r="AA46" s="206">
        <f>SUM(AA44:AA45)</f>
        <v>63708783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30393549</v>
      </c>
      <c r="D48" s="217">
        <f>SUM(D46:D47)</f>
        <v>0</v>
      </c>
      <c r="E48" s="218">
        <f t="shared" si="6"/>
        <v>64089172</v>
      </c>
      <c r="F48" s="219">
        <f t="shared" si="6"/>
        <v>63708783</v>
      </c>
      <c r="G48" s="219">
        <f t="shared" si="6"/>
        <v>53158129</v>
      </c>
      <c r="H48" s="220">
        <f t="shared" si="6"/>
        <v>-10411569</v>
      </c>
      <c r="I48" s="220">
        <f t="shared" si="6"/>
        <v>-7550088</v>
      </c>
      <c r="J48" s="220">
        <f t="shared" si="6"/>
        <v>35196472</v>
      </c>
      <c r="K48" s="220">
        <f t="shared" si="6"/>
        <v>-8064232</v>
      </c>
      <c r="L48" s="220">
        <f t="shared" si="6"/>
        <v>-11432894</v>
      </c>
      <c r="M48" s="219">
        <f t="shared" si="6"/>
        <v>32968008</v>
      </c>
      <c r="N48" s="219">
        <f t="shared" si="6"/>
        <v>13470882</v>
      </c>
      <c r="O48" s="220">
        <f t="shared" si="6"/>
        <v>-3663212</v>
      </c>
      <c r="P48" s="220">
        <f t="shared" si="6"/>
        <v>-9369134</v>
      </c>
      <c r="Q48" s="220">
        <f t="shared" si="6"/>
        <v>30615105</v>
      </c>
      <c r="R48" s="220">
        <f t="shared" si="6"/>
        <v>17582759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66250113</v>
      </c>
      <c r="X48" s="220">
        <f t="shared" si="6"/>
        <v>48072744</v>
      </c>
      <c r="Y48" s="220">
        <f t="shared" si="6"/>
        <v>18177369</v>
      </c>
      <c r="Z48" s="221">
        <f>+IF(X48&lt;&gt;0,+(Y48/X48)*100,0)</f>
        <v>37.81221433916899</v>
      </c>
      <c r="AA48" s="222">
        <f>SUM(AA46:AA47)</f>
        <v>63708783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1460000</v>
      </c>
      <c r="F5" s="100">
        <f t="shared" si="0"/>
        <v>3414000</v>
      </c>
      <c r="G5" s="100">
        <f t="shared" si="0"/>
        <v>0</v>
      </c>
      <c r="H5" s="100">
        <f t="shared" si="0"/>
        <v>981701</v>
      </c>
      <c r="I5" s="100">
        <f t="shared" si="0"/>
        <v>0</v>
      </c>
      <c r="J5" s="100">
        <f t="shared" si="0"/>
        <v>981701</v>
      </c>
      <c r="K5" s="100">
        <f t="shared" si="0"/>
        <v>0</v>
      </c>
      <c r="L5" s="100">
        <f t="shared" si="0"/>
        <v>482380</v>
      </c>
      <c r="M5" s="100">
        <f t="shared" si="0"/>
        <v>7495</v>
      </c>
      <c r="N5" s="100">
        <f t="shared" si="0"/>
        <v>489875</v>
      </c>
      <c r="O5" s="100">
        <f t="shared" si="0"/>
        <v>0</v>
      </c>
      <c r="P5" s="100">
        <f t="shared" si="0"/>
        <v>77570</v>
      </c>
      <c r="Q5" s="100">
        <f t="shared" si="0"/>
        <v>0</v>
      </c>
      <c r="R5" s="100">
        <f t="shared" si="0"/>
        <v>77570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1549146</v>
      </c>
      <c r="X5" s="100">
        <f t="shared" si="0"/>
        <v>1508247</v>
      </c>
      <c r="Y5" s="100">
        <f t="shared" si="0"/>
        <v>40899</v>
      </c>
      <c r="Z5" s="137">
        <f>+IF(X5&lt;&gt;0,+(Y5/X5)*100,0)</f>
        <v>2.7116911222100892</v>
      </c>
      <c r="AA5" s="153">
        <f>SUM(AA6:AA8)</f>
        <v>3414000</v>
      </c>
    </row>
    <row r="6" spans="1:27" ht="12.75">
      <c r="A6" s="138" t="s">
        <v>75</v>
      </c>
      <c r="B6" s="136"/>
      <c r="C6" s="155"/>
      <c r="D6" s="155"/>
      <c r="E6" s="156"/>
      <c r="F6" s="60">
        <v>1300000</v>
      </c>
      <c r="G6" s="60"/>
      <c r="H6" s="60"/>
      <c r="I6" s="60"/>
      <c r="J6" s="60"/>
      <c r="K6" s="60"/>
      <c r="L6" s="60"/>
      <c r="M6" s="60">
        <v>7495</v>
      </c>
      <c r="N6" s="60">
        <v>7495</v>
      </c>
      <c r="O6" s="60"/>
      <c r="P6" s="60"/>
      <c r="Q6" s="60"/>
      <c r="R6" s="60"/>
      <c r="S6" s="60"/>
      <c r="T6" s="60"/>
      <c r="U6" s="60"/>
      <c r="V6" s="60"/>
      <c r="W6" s="60">
        <v>7495</v>
      </c>
      <c r="X6" s="60"/>
      <c r="Y6" s="60">
        <v>7495</v>
      </c>
      <c r="Z6" s="140"/>
      <c r="AA6" s="62">
        <v>1300000</v>
      </c>
    </row>
    <row r="7" spans="1:27" ht="12.75">
      <c r="A7" s="138" t="s">
        <v>76</v>
      </c>
      <c r="B7" s="136"/>
      <c r="C7" s="157"/>
      <c r="D7" s="157"/>
      <c r="E7" s="158">
        <v>570000</v>
      </c>
      <c r="F7" s="159">
        <v>120000</v>
      </c>
      <c r="G7" s="159"/>
      <c r="H7" s="159">
        <v>981701</v>
      </c>
      <c r="I7" s="159"/>
      <c r="J7" s="159">
        <v>981701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981701</v>
      </c>
      <c r="X7" s="159">
        <v>1508247</v>
      </c>
      <c r="Y7" s="159">
        <v>-526546</v>
      </c>
      <c r="Z7" s="141">
        <v>-34.91</v>
      </c>
      <c r="AA7" s="225">
        <v>120000</v>
      </c>
    </row>
    <row r="8" spans="1:27" ht="12.75">
      <c r="A8" s="138" t="s">
        <v>77</v>
      </c>
      <c r="B8" s="136"/>
      <c r="C8" s="155"/>
      <c r="D8" s="155"/>
      <c r="E8" s="156">
        <v>890000</v>
      </c>
      <c r="F8" s="60">
        <v>1994000</v>
      </c>
      <c r="G8" s="60"/>
      <c r="H8" s="60"/>
      <c r="I8" s="60"/>
      <c r="J8" s="60"/>
      <c r="K8" s="60"/>
      <c r="L8" s="60">
        <v>482380</v>
      </c>
      <c r="M8" s="60"/>
      <c r="N8" s="60">
        <v>482380</v>
      </c>
      <c r="O8" s="60"/>
      <c r="P8" s="60">
        <v>77570</v>
      </c>
      <c r="Q8" s="60"/>
      <c r="R8" s="60">
        <v>77570</v>
      </c>
      <c r="S8" s="60"/>
      <c r="T8" s="60"/>
      <c r="U8" s="60"/>
      <c r="V8" s="60"/>
      <c r="W8" s="60">
        <v>559950</v>
      </c>
      <c r="X8" s="60"/>
      <c r="Y8" s="60">
        <v>559950</v>
      </c>
      <c r="Z8" s="140"/>
      <c r="AA8" s="62">
        <v>1994000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2884000</v>
      </c>
      <c r="F9" s="100">
        <f t="shared" si="1"/>
        <v>75000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479127</v>
      </c>
      <c r="N9" s="100">
        <f t="shared" si="1"/>
        <v>479127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479127</v>
      </c>
      <c r="X9" s="100">
        <f t="shared" si="1"/>
        <v>1271997</v>
      </c>
      <c r="Y9" s="100">
        <f t="shared" si="1"/>
        <v>-792870</v>
      </c>
      <c r="Z9" s="137">
        <f>+IF(X9&lt;&gt;0,+(Y9/X9)*100,0)</f>
        <v>-62.3326941808825</v>
      </c>
      <c r="AA9" s="102">
        <f>SUM(AA10:AA14)</f>
        <v>75000</v>
      </c>
    </row>
    <row r="10" spans="1:27" ht="12.75">
      <c r="A10" s="138" t="s">
        <v>79</v>
      </c>
      <c r="B10" s="136"/>
      <c r="C10" s="155"/>
      <c r="D10" s="155"/>
      <c r="E10" s="156">
        <v>2884000</v>
      </c>
      <c r="F10" s="60">
        <v>60000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522000</v>
      </c>
      <c r="Y10" s="60">
        <v>-522000</v>
      </c>
      <c r="Z10" s="140">
        <v>-100</v>
      </c>
      <c r="AA10" s="62">
        <v>60000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>
        <v>15000</v>
      </c>
      <c r="G12" s="60"/>
      <c r="H12" s="60"/>
      <c r="I12" s="60"/>
      <c r="J12" s="60"/>
      <c r="K12" s="60"/>
      <c r="L12" s="60"/>
      <c r="M12" s="60">
        <v>479127</v>
      </c>
      <c r="N12" s="60">
        <v>479127</v>
      </c>
      <c r="O12" s="60"/>
      <c r="P12" s="60"/>
      <c r="Q12" s="60"/>
      <c r="R12" s="60"/>
      <c r="S12" s="60"/>
      <c r="T12" s="60"/>
      <c r="U12" s="60"/>
      <c r="V12" s="60"/>
      <c r="W12" s="60">
        <v>479127</v>
      </c>
      <c r="X12" s="60">
        <v>749997</v>
      </c>
      <c r="Y12" s="60">
        <v>-270870</v>
      </c>
      <c r="Z12" s="140">
        <v>-36.12</v>
      </c>
      <c r="AA12" s="62">
        <v>15000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46705955</v>
      </c>
      <c r="D15" s="153">
        <f>SUM(D16:D18)</f>
        <v>0</v>
      </c>
      <c r="E15" s="154">
        <f t="shared" si="2"/>
        <v>59453000</v>
      </c>
      <c r="F15" s="100">
        <f t="shared" si="2"/>
        <v>60220000</v>
      </c>
      <c r="G15" s="100">
        <f t="shared" si="2"/>
        <v>509814</v>
      </c>
      <c r="H15" s="100">
        <f t="shared" si="2"/>
        <v>2444242</v>
      </c>
      <c r="I15" s="100">
        <f t="shared" si="2"/>
        <v>4016306</v>
      </c>
      <c r="J15" s="100">
        <f t="shared" si="2"/>
        <v>6970362</v>
      </c>
      <c r="K15" s="100">
        <f t="shared" si="2"/>
        <v>3196324</v>
      </c>
      <c r="L15" s="100">
        <f t="shared" si="2"/>
        <v>3662461</v>
      </c>
      <c r="M15" s="100">
        <f t="shared" si="2"/>
        <v>6732503</v>
      </c>
      <c r="N15" s="100">
        <f t="shared" si="2"/>
        <v>13591288</v>
      </c>
      <c r="O15" s="100">
        <f t="shared" si="2"/>
        <v>5282803</v>
      </c>
      <c r="P15" s="100">
        <f t="shared" si="2"/>
        <v>20</v>
      </c>
      <c r="Q15" s="100">
        <f t="shared" si="2"/>
        <v>9214879</v>
      </c>
      <c r="R15" s="100">
        <f t="shared" si="2"/>
        <v>14497702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35059352</v>
      </c>
      <c r="X15" s="100">
        <f t="shared" si="2"/>
        <v>44533494</v>
      </c>
      <c r="Y15" s="100">
        <f t="shared" si="2"/>
        <v>-9474142</v>
      </c>
      <c r="Z15" s="137">
        <f>+IF(X15&lt;&gt;0,+(Y15/X15)*100,0)</f>
        <v>-21.274194205377192</v>
      </c>
      <c r="AA15" s="102">
        <f>SUM(AA16:AA18)</f>
        <v>60220000</v>
      </c>
    </row>
    <row r="16" spans="1:27" ht="12.75">
      <c r="A16" s="138" t="s">
        <v>85</v>
      </c>
      <c r="B16" s="136"/>
      <c r="C16" s="155"/>
      <c r="D16" s="155"/>
      <c r="E16" s="156">
        <v>1025000</v>
      </c>
      <c r="F16" s="60">
        <v>1782000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749997</v>
      </c>
      <c r="Y16" s="60">
        <v>-749997</v>
      </c>
      <c r="Z16" s="140">
        <v>-100</v>
      </c>
      <c r="AA16" s="62">
        <v>1782000</v>
      </c>
    </row>
    <row r="17" spans="1:27" ht="12.75">
      <c r="A17" s="138" t="s">
        <v>86</v>
      </c>
      <c r="B17" s="136"/>
      <c r="C17" s="155">
        <v>46705955</v>
      </c>
      <c r="D17" s="155"/>
      <c r="E17" s="156">
        <v>58428000</v>
      </c>
      <c r="F17" s="60">
        <v>58438000</v>
      </c>
      <c r="G17" s="60">
        <v>509814</v>
      </c>
      <c r="H17" s="60">
        <v>2444242</v>
      </c>
      <c r="I17" s="60">
        <v>4016306</v>
      </c>
      <c r="J17" s="60">
        <v>6970362</v>
      </c>
      <c r="K17" s="60">
        <v>3196324</v>
      </c>
      <c r="L17" s="60">
        <v>3662461</v>
      </c>
      <c r="M17" s="60">
        <v>6732503</v>
      </c>
      <c r="N17" s="60">
        <v>13591288</v>
      </c>
      <c r="O17" s="60">
        <v>5282803</v>
      </c>
      <c r="P17" s="60">
        <v>20</v>
      </c>
      <c r="Q17" s="60">
        <v>9214879</v>
      </c>
      <c r="R17" s="60">
        <v>14497702</v>
      </c>
      <c r="S17" s="60"/>
      <c r="T17" s="60"/>
      <c r="U17" s="60"/>
      <c r="V17" s="60"/>
      <c r="W17" s="60">
        <v>35059352</v>
      </c>
      <c r="X17" s="60">
        <v>43783497</v>
      </c>
      <c r="Y17" s="60">
        <v>-8724145</v>
      </c>
      <c r="Z17" s="140">
        <v>-19.93</v>
      </c>
      <c r="AA17" s="62">
        <v>58438000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292000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749997</v>
      </c>
      <c r="Y19" s="100">
        <f t="shared" si="3"/>
        <v>-749997</v>
      </c>
      <c r="Z19" s="137">
        <f>+IF(X19&lt;&gt;0,+(Y19/X19)*100,0)</f>
        <v>-100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292000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749997</v>
      </c>
      <c r="Y23" s="60">
        <v>-749997</v>
      </c>
      <c r="Z23" s="140">
        <v>-100</v>
      </c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46705955</v>
      </c>
      <c r="D25" s="217">
        <f>+D5+D9+D15+D19+D24</f>
        <v>0</v>
      </c>
      <c r="E25" s="230">
        <f t="shared" si="4"/>
        <v>64089000</v>
      </c>
      <c r="F25" s="219">
        <f t="shared" si="4"/>
        <v>63709000</v>
      </c>
      <c r="G25" s="219">
        <f t="shared" si="4"/>
        <v>509814</v>
      </c>
      <c r="H25" s="219">
        <f t="shared" si="4"/>
        <v>3425943</v>
      </c>
      <c r="I25" s="219">
        <f t="shared" si="4"/>
        <v>4016306</v>
      </c>
      <c r="J25" s="219">
        <f t="shared" si="4"/>
        <v>7952063</v>
      </c>
      <c r="K25" s="219">
        <f t="shared" si="4"/>
        <v>3196324</v>
      </c>
      <c r="L25" s="219">
        <f t="shared" si="4"/>
        <v>4144841</v>
      </c>
      <c r="M25" s="219">
        <f t="shared" si="4"/>
        <v>7219125</v>
      </c>
      <c r="N25" s="219">
        <f t="shared" si="4"/>
        <v>14560290</v>
      </c>
      <c r="O25" s="219">
        <f t="shared" si="4"/>
        <v>5282803</v>
      </c>
      <c r="P25" s="219">
        <f t="shared" si="4"/>
        <v>77590</v>
      </c>
      <c r="Q25" s="219">
        <f t="shared" si="4"/>
        <v>9214879</v>
      </c>
      <c r="R25" s="219">
        <f t="shared" si="4"/>
        <v>14575272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37087625</v>
      </c>
      <c r="X25" s="219">
        <f t="shared" si="4"/>
        <v>48063735</v>
      </c>
      <c r="Y25" s="219">
        <f t="shared" si="4"/>
        <v>-10976110</v>
      </c>
      <c r="Z25" s="231">
        <f>+IF(X25&lt;&gt;0,+(Y25/X25)*100,0)</f>
        <v>-22.836573146052842</v>
      </c>
      <c r="AA25" s="232">
        <f>+AA5+AA9+AA15+AA19+AA24</f>
        <v>63709000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41671643</v>
      </c>
      <c r="D28" s="155"/>
      <c r="E28" s="156">
        <v>58378000</v>
      </c>
      <c r="F28" s="60">
        <v>58378000</v>
      </c>
      <c r="G28" s="60">
        <v>509814</v>
      </c>
      <c r="H28" s="60">
        <v>2444242</v>
      </c>
      <c r="I28" s="60">
        <v>4016307</v>
      </c>
      <c r="J28" s="60">
        <v>6970363</v>
      </c>
      <c r="K28" s="60">
        <v>3196324</v>
      </c>
      <c r="L28" s="60">
        <v>3662460</v>
      </c>
      <c r="M28" s="60">
        <v>6732503</v>
      </c>
      <c r="N28" s="60">
        <v>13591287</v>
      </c>
      <c r="O28" s="60">
        <v>5282802</v>
      </c>
      <c r="P28" s="60"/>
      <c r="Q28" s="60">
        <v>9214879</v>
      </c>
      <c r="R28" s="60">
        <v>14497681</v>
      </c>
      <c r="S28" s="60"/>
      <c r="T28" s="60"/>
      <c r="U28" s="60"/>
      <c r="V28" s="60"/>
      <c r="W28" s="60">
        <v>35059331</v>
      </c>
      <c r="X28" s="60">
        <v>43783497</v>
      </c>
      <c r="Y28" s="60">
        <v>-8724166</v>
      </c>
      <c r="Z28" s="140">
        <v>-19.93</v>
      </c>
      <c r="AA28" s="155">
        <v>58378000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41671643</v>
      </c>
      <c r="D32" s="210">
        <f>SUM(D28:D31)</f>
        <v>0</v>
      </c>
      <c r="E32" s="211">
        <f t="shared" si="5"/>
        <v>58378000</v>
      </c>
      <c r="F32" s="77">
        <f t="shared" si="5"/>
        <v>58378000</v>
      </c>
      <c r="G32" s="77">
        <f t="shared" si="5"/>
        <v>509814</v>
      </c>
      <c r="H32" s="77">
        <f t="shared" si="5"/>
        <v>2444242</v>
      </c>
      <c r="I32" s="77">
        <f t="shared" si="5"/>
        <v>4016307</v>
      </c>
      <c r="J32" s="77">
        <f t="shared" si="5"/>
        <v>6970363</v>
      </c>
      <c r="K32" s="77">
        <f t="shared" si="5"/>
        <v>3196324</v>
      </c>
      <c r="L32" s="77">
        <f t="shared" si="5"/>
        <v>3662460</v>
      </c>
      <c r="M32" s="77">
        <f t="shared" si="5"/>
        <v>6732503</v>
      </c>
      <c r="N32" s="77">
        <f t="shared" si="5"/>
        <v>13591287</v>
      </c>
      <c r="O32" s="77">
        <f t="shared" si="5"/>
        <v>5282802</v>
      </c>
      <c r="P32" s="77">
        <f t="shared" si="5"/>
        <v>0</v>
      </c>
      <c r="Q32" s="77">
        <f t="shared" si="5"/>
        <v>9214879</v>
      </c>
      <c r="R32" s="77">
        <f t="shared" si="5"/>
        <v>14497681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35059331</v>
      </c>
      <c r="X32" s="77">
        <f t="shared" si="5"/>
        <v>43783497</v>
      </c>
      <c r="Y32" s="77">
        <f t="shared" si="5"/>
        <v>-8724166</v>
      </c>
      <c r="Z32" s="212">
        <f>+IF(X32&lt;&gt;0,+(Y32/X32)*100,0)</f>
        <v>-19.92569483428882</v>
      </c>
      <c r="AA32" s="79">
        <f>SUM(AA28:AA31)</f>
        <v>58378000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>
        <v>2950000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>
        <v>2950000</v>
      </c>
    </row>
    <row r="35" spans="1:27" ht="12.75">
      <c r="A35" s="237" t="s">
        <v>53</v>
      </c>
      <c r="B35" s="136"/>
      <c r="C35" s="155">
        <v>5034306</v>
      </c>
      <c r="D35" s="155"/>
      <c r="E35" s="156">
        <v>5711000</v>
      </c>
      <c r="F35" s="60">
        <v>2381000</v>
      </c>
      <c r="G35" s="60"/>
      <c r="H35" s="60">
        <v>981701</v>
      </c>
      <c r="I35" s="60"/>
      <c r="J35" s="60">
        <v>981701</v>
      </c>
      <c r="K35" s="60"/>
      <c r="L35" s="60">
        <v>482380</v>
      </c>
      <c r="M35" s="60">
        <v>486622</v>
      </c>
      <c r="N35" s="60">
        <v>969002</v>
      </c>
      <c r="O35" s="60"/>
      <c r="P35" s="60">
        <v>77570</v>
      </c>
      <c r="Q35" s="60"/>
      <c r="R35" s="60">
        <v>77570</v>
      </c>
      <c r="S35" s="60"/>
      <c r="T35" s="60"/>
      <c r="U35" s="60"/>
      <c r="V35" s="60"/>
      <c r="W35" s="60">
        <v>2028273</v>
      </c>
      <c r="X35" s="60">
        <v>4283244</v>
      </c>
      <c r="Y35" s="60">
        <v>-2254971</v>
      </c>
      <c r="Z35" s="140">
        <v>-52.65</v>
      </c>
      <c r="AA35" s="62">
        <v>2381000</v>
      </c>
    </row>
    <row r="36" spans="1:27" ht="12.75">
      <c r="A36" s="238" t="s">
        <v>139</v>
      </c>
      <c r="B36" s="149"/>
      <c r="C36" s="222">
        <f aca="true" t="shared" si="6" ref="C36:Y36">SUM(C32:C35)</f>
        <v>46705949</v>
      </c>
      <c r="D36" s="222">
        <f>SUM(D32:D35)</f>
        <v>0</v>
      </c>
      <c r="E36" s="218">
        <f t="shared" si="6"/>
        <v>64089000</v>
      </c>
      <c r="F36" s="220">
        <f t="shared" si="6"/>
        <v>63709000</v>
      </c>
      <c r="G36" s="220">
        <f t="shared" si="6"/>
        <v>509814</v>
      </c>
      <c r="H36" s="220">
        <f t="shared" si="6"/>
        <v>3425943</v>
      </c>
      <c r="I36" s="220">
        <f t="shared" si="6"/>
        <v>4016307</v>
      </c>
      <c r="J36" s="220">
        <f t="shared" si="6"/>
        <v>7952064</v>
      </c>
      <c r="K36" s="220">
        <f t="shared" si="6"/>
        <v>3196324</v>
      </c>
      <c r="L36" s="220">
        <f t="shared" si="6"/>
        <v>4144840</v>
      </c>
      <c r="M36" s="220">
        <f t="shared" si="6"/>
        <v>7219125</v>
      </c>
      <c r="N36" s="220">
        <f t="shared" si="6"/>
        <v>14560289</v>
      </c>
      <c r="O36" s="220">
        <f t="shared" si="6"/>
        <v>5282802</v>
      </c>
      <c r="P36" s="220">
        <f t="shared" si="6"/>
        <v>77570</v>
      </c>
      <c r="Q36" s="220">
        <f t="shared" si="6"/>
        <v>9214879</v>
      </c>
      <c r="R36" s="220">
        <f t="shared" si="6"/>
        <v>14575251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37087604</v>
      </c>
      <c r="X36" s="220">
        <f t="shared" si="6"/>
        <v>48066741</v>
      </c>
      <c r="Y36" s="220">
        <f t="shared" si="6"/>
        <v>-10979137</v>
      </c>
      <c r="Z36" s="221">
        <f>+IF(X36&lt;&gt;0,+(Y36/X36)*100,0)</f>
        <v>-22.84144248514789</v>
      </c>
      <c r="AA36" s="239">
        <f>SUM(AA32:AA35)</f>
        <v>63709000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3678251</v>
      </c>
      <c r="D6" s="155"/>
      <c r="E6" s="59">
        <v>8858631</v>
      </c>
      <c r="F6" s="60">
        <v>4179631</v>
      </c>
      <c r="G6" s="60">
        <v>15429048</v>
      </c>
      <c r="H6" s="60">
        <v>15429048</v>
      </c>
      <c r="I6" s="60">
        <v>15429048</v>
      </c>
      <c r="J6" s="60">
        <v>15429048</v>
      </c>
      <c r="K6" s="60">
        <v>15429048</v>
      </c>
      <c r="L6" s="60">
        <v>15429048</v>
      </c>
      <c r="M6" s="60">
        <v>15429048</v>
      </c>
      <c r="N6" s="60">
        <v>15429048</v>
      </c>
      <c r="O6" s="60"/>
      <c r="P6" s="60"/>
      <c r="Q6" s="60"/>
      <c r="R6" s="60"/>
      <c r="S6" s="60"/>
      <c r="T6" s="60"/>
      <c r="U6" s="60"/>
      <c r="V6" s="60"/>
      <c r="W6" s="60"/>
      <c r="X6" s="60">
        <v>3134723</v>
      </c>
      <c r="Y6" s="60">
        <v>-3134723</v>
      </c>
      <c r="Z6" s="140">
        <v>-100</v>
      </c>
      <c r="AA6" s="62">
        <v>4179631</v>
      </c>
    </row>
    <row r="7" spans="1:27" ht="12.75">
      <c r="A7" s="249" t="s">
        <v>144</v>
      </c>
      <c r="B7" s="182"/>
      <c r="C7" s="155"/>
      <c r="D7" s="155"/>
      <c r="E7" s="59">
        <v>2312338</v>
      </c>
      <c r="F7" s="60">
        <v>2312338</v>
      </c>
      <c r="G7" s="60">
        <v>25534514</v>
      </c>
      <c r="H7" s="60">
        <v>25534514</v>
      </c>
      <c r="I7" s="60">
        <v>25534514</v>
      </c>
      <c r="J7" s="60">
        <v>25534514</v>
      </c>
      <c r="K7" s="60">
        <v>25534514</v>
      </c>
      <c r="L7" s="60">
        <v>25534514</v>
      </c>
      <c r="M7" s="60">
        <v>25534514</v>
      </c>
      <c r="N7" s="60">
        <v>25534514</v>
      </c>
      <c r="O7" s="60"/>
      <c r="P7" s="60"/>
      <c r="Q7" s="60"/>
      <c r="R7" s="60"/>
      <c r="S7" s="60"/>
      <c r="T7" s="60"/>
      <c r="U7" s="60"/>
      <c r="V7" s="60"/>
      <c r="W7" s="60"/>
      <c r="X7" s="60">
        <v>1734254</v>
      </c>
      <c r="Y7" s="60">
        <v>-1734254</v>
      </c>
      <c r="Z7" s="140">
        <v>-100</v>
      </c>
      <c r="AA7" s="62">
        <v>2312338</v>
      </c>
    </row>
    <row r="8" spans="1:27" ht="12.75">
      <c r="A8" s="249" t="s">
        <v>145</v>
      </c>
      <c r="B8" s="182"/>
      <c r="C8" s="155">
        <v>26563536</v>
      </c>
      <c r="D8" s="155"/>
      <c r="E8" s="59">
        <v>20497641</v>
      </c>
      <c r="F8" s="60">
        <v>25176641</v>
      </c>
      <c r="G8" s="60">
        <v>20928975</v>
      </c>
      <c r="H8" s="60">
        <v>20928975</v>
      </c>
      <c r="I8" s="60">
        <v>20928975</v>
      </c>
      <c r="J8" s="60">
        <v>20928975</v>
      </c>
      <c r="K8" s="60">
        <v>20928975</v>
      </c>
      <c r="L8" s="60">
        <v>20928975</v>
      </c>
      <c r="M8" s="60">
        <v>20928975</v>
      </c>
      <c r="N8" s="60">
        <v>20928975</v>
      </c>
      <c r="O8" s="60"/>
      <c r="P8" s="60"/>
      <c r="Q8" s="60"/>
      <c r="R8" s="60"/>
      <c r="S8" s="60"/>
      <c r="T8" s="60"/>
      <c r="U8" s="60"/>
      <c r="V8" s="60"/>
      <c r="W8" s="60"/>
      <c r="X8" s="60">
        <v>18882481</v>
      </c>
      <c r="Y8" s="60">
        <v>-18882481</v>
      </c>
      <c r="Z8" s="140">
        <v>-100</v>
      </c>
      <c r="AA8" s="62">
        <v>25176641</v>
      </c>
    </row>
    <row r="9" spans="1:27" ht="12.75">
      <c r="A9" s="249" t="s">
        <v>146</v>
      </c>
      <c r="B9" s="182"/>
      <c r="C9" s="155">
        <v>899829</v>
      </c>
      <c r="D9" s="155"/>
      <c r="E9" s="59">
        <v>998137</v>
      </c>
      <c r="F9" s="60">
        <v>998137</v>
      </c>
      <c r="G9" s="60">
        <v>2732702</v>
      </c>
      <c r="H9" s="60">
        <v>2732702</v>
      </c>
      <c r="I9" s="60">
        <v>2732702</v>
      </c>
      <c r="J9" s="60">
        <v>2732702</v>
      </c>
      <c r="K9" s="60">
        <v>2732702</v>
      </c>
      <c r="L9" s="60">
        <v>2732702</v>
      </c>
      <c r="M9" s="60">
        <v>2732702</v>
      </c>
      <c r="N9" s="60">
        <v>2732702</v>
      </c>
      <c r="O9" s="60"/>
      <c r="P9" s="60"/>
      <c r="Q9" s="60"/>
      <c r="R9" s="60"/>
      <c r="S9" s="60"/>
      <c r="T9" s="60"/>
      <c r="U9" s="60"/>
      <c r="V9" s="60"/>
      <c r="W9" s="60"/>
      <c r="X9" s="60">
        <v>748603</v>
      </c>
      <c r="Y9" s="60">
        <v>-748603</v>
      </c>
      <c r="Z9" s="140">
        <v>-100</v>
      </c>
      <c r="AA9" s="62">
        <v>998137</v>
      </c>
    </row>
    <row r="10" spans="1:27" ht="12.75">
      <c r="A10" s="249" t="s">
        <v>147</v>
      </c>
      <c r="B10" s="182"/>
      <c r="C10" s="155">
        <v>707250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31848866</v>
      </c>
      <c r="D12" s="168">
        <f>SUM(D6:D11)</f>
        <v>0</v>
      </c>
      <c r="E12" s="72">
        <f t="shared" si="0"/>
        <v>32666747</v>
      </c>
      <c r="F12" s="73">
        <f t="shared" si="0"/>
        <v>32666747</v>
      </c>
      <c r="G12" s="73">
        <f t="shared" si="0"/>
        <v>64625239</v>
      </c>
      <c r="H12" s="73">
        <f t="shared" si="0"/>
        <v>64625239</v>
      </c>
      <c r="I12" s="73">
        <f t="shared" si="0"/>
        <v>64625239</v>
      </c>
      <c r="J12" s="73">
        <f t="shared" si="0"/>
        <v>64625239</v>
      </c>
      <c r="K12" s="73">
        <f t="shared" si="0"/>
        <v>64625239</v>
      </c>
      <c r="L12" s="73">
        <f t="shared" si="0"/>
        <v>64625239</v>
      </c>
      <c r="M12" s="73">
        <f t="shared" si="0"/>
        <v>64625239</v>
      </c>
      <c r="N12" s="73">
        <f t="shared" si="0"/>
        <v>64625239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24500061</v>
      </c>
      <c r="Y12" s="73">
        <f t="shared" si="0"/>
        <v>-24500061</v>
      </c>
      <c r="Z12" s="170">
        <f>+IF(X12&lt;&gt;0,+(Y12/X12)*100,0)</f>
        <v>-100</v>
      </c>
      <c r="AA12" s="74">
        <f>SUM(AA6:AA11)</f>
        <v>32666747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333788504</v>
      </c>
      <c r="D19" s="155"/>
      <c r="E19" s="59">
        <v>319034533</v>
      </c>
      <c r="F19" s="60">
        <v>319034533</v>
      </c>
      <c r="G19" s="60">
        <v>326479149</v>
      </c>
      <c r="H19" s="60">
        <v>326479149</v>
      </c>
      <c r="I19" s="60">
        <v>326479149</v>
      </c>
      <c r="J19" s="60">
        <v>326479149</v>
      </c>
      <c r="K19" s="60">
        <v>326479149</v>
      </c>
      <c r="L19" s="60">
        <v>326479149</v>
      </c>
      <c r="M19" s="60">
        <v>326479149</v>
      </c>
      <c r="N19" s="60">
        <v>326479149</v>
      </c>
      <c r="O19" s="60"/>
      <c r="P19" s="60"/>
      <c r="Q19" s="60"/>
      <c r="R19" s="60"/>
      <c r="S19" s="60"/>
      <c r="T19" s="60"/>
      <c r="U19" s="60"/>
      <c r="V19" s="60"/>
      <c r="W19" s="60"/>
      <c r="X19" s="60">
        <v>239275900</v>
      </c>
      <c r="Y19" s="60">
        <v>-239275900</v>
      </c>
      <c r="Z19" s="140">
        <v>-100</v>
      </c>
      <c r="AA19" s="62">
        <v>319034533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277133</v>
      </c>
      <c r="D22" s="155"/>
      <c r="E22" s="59">
        <v>496206</v>
      </c>
      <c r="F22" s="60">
        <v>496206</v>
      </c>
      <c r="G22" s="60">
        <v>294525</v>
      </c>
      <c r="H22" s="60">
        <v>294525</v>
      </c>
      <c r="I22" s="60">
        <v>294525</v>
      </c>
      <c r="J22" s="60">
        <v>294525</v>
      </c>
      <c r="K22" s="60">
        <v>294525</v>
      </c>
      <c r="L22" s="60">
        <v>294525</v>
      </c>
      <c r="M22" s="60">
        <v>294525</v>
      </c>
      <c r="N22" s="60">
        <v>294525</v>
      </c>
      <c r="O22" s="60"/>
      <c r="P22" s="60"/>
      <c r="Q22" s="60"/>
      <c r="R22" s="60"/>
      <c r="S22" s="60"/>
      <c r="T22" s="60"/>
      <c r="U22" s="60"/>
      <c r="V22" s="60"/>
      <c r="W22" s="60"/>
      <c r="X22" s="60">
        <v>372155</v>
      </c>
      <c r="Y22" s="60">
        <v>-372155</v>
      </c>
      <c r="Z22" s="140">
        <v>-100</v>
      </c>
      <c r="AA22" s="62">
        <v>496206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334065637</v>
      </c>
      <c r="D24" s="168">
        <f>SUM(D15:D23)</f>
        <v>0</v>
      </c>
      <c r="E24" s="76">
        <f t="shared" si="1"/>
        <v>319530739</v>
      </c>
      <c r="F24" s="77">
        <f t="shared" si="1"/>
        <v>319530739</v>
      </c>
      <c r="G24" s="77">
        <f t="shared" si="1"/>
        <v>326773674</v>
      </c>
      <c r="H24" s="77">
        <f t="shared" si="1"/>
        <v>326773674</v>
      </c>
      <c r="I24" s="77">
        <f t="shared" si="1"/>
        <v>326773674</v>
      </c>
      <c r="J24" s="77">
        <f t="shared" si="1"/>
        <v>326773674</v>
      </c>
      <c r="K24" s="77">
        <f t="shared" si="1"/>
        <v>326773674</v>
      </c>
      <c r="L24" s="77">
        <f t="shared" si="1"/>
        <v>326773674</v>
      </c>
      <c r="M24" s="77">
        <f t="shared" si="1"/>
        <v>326773674</v>
      </c>
      <c r="N24" s="77">
        <f t="shared" si="1"/>
        <v>326773674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239648055</v>
      </c>
      <c r="Y24" s="77">
        <f t="shared" si="1"/>
        <v>-239648055</v>
      </c>
      <c r="Z24" s="212">
        <f>+IF(X24&lt;&gt;0,+(Y24/X24)*100,0)</f>
        <v>-100</v>
      </c>
      <c r="AA24" s="79">
        <f>SUM(AA15:AA23)</f>
        <v>319530739</v>
      </c>
    </row>
    <row r="25" spans="1:27" ht="12.75">
      <c r="A25" s="250" t="s">
        <v>159</v>
      </c>
      <c r="B25" s="251"/>
      <c r="C25" s="168">
        <f aca="true" t="shared" si="2" ref="C25:Y25">+C12+C24</f>
        <v>365914503</v>
      </c>
      <c r="D25" s="168">
        <f>+D12+D24</f>
        <v>0</v>
      </c>
      <c r="E25" s="72">
        <f t="shared" si="2"/>
        <v>352197486</v>
      </c>
      <c r="F25" s="73">
        <f t="shared" si="2"/>
        <v>352197486</v>
      </c>
      <c r="G25" s="73">
        <f t="shared" si="2"/>
        <v>391398913</v>
      </c>
      <c r="H25" s="73">
        <f t="shared" si="2"/>
        <v>391398913</v>
      </c>
      <c r="I25" s="73">
        <f t="shared" si="2"/>
        <v>391398913</v>
      </c>
      <c r="J25" s="73">
        <f t="shared" si="2"/>
        <v>391398913</v>
      </c>
      <c r="K25" s="73">
        <f t="shared" si="2"/>
        <v>391398913</v>
      </c>
      <c r="L25" s="73">
        <f t="shared" si="2"/>
        <v>391398913</v>
      </c>
      <c r="M25" s="73">
        <f t="shared" si="2"/>
        <v>391398913</v>
      </c>
      <c r="N25" s="73">
        <f t="shared" si="2"/>
        <v>391398913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264148116</v>
      </c>
      <c r="Y25" s="73">
        <f t="shared" si="2"/>
        <v>-264148116</v>
      </c>
      <c r="Z25" s="170">
        <f>+IF(X25&lt;&gt;0,+(Y25/X25)*100,0)</f>
        <v>-100</v>
      </c>
      <c r="AA25" s="74">
        <f>+AA12+AA24</f>
        <v>352197486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28101</v>
      </c>
      <c r="F30" s="60">
        <v>28101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21076</v>
      </c>
      <c r="Y30" s="60">
        <v>-21076</v>
      </c>
      <c r="Z30" s="140">
        <v>-100</v>
      </c>
      <c r="AA30" s="62">
        <v>28101</v>
      </c>
    </row>
    <row r="31" spans="1:27" ht="12.75">
      <c r="A31" s="249" t="s">
        <v>163</v>
      </c>
      <c r="B31" s="182"/>
      <c r="C31" s="155">
        <v>116395</v>
      </c>
      <c r="D31" s="155"/>
      <c r="E31" s="59"/>
      <c r="F31" s="60"/>
      <c r="G31" s="60">
        <v>33232</v>
      </c>
      <c r="H31" s="60">
        <v>33232</v>
      </c>
      <c r="I31" s="60">
        <v>33232</v>
      </c>
      <c r="J31" s="60">
        <v>33232</v>
      </c>
      <c r="K31" s="60">
        <v>33232</v>
      </c>
      <c r="L31" s="60">
        <v>33232</v>
      </c>
      <c r="M31" s="60">
        <v>33232</v>
      </c>
      <c r="N31" s="60">
        <v>33232</v>
      </c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21500826</v>
      </c>
      <c r="D32" s="155"/>
      <c r="E32" s="59">
        <v>16354951</v>
      </c>
      <c r="F32" s="60">
        <v>16354951</v>
      </c>
      <c r="G32" s="60">
        <v>14807629</v>
      </c>
      <c r="H32" s="60">
        <v>14807629</v>
      </c>
      <c r="I32" s="60">
        <v>14807629</v>
      </c>
      <c r="J32" s="60">
        <v>14807629</v>
      </c>
      <c r="K32" s="60">
        <v>14807629</v>
      </c>
      <c r="L32" s="60">
        <v>14807629</v>
      </c>
      <c r="M32" s="60">
        <v>14807629</v>
      </c>
      <c r="N32" s="60">
        <v>14807629</v>
      </c>
      <c r="O32" s="60"/>
      <c r="P32" s="60"/>
      <c r="Q32" s="60"/>
      <c r="R32" s="60"/>
      <c r="S32" s="60"/>
      <c r="T32" s="60"/>
      <c r="U32" s="60"/>
      <c r="V32" s="60"/>
      <c r="W32" s="60"/>
      <c r="X32" s="60">
        <v>12266213</v>
      </c>
      <c r="Y32" s="60">
        <v>-12266213</v>
      </c>
      <c r="Z32" s="140">
        <v>-100</v>
      </c>
      <c r="AA32" s="62">
        <v>16354951</v>
      </c>
    </row>
    <row r="33" spans="1:27" ht="12.75">
      <c r="A33" s="249" t="s">
        <v>165</v>
      </c>
      <c r="B33" s="182"/>
      <c r="C33" s="155">
        <v>6911452</v>
      </c>
      <c r="D33" s="155"/>
      <c r="E33" s="59">
        <v>113370</v>
      </c>
      <c r="F33" s="60">
        <v>113370</v>
      </c>
      <c r="G33" s="60">
        <v>1113456</v>
      </c>
      <c r="H33" s="60">
        <v>1113456</v>
      </c>
      <c r="I33" s="60">
        <v>1113456</v>
      </c>
      <c r="J33" s="60">
        <v>1113456</v>
      </c>
      <c r="K33" s="60">
        <v>1113456</v>
      </c>
      <c r="L33" s="60">
        <v>1113456</v>
      </c>
      <c r="M33" s="60">
        <v>1113456</v>
      </c>
      <c r="N33" s="60">
        <v>1113456</v>
      </c>
      <c r="O33" s="60"/>
      <c r="P33" s="60"/>
      <c r="Q33" s="60"/>
      <c r="R33" s="60"/>
      <c r="S33" s="60"/>
      <c r="T33" s="60"/>
      <c r="U33" s="60"/>
      <c r="V33" s="60"/>
      <c r="W33" s="60"/>
      <c r="X33" s="60">
        <v>85028</v>
      </c>
      <c r="Y33" s="60">
        <v>-85028</v>
      </c>
      <c r="Z33" s="140">
        <v>-100</v>
      </c>
      <c r="AA33" s="62">
        <v>113370</v>
      </c>
    </row>
    <row r="34" spans="1:27" ht="12.75">
      <c r="A34" s="250" t="s">
        <v>58</v>
      </c>
      <c r="B34" s="251"/>
      <c r="C34" s="168">
        <f aca="true" t="shared" si="3" ref="C34:Y34">SUM(C29:C33)</f>
        <v>28528673</v>
      </c>
      <c r="D34" s="168">
        <f>SUM(D29:D33)</f>
        <v>0</v>
      </c>
      <c r="E34" s="72">
        <f t="shared" si="3"/>
        <v>16496422</v>
      </c>
      <c r="F34" s="73">
        <f t="shared" si="3"/>
        <v>16496422</v>
      </c>
      <c r="G34" s="73">
        <f t="shared" si="3"/>
        <v>15954317</v>
      </c>
      <c r="H34" s="73">
        <f t="shared" si="3"/>
        <v>15954317</v>
      </c>
      <c r="I34" s="73">
        <f t="shared" si="3"/>
        <v>15954317</v>
      </c>
      <c r="J34" s="73">
        <f t="shared" si="3"/>
        <v>15954317</v>
      </c>
      <c r="K34" s="73">
        <f t="shared" si="3"/>
        <v>15954317</v>
      </c>
      <c r="L34" s="73">
        <f t="shared" si="3"/>
        <v>15954317</v>
      </c>
      <c r="M34" s="73">
        <f t="shared" si="3"/>
        <v>15954317</v>
      </c>
      <c r="N34" s="73">
        <f t="shared" si="3"/>
        <v>15954317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12372317</v>
      </c>
      <c r="Y34" s="73">
        <f t="shared" si="3"/>
        <v>-12372317</v>
      </c>
      <c r="Z34" s="170">
        <f>+IF(X34&lt;&gt;0,+(Y34/X34)*100,0)</f>
        <v>-100</v>
      </c>
      <c r="AA34" s="74">
        <f>SUM(AA29:AA33)</f>
        <v>16496422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3130684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53899</v>
      </c>
      <c r="D38" s="155"/>
      <c r="E38" s="59">
        <v>7954967</v>
      </c>
      <c r="F38" s="60">
        <v>7954967</v>
      </c>
      <c r="G38" s="60">
        <v>9385332</v>
      </c>
      <c r="H38" s="60">
        <v>9385332</v>
      </c>
      <c r="I38" s="60">
        <v>9385332</v>
      </c>
      <c r="J38" s="60">
        <v>9385332</v>
      </c>
      <c r="K38" s="60">
        <v>9385332</v>
      </c>
      <c r="L38" s="60">
        <v>9385332</v>
      </c>
      <c r="M38" s="60">
        <v>9385332</v>
      </c>
      <c r="N38" s="60">
        <v>9385332</v>
      </c>
      <c r="O38" s="60"/>
      <c r="P38" s="60"/>
      <c r="Q38" s="60"/>
      <c r="R38" s="60"/>
      <c r="S38" s="60"/>
      <c r="T38" s="60"/>
      <c r="U38" s="60"/>
      <c r="V38" s="60"/>
      <c r="W38" s="60"/>
      <c r="X38" s="60">
        <v>5966225</v>
      </c>
      <c r="Y38" s="60">
        <v>-5966225</v>
      </c>
      <c r="Z38" s="140">
        <v>-100</v>
      </c>
      <c r="AA38" s="62">
        <v>7954967</v>
      </c>
    </row>
    <row r="39" spans="1:27" ht="12.75">
      <c r="A39" s="250" t="s">
        <v>59</v>
      </c>
      <c r="B39" s="253"/>
      <c r="C39" s="168">
        <f aca="true" t="shared" si="4" ref="C39:Y39">SUM(C37:C38)</f>
        <v>3184583</v>
      </c>
      <c r="D39" s="168">
        <f>SUM(D37:D38)</f>
        <v>0</v>
      </c>
      <c r="E39" s="76">
        <f t="shared" si="4"/>
        <v>7954967</v>
      </c>
      <c r="F39" s="77">
        <f t="shared" si="4"/>
        <v>7954967</v>
      </c>
      <c r="G39" s="77">
        <f t="shared" si="4"/>
        <v>9385332</v>
      </c>
      <c r="H39" s="77">
        <f t="shared" si="4"/>
        <v>9385332</v>
      </c>
      <c r="I39" s="77">
        <f t="shared" si="4"/>
        <v>9385332</v>
      </c>
      <c r="J39" s="77">
        <f t="shared" si="4"/>
        <v>9385332</v>
      </c>
      <c r="K39" s="77">
        <f t="shared" si="4"/>
        <v>9385332</v>
      </c>
      <c r="L39" s="77">
        <f t="shared" si="4"/>
        <v>9385332</v>
      </c>
      <c r="M39" s="77">
        <f t="shared" si="4"/>
        <v>9385332</v>
      </c>
      <c r="N39" s="77">
        <f t="shared" si="4"/>
        <v>9385332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5966225</v>
      </c>
      <c r="Y39" s="77">
        <f t="shared" si="4"/>
        <v>-5966225</v>
      </c>
      <c r="Z39" s="212">
        <f>+IF(X39&lt;&gt;0,+(Y39/X39)*100,0)</f>
        <v>-100</v>
      </c>
      <c r="AA39" s="79">
        <f>SUM(AA37:AA38)</f>
        <v>7954967</v>
      </c>
    </row>
    <row r="40" spans="1:27" ht="12.75">
      <c r="A40" s="250" t="s">
        <v>167</v>
      </c>
      <c r="B40" s="251"/>
      <c r="C40" s="168">
        <f aca="true" t="shared" si="5" ref="C40:Y40">+C34+C39</f>
        <v>31713256</v>
      </c>
      <c r="D40" s="168">
        <f>+D34+D39</f>
        <v>0</v>
      </c>
      <c r="E40" s="72">
        <f t="shared" si="5"/>
        <v>24451389</v>
      </c>
      <c r="F40" s="73">
        <f t="shared" si="5"/>
        <v>24451389</v>
      </c>
      <c r="G40" s="73">
        <f t="shared" si="5"/>
        <v>25339649</v>
      </c>
      <c r="H40" s="73">
        <f t="shared" si="5"/>
        <v>25339649</v>
      </c>
      <c r="I40" s="73">
        <f t="shared" si="5"/>
        <v>25339649</v>
      </c>
      <c r="J40" s="73">
        <f t="shared" si="5"/>
        <v>25339649</v>
      </c>
      <c r="K40" s="73">
        <f t="shared" si="5"/>
        <v>25339649</v>
      </c>
      <c r="L40" s="73">
        <f t="shared" si="5"/>
        <v>25339649</v>
      </c>
      <c r="M40" s="73">
        <f t="shared" si="5"/>
        <v>25339649</v>
      </c>
      <c r="N40" s="73">
        <f t="shared" si="5"/>
        <v>25339649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18338542</v>
      </c>
      <c r="Y40" s="73">
        <f t="shared" si="5"/>
        <v>-18338542</v>
      </c>
      <c r="Z40" s="170">
        <f>+IF(X40&lt;&gt;0,+(Y40/X40)*100,0)</f>
        <v>-100</v>
      </c>
      <c r="AA40" s="74">
        <f>+AA34+AA39</f>
        <v>24451389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334201247</v>
      </c>
      <c r="D42" s="257">
        <f>+D25-D40</f>
        <v>0</v>
      </c>
      <c r="E42" s="258">
        <f t="shared" si="6"/>
        <v>327746097</v>
      </c>
      <c r="F42" s="259">
        <f t="shared" si="6"/>
        <v>327746097</v>
      </c>
      <c r="G42" s="259">
        <f t="shared" si="6"/>
        <v>366059264</v>
      </c>
      <c r="H42" s="259">
        <f t="shared" si="6"/>
        <v>366059264</v>
      </c>
      <c r="I42" s="259">
        <f t="shared" si="6"/>
        <v>366059264</v>
      </c>
      <c r="J42" s="259">
        <f t="shared" si="6"/>
        <v>366059264</v>
      </c>
      <c r="K42" s="259">
        <f t="shared" si="6"/>
        <v>366059264</v>
      </c>
      <c r="L42" s="259">
        <f t="shared" si="6"/>
        <v>366059264</v>
      </c>
      <c r="M42" s="259">
        <f t="shared" si="6"/>
        <v>366059264</v>
      </c>
      <c r="N42" s="259">
        <f t="shared" si="6"/>
        <v>366059264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245809574</v>
      </c>
      <c r="Y42" s="259">
        <f t="shared" si="6"/>
        <v>-245809574</v>
      </c>
      <c r="Z42" s="260">
        <f>+IF(X42&lt;&gt;0,+(Y42/X42)*100,0)</f>
        <v>-100</v>
      </c>
      <c r="AA42" s="261">
        <f>+AA25-AA40</f>
        <v>327746097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334201247</v>
      </c>
      <c r="D45" s="155"/>
      <c r="E45" s="59">
        <v>327746097</v>
      </c>
      <c r="F45" s="60">
        <v>327746097</v>
      </c>
      <c r="G45" s="60">
        <v>366059264</v>
      </c>
      <c r="H45" s="60">
        <v>366059264</v>
      </c>
      <c r="I45" s="60">
        <v>366059264</v>
      </c>
      <c r="J45" s="60">
        <v>366059264</v>
      </c>
      <c r="K45" s="60">
        <v>366059264</v>
      </c>
      <c r="L45" s="60">
        <v>366059264</v>
      </c>
      <c r="M45" s="60">
        <v>366059264</v>
      </c>
      <c r="N45" s="60">
        <v>366059264</v>
      </c>
      <c r="O45" s="60"/>
      <c r="P45" s="60"/>
      <c r="Q45" s="60"/>
      <c r="R45" s="60"/>
      <c r="S45" s="60"/>
      <c r="T45" s="60"/>
      <c r="U45" s="60"/>
      <c r="V45" s="60"/>
      <c r="W45" s="60"/>
      <c r="X45" s="60">
        <v>245809573</v>
      </c>
      <c r="Y45" s="60">
        <v>-245809573</v>
      </c>
      <c r="Z45" s="139">
        <v>-100</v>
      </c>
      <c r="AA45" s="62">
        <v>327746097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334201247</v>
      </c>
      <c r="D48" s="217">
        <f>SUM(D45:D47)</f>
        <v>0</v>
      </c>
      <c r="E48" s="264">
        <f t="shared" si="7"/>
        <v>327746097</v>
      </c>
      <c r="F48" s="219">
        <f t="shared" si="7"/>
        <v>327746097</v>
      </c>
      <c r="G48" s="219">
        <f t="shared" si="7"/>
        <v>366059264</v>
      </c>
      <c r="H48" s="219">
        <f t="shared" si="7"/>
        <v>366059264</v>
      </c>
      <c r="I48" s="219">
        <f t="shared" si="7"/>
        <v>366059264</v>
      </c>
      <c r="J48" s="219">
        <f t="shared" si="7"/>
        <v>366059264</v>
      </c>
      <c r="K48" s="219">
        <f t="shared" si="7"/>
        <v>366059264</v>
      </c>
      <c r="L48" s="219">
        <f t="shared" si="7"/>
        <v>366059264</v>
      </c>
      <c r="M48" s="219">
        <f t="shared" si="7"/>
        <v>366059264</v>
      </c>
      <c r="N48" s="219">
        <f t="shared" si="7"/>
        <v>366059264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245809573</v>
      </c>
      <c r="Y48" s="219">
        <f t="shared" si="7"/>
        <v>-245809573</v>
      </c>
      <c r="Z48" s="265">
        <f>+IF(X48&lt;&gt;0,+(Y48/X48)*100,0)</f>
        <v>-100</v>
      </c>
      <c r="AA48" s="232">
        <f>SUM(AA45:AA47)</f>
        <v>327746097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15038506</v>
      </c>
      <c r="D6" s="155"/>
      <c r="E6" s="59">
        <v>18000000</v>
      </c>
      <c r="F6" s="60">
        <v>18000001</v>
      </c>
      <c r="G6" s="60">
        <v>802381</v>
      </c>
      <c r="H6" s="60">
        <v>1089456</v>
      </c>
      <c r="I6" s="60">
        <v>828035</v>
      </c>
      <c r="J6" s="60">
        <v>2719872</v>
      </c>
      <c r="K6" s="60">
        <v>4225672</v>
      </c>
      <c r="L6" s="60">
        <v>2894943</v>
      </c>
      <c r="M6" s="60">
        <v>1425357</v>
      </c>
      <c r="N6" s="60">
        <v>8545972</v>
      </c>
      <c r="O6" s="60">
        <v>814840</v>
      </c>
      <c r="P6" s="60">
        <v>424092</v>
      </c>
      <c r="Q6" s="60">
        <v>1044132</v>
      </c>
      <c r="R6" s="60">
        <v>2283064</v>
      </c>
      <c r="S6" s="60"/>
      <c r="T6" s="60"/>
      <c r="U6" s="60"/>
      <c r="V6" s="60"/>
      <c r="W6" s="60">
        <v>13548908</v>
      </c>
      <c r="X6" s="60">
        <v>14176189</v>
      </c>
      <c r="Y6" s="60">
        <v>-627281</v>
      </c>
      <c r="Z6" s="140">
        <v>-4.42</v>
      </c>
      <c r="AA6" s="62">
        <v>18000001</v>
      </c>
    </row>
    <row r="7" spans="1:27" ht="12.75">
      <c r="A7" s="249" t="s">
        <v>32</v>
      </c>
      <c r="B7" s="182"/>
      <c r="C7" s="155"/>
      <c r="D7" s="155"/>
      <c r="E7" s="59">
        <v>700000</v>
      </c>
      <c r="F7" s="60">
        <v>700001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552095</v>
      </c>
      <c r="Y7" s="60">
        <v>-552095</v>
      </c>
      <c r="Z7" s="140">
        <v>-100</v>
      </c>
      <c r="AA7" s="62">
        <v>700001</v>
      </c>
    </row>
    <row r="8" spans="1:27" ht="12.75">
      <c r="A8" s="249" t="s">
        <v>178</v>
      </c>
      <c r="B8" s="182"/>
      <c r="C8" s="155">
        <v>2067835</v>
      </c>
      <c r="D8" s="155"/>
      <c r="E8" s="59">
        <v>3568688</v>
      </c>
      <c r="F8" s="60">
        <v>7177525</v>
      </c>
      <c r="G8" s="60">
        <v>321773</v>
      </c>
      <c r="H8" s="60">
        <v>370240</v>
      </c>
      <c r="I8" s="60">
        <v>147939</v>
      </c>
      <c r="J8" s="60">
        <v>839952</v>
      </c>
      <c r="K8" s="60">
        <v>565015</v>
      </c>
      <c r="L8" s="60">
        <v>290111</v>
      </c>
      <c r="M8" s="60">
        <v>107442</v>
      </c>
      <c r="N8" s="60">
        <v>962568</v>
      </c>
      <c r="O8" s="60">
        <v>639555</v>
      </c>
      <c r="P8" s="60">
        <v>154953</v>
      </c>
      <c r="Q8" s="60">
        <v>309328</v>
      </c>
      <c r="R8" s="60">
        <v>1103836</v>
      </c>
      <c r="S8" s="60"/>
      <c r="T8" s="60"/>
      <c r="U8" s="60"/>
      <c r="V8" s="60"/>
      <c r="W8" s="60">
        <v>2906356</v>
      </c>
      <c r="X8" s="60">
        <v>6865983</v>
      </c>
      <c r="Y8" s="60">
        <v>-3959627</v>
      </c>
      <c r="Z8" s="140">
        <v>-57.67</v>
      </c>
      <c r="AA8" s="62">
        <v>7177525</v>
      </c>
    </row>
    <row r="9" spans="1:27" ht="12.75">
      <c r="A9" s="249" t="s">
        <v>179</v>
      </c>
      <c r="B9" s="182"/>
      <c r="C9" s="155">
        <v>169128000</v>
      </c>
      <c r="D9" s="155"/>
      <c r="E9" s="59">
        <v>131847000</v>
      </c>
      <c r="F9" s="60">
        <v>131847000</v>
      </c>
      <c r="G9" s="60">
        <v>55291000</v>
      </c>
      <c r="H9" s="60">
        <v>260000</v>
      </c>
      <c r="I9" s="60">
        <v>771000</v>
      </c>
      <c r="J9" s="60">
        <v>56322000</v>
      </c>
      <c r="K9" s="60"/>
      <c r="L9" s="60">
        <v>467000</v>
      </c>
      <c r="M9" s="60">
        <v>42712000</v>
      </c>
      <c r="N9" s="60">
        <v>43179000</v>
      </c>
      <c r="O9" s="60"/>
      <c r="P9" s="60">
        <v>312000</v>
      </c>
      <c r="Q9" s="60">
        <v>32034000</v>
      </c>
      <c r="R9" s="60">
        <v>32346000</v>
      </c>
      <c r="S9" s="60"/>
      <c r="T9" s="60"/>
      <c r="U9" s="60"/>
      <c r="V9" s="60"/>
      <c r="W9" s="60">
        <v>131847000</v>
      </c>
      <c r="X9" s="60">
        <v>131847000</v>
      </c>
      <c r="Y9" s="60"/>
      <c r="Z9" s="140"/>
      <c r="AA9" s="62">
        <v>131847000</v>
      </c>
    </row>
    <row r="10" spans="1:27" ht="12.75">
      <c r="A10" s="249" t="s">
        <v>180</v>
      </c>
      <c r="B10" s="182"/>
      <c r="C10" s="155"/>
      <c r="D10" s="155"/>
      <c r="E10" s="59">
        <v>58378200</v>
      </c>
      <c r="F10" s="60">
        <v>58378000</v>
      </c>
      <c r="G10" s="60">
        <v>17500000</v>
      </c>
      <c r="H10" s="60"/>
      <c r="I10" s="60"/>
      <c r="J10" s="60">
        <v>17500000</v>
      </c>
      <c r="K10" s="60">
        <v>4500000</v>
      </c>
      <c r="L10" s="60"/>
      <c r="M10" s="60">
        <v>14000000</v>
      </c>
      <c r="N10" s="60">
        <v>18500000</v>
      </c>
      <c r="O10" s="60"/>
      <c r="P10" s="60">
        <v>3000000</v>
      </c>
      <c r="Q10" s="60">
        <v>19378000</v>
      </c>
      <c r="R10" s="60">
        <v>22378000</v>
      </c>
      <c r="S10" s="60"/>
      <c r="T10" s="60"/>
      <c r="U10" s="60"/>
      <c r="V10" s="60"/>
      <c r="W10" s="60">
        <v>58378000</v>
      </c>
      <c r="X10" s="60">
        <v>58378000</v>
      </c>
      <c r="Y10" s="60"/>
      <c r="Z10" s="140"/>
      <c r="AA10" s="62">
        <v>58378000</v>
      </c>
    </row>
    <row r="11" spans="1:27" ht="12.75">
      <c r="A11" s="249" t="s">
        <v>181</v>
      </c>
      <c r="B11" s="182"/>
      <c r="C11" s="155">
        <v>1662647</v>
      </c>
      <c r="D11" s="155"/>
      <c r="E11" s="59">
        <v>1830503</v>
      </c>
      <c r="F11" s="60">
        <v>1830504</v>
      </c>
      <c r="G11" s="60">
        <v>141918</v>
      </c>
      <c r="H11" s="60">
        <v>172224</v>
      </c>
      <c r="I11" s="60">
        <v>176910</v>
      </c>
      <c r="J11" s="60">
        <v>491052</v>
      </c>
      <c r="K11" s="60">
        <v>119170</v>
      </c>
      <c r="L11" s="60">
        <v>96764</v>
      </c>
      <c r="M11" s="60">
        <v>113372</v>
      </c>
      <c r="N11" s="60">
        <v>329306</v>
      </c>
      <c r="O11" s="60">
        <v>168316</v>
      </c>
      <c r="P11" s="60">
        <v>111590</v>
      </c>
      <c r="Q11" s="60">
        <v>103242</v>
      </c>
      <c r="R11" s="60">
        <v>383148</v>
      </c>
      <c r="S11" s="60"/>
      <c r="T11" s="60"/>
      <c r="U11" s="60"/>
      <c r="V11" s="60"/>
      <c r="W11" s="60">
        <v>1203506</v>
      </c>
      <c r="X11" s="60">
        <v>1325474</v>
      </c>
      <c r="Y11" s="60">
        <v>-121968</v>
      </c>
      <c r="Z11" s="140">
        <v>-9.2</v>
      </c>
      <c r="AA11" s="62">
        <v>1830504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-143862477</v>
      </c>
      <c r="D14" s="155"/>
      <c r="E14" s="59">
        <v>-152077801</v>
      </c>
      <c r="F14" s="60">
        <v>-149858275</v>
      </c>
      <c r="G14" s="60">
        <v>-19279216</v>
      </c>
      <c r="H14" s="60">
        <v>-14580869</v>
      </c>
      <c r="I14" s="60">
        <v>-12227337</v>
      </c>
      <c r="J14" s="60">
        <v>-46087422</v>
      </c>
      <c r="K14" s="60">
        <v>-9267066</v>
      </c>
      <c r="L14" s="60">
        <v>-14669394</v>
      </c>
      <c r="M14" s="60">
        <v>-21763728</v>
      </c>
      <c r="N14" s="60">
        <v>-45700188</v>
      </c>
      <c r="O14" s="60">
        <v>-13866221</v>
      </c>
      <c r="P14" s="60">
        <v>-11224462</v>
      </c>
      <c r="Q14" s="60">
        <v>-12602558</v>
      </c>
      <c r="R14" s="60">
        <v>-37693241</v>
      </c>
      <c r="S14" s="60"/>
      <c r="T14" s="60"/>
      <c r="U14" s="60"/>
      <c r="V14" s="60"/>
      <c r="W14" s="60">
        <v>-129480851</v>
      </c>
      <c r="X14" s="60">
        <v>-120715520</v>
      </c>
      <c r="Y14" s="60">
        <v>-8765331</v>
      </c>
      <c r="Z14" s="140">
        <v>7.26</v>
      </c>
      <c r="AA14" s="62">
        <v>-149858275</v>
      </c>
    </row>
    <row r="15" spans="1:27" ht="12.75">
      <c r="A15" s="249" t="s">
        <v>40</v>
      </c>
      <c r="B15" s="182"/>
      <c r="C15" s="155">
        <v>-142175</v>
      </c>
      <c r="D15" s="155"/>
      <c r="E15" s="59"/>
      <c r="F15" s="60">
        <v>-51990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-38997</v>
      </c>
      <c r="Y15" s="60">
        <v>38997</v>
      </c>
      <c r="Z15" s="140">
        <v>-100</v>
      </c>
      <c r="AA15" s="62">
        <v>-51990</v>
      </c>
    </row>
    <row r="16" spans="1:27" ht="12.75">
      <c r="A16" s="249" t="s">
        <v>42</v>
      </c>
      <c r="B16" s="182"/>
      <c r="C16" s="155"/>
      <c r="D16" s="155"/>
      <c r="E16" s="59">
        <v>-150000</v>
      </c>
      <c r="F16" s="60">
        <v>-1500000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-1107665</v>
      </c>
      <c r="Y16" s="60">
        <v>1107665</v>
      </c>
      <c r="Z16" s="140">
        <v>-100</v>
      </c>
      <c r="AA16" s="62">
        <v>-1500000</v>
      </c>
    </row>
    <row r="17" spans="1:27" ht="12.75">
      <c r="A17" s="250" t="s">
        <v>185</v>
      </c>
      <c r="B17" s="251"/>
      <c r="C17" s="168">
        <f aca="true" t="shared" si="0" ref="C17:Y17">SUM(C6:C16)</f>
        <v>43892336</v>
      </c>
      <c r="D17" s="168">
        <f t="shared" si="0"/>
        <v>0</v>
      </c>
      <c r="E17" s="72">
        <f t="shared" si="0"/>
        <v>62096590</v>
      </c>
      <c r="F17" s="73">
        <f t="shared" si="0"/>
        <v>66522766</v>
      </c>
      <c r="G17" s="73">
        <f t="shared" si="0"/>
        <v>54777856</v>
      </c>
      <c r="H17" s="73">
        <f t="shared" si="0"/>
        <v>-12688949</v>
      </c>
      <c r="I17" s="73">
        <f t="shared" si="0"/>
        <v>-10303453</v>
      </c>
      <c r="J17" s="73">
        <f t="shared" si="0"/>
        <v>31785454</v>
      </c>
      <c r="K17" s="73">
        <f t="shared" si="0"/>
        <v>142791</v>
      </c>
      <c r="L17" s="73">
        <f t="shared" si="0"/>
        <v>-10920576</v>
      </c>
      <c r="M17" s="73">
        <f t="shared" si="0"/>
        <v>36594443</v>
      </c>
      <c r="N17" s="73">
        <f t="shared" si="0"/>
        <v>25816658</v>
      </c>
      <c r="O17" s="73">
        <f t="shared" si="0"/>
        <v>-12243510</v>
      </c>
      <c r="P17" s="73">
        <f t="shared" si="0"/>
        <v>-7221827</v>
      </c>
      <c r="Q17" s="73">
        <f t="shared" si="0"/>
        <v>40266144</v>
      </c>
      <c r="R17" s="73">
        <f t="shared" si="0"/>
        <v>20800807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78402919</v>
      </c>
      <c r="X17" s="73">
        <f t="shared" si="0"/>
        <v>91282559</v>
      </c>
      <c r="Y17" s="73">
        <f t="shared" si="0"/>
        <v>-12879640</v>
      </c>
      <c r="Z17" s="170">
        <f>+IF(X17&lt;&gt;0,+(Y17/X17)*100,0)</f>
        <v>-14.109639498603451</v>
      </c>
      <c r="AA17" s="74">
        <f>SUM(AA6:AA16)</f>
        <v>66522766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-46705955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>
        <v>180345</v>
      </c>
      <c r="I22" s="60">
        <v>1259045</v>
      </c>
      <c r="J22" s="60">
        <v>1439390</v>
      </c>
      <c r="K22" s="60">
        <v>726249</v>
      </c>
      <c r="L22" s="60">
        <v>669056</v>
      </c>
      <c r="M22" s="159">
        <v>725016</v>
      </c>
      <c r="N22" s="60">
        <v>2120321</v>
      </c>
      <c r="O22" s="60">
        <v>656597</v>
      </c>
      <c r="P22" s="60"/>
      <c r="Q22" s="60">
        <v>1886188</v>
      </c>
      <c r="R22" s="60">
        <v>2542785</v>
      </c>
      <c r="S22" s="60"/>
      <c r="T22" s="159"/>
      <c r="U22" s="60"/>
      <c r="V22" s="60"/>
      <c r="W22" s="60">
        <v>6102496</v>
      </c>
      <c r="X22" s="60"/>
      <c r="Y22" s="60">
        <v>6102496</v>
      </c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-53918</v>
      </c>
      <c r="D26" s="155"/>
      <c r="E26" s="59">
        <v>-64089000</v>
      </c>
      <c r="F26" s="60">
        <v>-63709001</v>
      </c>
      <c r="G26" s="60">
        <v>-1490434</v>
      </c>
      <c r="H26" s="60">
        <v>-4090495</v>
      </c>
      <c r="I26" s="60">
        <v>-4713445</v>
      </c>
      <c r="J26" s="60">
        <v>-10294374</v>
      </c>
      <c r="K26" s="60">
        <v>-3603092</v>
      </c>
      <c r="L26" s="60">
        <v>-4834235</v>
      </c>
      <c r="M26" s="60">
        <v>-7917457</v>
      </c>
      <c r="N26" s="60">
        <v>-16354784</v>
      </c>
      <c r="O26" s="60">
        <v>-5992395</v>
      </c>
      <c r="P26" s="60">
        <v>-77570</v>
      </c>
      <c r="Q26" s="60">
        <v>-9214879</v>
      </c>
      <c r="R26" s="60">
        <v>-15284844</v>
      </c>
      <c r="S26" s="60"/>
      <c r="T26" s="60"/>
      <c r="U26" s="60"/>
      <c r="V26" s="60"/>
      <c r="W26" s="60">
        <v>-41934002</v>
      </c>
      <c r="X26" s="60">
        <v>-44522602</v>
      </c>
      <c r="Y26" s="60">
        <v>2588600</v>
      </c>
      <c r="Z26" s="140">
        <v>-5.81</v>
      </c>
      <c r="AA26" s="62">
        <v>-63709001</v>
      </c>
    </row>
    <row r="27" spans="1:27" ht="12.75">
      <c r="A27" s="250" t="s">
        <v>192</v>
      </c>
      <c r="B27" s="251"/>
      <c r="C27" s="168">
        <f aca="true" t="shared" si="1" ref="C27:Y27">SUM(C21:C26)</f>
        <v>-46759873</v>
      </c>
      <c r="D27" s="168">
        <f>SUM(D21:D26)</f>
        <v>0</v>
      </c>
      <c r="E27" s="72">
        <f t="shared" si="1"/>
        <v>-64089000</v>
      </c>
      <c r="F27" s="73">
        <f t="shared" si="1"/>
        <v>-63709001</v>
      </c>
      <c r="G27" s="73">
        <f t="shared" si="1"/>
        <v>-1490434</v>
      </c>
      <c r="H27" s="73">
        <f t="shared" si="1"/>
        <v>-3910150</v>
      </c>
      <c r="I27" s="73">
        <f t="shared" si="1"/>
        <v>-3454400</v>
      </c>
      <c r="J27" s="73">
        <f t="shared" si="1"/>
        <v>-8854984</v>
      </c>
      <c r="K27" s="73">
        <f t="shared" si="1"/>
        <v>-2876843</v>
      </c>
      <c r="L27" s="73">
        <f t="shared" si="1"/>
        <v>-4165179</v>
      </c>
      <c r="M27" s="73">
        <f t="shared" si="1"/>
        <v>-7192441</v>
      </c>
      <c r="N27" s="73">
        <f t="shared" si="1"/>
        <v>-14234463</v>
      </c>
      <c r="O27" s="73">
        <f t="shared" si="1"/>
        <v>-5335798</v>
      </c>
      <c r="P27" s="73">
        <f t="shared" si="1"/>
        <v>-77570</v>
      </c>
      <c r="Q27" s="73">
        <f t="shared" si="1"/>
        <v>-7328691</v>
      </c>
      <c r="R27" s="73">
        <f t="shared" si="1"/>
        <v>-12742059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-35831506</v>
      </c>
      <c r="X27" s="73">
        <f t="shared" si="1"/>
        <v>-44522602</v>
      </c>
      <c r="Y27" s="73">
        <f t="shared" si="1"/>
        <v>8691096</v>
      </c>
      <c r="Z27" s="170">
        <f>+IF(X27&lt;&gt;0,+(Y27/X27)*100,0)</f>
        <v>-19.52063807950847</v>
      </c>
      <c r="AA27" s="74">
        <f>SUM(AA21:AA26)</f>
        <v>-63709001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>
        <v>7000</v>
      </c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7000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-2867537</v>
      </c>
      <c r="D38" s="153">
        <f>+D17+D27+D36</f>
        <v>0</v>
      </c>
      <c r="E38" s="99">
        <f t="shared" si="3"/>
        <v>-1985410</v>
      </c>
      <c r="F38" s="100">
        <f t="shared" si="3"/>
        <v>2813765</v>
      </c>
      <c r="G38" s="100">
        <f t="shared" si="3"/>
        <v>53287422</v>
      </c>
      <c r="H38" s="100">
        <f t="shared" si="3"/>
        <v>-16599099</v>
      </c>
      <c r="I38" s="100">
        <f t="shared" si="3"/>
        <v>-13757853</v>
      </c>
      <c r="J38" s="100">
        <f t="shared" si="3"/>
        <v>22930470</v>
      </c>
      <c r="K38" s="100">
        <f t="shared" si="3"/>
        <v>-2734052</v>
      </c>
      <c r="L38" s="100">
        <f t="shared" si="3"/>
        <v>-15085755</v>
      </c>
      <c r="M38" s="100">
        <f t="shared" si="3"/>
        <v>29402002</v>
      </c>
      <c r="N38" s="100">
        <f t="shared" si="3"/>
        <v>11582195</v>
      </c>
      <c r="O38" s="100">
        <f t="shared" si="3"/>
        <v>-17579308</v>
      </c>
      <c r="P38" s="100">
        <f t="shared" si="3"/>
        <v>-7299397</v>
      </c>
      <c r="Q38" s="100">
        <f t="shared" si="3"/>
        <v>32937453</v>
      </c>
      <c r="R38" s="100">
        <f t="shared" si="3"/>
        <v>8058748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42571413</v>
      </c>
      <c r="X38" s="100">
        <f t="shared" si="3"/>
        <v>46759957</v>
      </c>
      <c r="Y38" s="100">
        <f t="shared" si="3"/>
        <v>-4188544</v>
      </c>
      <c r="Z38" s="137">
        <f>+IF(X38&lt;&gt;0,+(Y38/X38)*100,0)</f>
        <v>-8.957544593122702</v>
      </c>
      <c r="AA38" s="102">
        <f>+AA17+AA27+AA36</f>
        <v>2813765</v>
      </c>
    </row>
    <row r="39" spans="1:27" ht="12.75">
      <c r="A39" s="249" t="s">
        <v>200</v>
      </c>
      <c r="B39" s="182"/>
      <c r="C39" s="153">
        <v>6545788</v>
      </c>
      <c r="D39" s="153"/>
      <c r="E39" s="99">
        <v>2500000</v>
      </c>
      <c r="F39" s="100">
        <v>3678251</v>
      </c>
      <c r="G39" s="100">
        <v>3643395</v>
      </c>
      <c r="H39" s="100">
        <v>56930817</v>
      </c>
      <c r="I39" s="100">
        <v>40331718</v>
      </c>
      <c r="J39" s="100">
        <v>3643395</v>
      </c>
      <c r="K39" s="100">
        <v>26573865</v>
      </c>
      <c r="L39" s="100">
        <v>23839813</v>
      </c>
      <c r="M39" s="100">
        <v>8754058</v>
      </c>
      <c r="N39" s="100">
        <v>26573865</v>
      </c>
      <c r="O39" s="100">
        <v>38156060</v>
      </c>
      <c r="P39" s="100">
        <v>20576752</v>
      </c>
      <c r="Q39" s="100">
        <v>13277355</v>
      </c>
      <c r="R39" s="100">
        <v>38156060</v>
      </c>
      <c r="S39" s="100"/>
      <c r="T39" s="100"/>
      <c r="U39" s="100"/>
      <c r="V39" s="100"/>
      <c r="W39" s="100">
        <v>3643395</v>
      </c>
      <c r="X39" s="100">
        <v>3678251</v>
      </c>
      <c r="Y39" s="100">
        <v>-34856</v>
      </c>
      <c r="Z39" s="137">
        <v>-0.95</v>
      </c>
      <c r="AA39" s="102">
        <v>3678251</v>
      </c>
    </row>
    <row r="40" spans="1:27" ht="12.75">
      <c r="A40" s="269" t="s">
        <v>201</v>
      </c>
      <c r="B40" s="256"/>
      <c r="C40" s="257">
        <v>3678251</v>
      </c>
      <c r="D40" s="257"/>
      <c r="E40" s="258">
        <v>514590</v>
      </c>
      <c r="F40" s="259">
        <v>6492016</v>
      </c>
      <c r="G40" s="259">
        <v>56930817</v>
      </c>
      <c r="H40" s="259">
        <v>40331718</v>
      </c>
      <c r="I40" s="259">
        <v>26573865</v>
      </c>
      <c r="J40" s="259">
        <v>26573865</v>
      </c>
      <c r="K40" s="259">
        <v>23839813</v>
      </c>
      <c r="L40" s="259">
        <v>8754058</v>
      </c>
      <c r="M40" s="259">
        <v>38156060</v>
      </c>
      <c r="N40" s="259">
        <v>38156060</v>
      </c>
      <c r="O40" s="259">
        <v>20576752</v>
      </c>
      <c r="P40" s="259">
        <v>13277355</v>
      </c>
      <c r="Q40" s="259">
        <v>46214808</v>
      </c>
      <c r="R40" s="259">
        <v>46214808</v>
      </c>
      <c r="S40" s="259"/>
      <c r="T40" s="259"/>
      <c r="U40" s="259"/>
      <c r="V40" s="259"/>
      <c r="W40" s="259">
        <v>46214808</v>
      </c>
      <c r="X40" s="259">
        <v>50438208</v>
      </c>
      <c r="Y40" s="259">
        <v>-4223400</v>
      </c>
      <c r="Z40" s="260">
        <v>-8.37</v>
      </c>
      <c r="AA40" s="261">
        <v>6492016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46705955</v>
      </c>
      <c r="D5" s="200">
        <f t="shared" si="0"/>
        <v>0</v>
      </c>
      <c r="E5" s="106">
        <f t="shared" si="0"/>
        <v>64089000</v>
      </c>
      <c r="F5" s="106">
        <f t="shared" si="0"/>
        <v>63709000</v>
      </c>
      <c r="G5" s="106">
        <f t="shared" si="0"/>
        <v>509814</v>
      </c>
      <c r="H5" s="106">
        <f t="shared" si="0"/>
        <v>3425943</v>
      </c>
      <c r="I5" s="106">
        <f t="shared" si="0"/>
        <v>4016306</v>
      </c>
      <c r="J5" s="106">
        <f t="shared" si="0"/>
        <v>7952063</v>
      </c>
      <c r="K5" s="106">
        <f t="shared" si="0"/>
        <v>3196324</v>
      </c>
      <c r="L5" s="106">
        <f t="shared" si="0"/>
        <v>4144841</v>
      </c>
      <c r="M5" s="106">
        <f t="shared" si="0"/>
        <v>7219125</v>
      </c>
      <c r="N5" s="106">
        <f t="shared" si="0"/>
        <v>14560290</v>
      </c>
      <c r="O5" s="106">
        <f t="shared" si="0"/>
        <v>5282803</v>
      </c>
      <c r="P5" s="106">
        <f t="shared" si="0"/>
        <v>77590</v>
      </c>
      <c r="Q5" s="106">
        <f t="shared" si="0"/>
        <v>9214879</v>
      </c>
      <c r="R5" s="106">
        <f t="shared" si="0"/>
        <v>14575272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37087625</v>
      </c>
      <c r="X5" s="106">
        <f t="shared" si="0"/>
        <v>47781750</v>
      </c>
      <c r="Y5" s="106">
        <f t="shared" si="0"/>
        <v>-10694125</v>
      </c>
      <c r="Z5" s="201">
        <f>+IF(X5&lt;&gt;0,+(Y5/X5)*100,0)</f>
        <v>-22.381191563724645</v>
      </c>
      <c r="AA5" s="199">
        <f>SUM(AA11:AA18)</f>
        <v>63709000</v>
      </c>
    </row>
    <row r="6" spans="1:27" ht="12.75">
      <c r="A6" s="291" t="s">
        <v>205</v>
      </c>
      <c r="B6" s="142"/>
      <c r="C6" s="62">
        <v>39393121</v>
      </c>
      <c r="D6" s="156"/>
      <c r="E6" s="60">
        <v>44378000</v>
      </c>
      <c r="F6" s="60">
        <v>43378000</v>
      </c>
      <c r="G6" s="60"/>
      <c r="H6" s="60">
        <v>1156650</v>
      </c>
      <c r="I6" s="60">
        <v>782047</v>
      </c>
      <c r="J6" s="60">
        <v>1938697</v>
      </c>
      <c r="K6" s="60">
        <v>234745</v>
      </c>
      <c r="L6" s="60">
        <v>1794337</v>
      </c>
      <c r="M6" s="60">
        <v>3254222</v>
      </c>
      <c r="N6" s="60">
        <v>5283304</v>
      </c>
      <c r="O6" s="60">
        <v>2777574</v>
      </c>
      <c r="P6" s="60">
        <v>20</v>
      </c>
      <c r="Q6" s="60">
        <v>4350350</v>
      </c>
      <c r="R6" s="60">
        <v>7127944</v>
      </c>
      <c r="S6" s="60"/>
      <c r="T6" s="60"/>
      <c r="U6" s="60"/>
      <c r="V6" s="60"/>
      <c r="W6" s="60">
        <v>14349945</v>
      </c>
      <c r="X6" s="60">
        <v>32533500</v>
      </c>
      <c r="Y6" s="60">
        <v>-18183555</v>
      </c>
      <c r="Z6" s="140">
        <v>-55.89</v>
      </c>
      <c r="AA6" s="155">
        <v>43378000</v>
      </c>
    </row>
    <row r="7" spans="1:27" ht="12.75">
      <c r="A7" s="291" t="s">
        <v>206</v>
      </c>
      <c r="B7" s="142"/>
      <c r="C7" s="62"/>
      <c r="D7" s="156"/>
      <c r="E7" s="60">
        <v>15000000</v>
      </c>
      <c r="F7" s="60">
        <v>15000000</v>
      </c>
      <c r="G7" s="60">
        <v>456141</v>
      </c>
      <c r="H7" s="60"/>
      <c r="I7" s="60">
        <v>1003958</v>
      </c>
      <c r="J7" s="60">
        <v>1460099</v>
      </c>
      <c r="K7" s="60">
        <v>1128694</v>
      </c>
      <c r="L7" s="60">
        <v>919477</v>
      </c>
      <c r="M7" s="60">
        <v>1714463</v>
      </c>
      <c r="N7" s="60">
        <v>3762634</v>
      </c>
      <c r="O7" s="60">
        <v>1542117</v>
      </c>
      <c r="P7" s="60"/>
      <c r="Q7" s="60">
        <v>3133869</v>
      </c>
      <c r="R7" s="60">
        <v>4675986</v>
      </c>
      <c r="S7" s="60"/>
      <c r="T7" s="60"/>
      <c r="U7" s="60"/>
      <c r="V7" s="60"/>
      <c r="W7" s="60">
        <v>9898719</v>
      </c>
      <c r="X7" s="60">
        <v>11250000</v>
      </c>
      <c r="Y7" s="60">
        <v>-1351281</v>
      </c>
      <c r="Z7" s="140">
        <v>-12.01</v>
      </c>
      <c r="AA7" s="155">
        <v>15000000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2278528</v>
      </c>
      <c r="D10" s="156"/>
      <c r="E10" s="60">
        <v>2489000</v>
      </c>
      <c r="F10" s="60">
        <v>1750000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1312500</v>
      </c>
      <c r="Y10" s="60">
        <v>-1312500</v>
      </c>
      <c r="Z10" s="140">
        <v>-100</v>
      </c>
      <c r="AA10" s="155">
        <v>1750000</v>
      </c>
    </row>
    <row r="11" spans="1:27" ht="12.75">
      <c r="A11" s="292" t="s">
        <v>210</v>
      </c>
      <c r="B11" s="142"/>
      <c r="C11" s="293">
        <f aca="true" t="shared" si="1" ref="C11:Y11">SUM(C6:C10)</f>
        <v>41671649</v>
      </c>
      <c r="D11" s="294">
        <f t="shared" si="1"/>
        <v>0</v>
      </c>
      <c r="E11" s="295">
        <f t="shared" si="1"/>
        <v>61867000</v>
      </c>
      <c r="F11" s="295">
        <f t="shared" si="1"/>
        <v>60128000</v>
      </c>
      <c r="G11" s="295">
        <f t="shared" si="1"/>
        <v>456141</v>
      </c>
      <c r="H11" s="295">
        <f t="shared" si="1"/>
        <v>1156650</v>
      </c>
      <c r="I11" s="295">
        <f t="shared" si="1"/>
        <v>1786005</v>
      </c>
      <c r="J11" s="295">
        <f t="shared" si="1"/>
        <v>3398796</v>
      </c>
      <c r="K11" s="295">
        <f t="shared" si="1"/>
        <v>1363439</v>
      </c>
      <c r="L11" s="295">
        <f t="shared" si="1"/>
        <v>2713814</v>
      </c>
      <c r="M11" s="295">
        <f t="shared" si="1"/>
        <v>4968685</v>
      </c>
      <c r="N11" s="295">
        <f t="shared" si="1"/>
        <v>9045938</v>
      </c>
      <c r="O11" s="295">
        <f t="shared" si="1"/>
        <v>4319691</v>
      </c>
      <c r="P11" s="295">
        <f t="shared" si="1"/>
        <v>20</v>
      </c>
      <c r="Q11" s="295">
        <f t="shared" si="1"/>
        <v>7484219</v>
      </c>
      <c r="R11" s="295">
        <f t="shared" si="1"/>
        <v>11803930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24248664</v>
      </c>
      <c r="X11" s="295">
        <f t="shared" si="1"/>
        <v>45096000</v>
      </c>
      <c r="Y11" s="295">
        <f t="shared" si="1"/>
        <v>-20847336</v>
      </c>
      <c r="Z11" s="296">
        <f>+IF(X11&lt;&gt;0,+(Y11/X11)*100,0)</f>
        <v>-46.228791910590736</v>
      </c>
      <c r="AA11" s="297">
        <f>SUM(AA6:AA10)</f>
        <v>60128000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>
        <v>53673</v>
      </c>
      <c r="H12" s="60">
        <v>1287592</v>
      </c>
      <c r="I12" s="60">
        <v>2230301</v>
      </c>
      <c r="J12" s="60">
        <v>3571566</v>
      </c>
      <c r="K12" s="60">
        <v>1832885</v>
      </c>
      <c r="L12" s="60">
        <v>948647</v>
      </c>
      <c r="M12" s="60">
        <v>1763818</v>
      </c>
      <c r="N12" s="60">
        <v>4545350</v>
      </c>
      <c r="O12" s="60">
        <v>963112</v>
      </c>
      <c r="P12" s="60"/>
      <c r="Q12" s="60">
        <v>1730660</v>
      </c>
      <c r="R12" s="60">
        <v>2693772</v>
      </c>
      <c r="S12" s="60"/>
      <c r="T12" s="60"/>
      <c r="U12" s="60"/>
      <c r="V12" s="60"/>
      <c r="W12" s="60">
        <v>10810688</v>
      </c>
      <c r="X12" s="60"/>
      <c r="Y12" s="60">
        <v>10810688</v>
      </c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5034306</v>
      </c>
      <c r="D15" s="156"/>
      <c r="E15" s="60">
        <v>2222000</v>
      </c>
      <c r="F15" s="60">
        <v>3581000</v>
      </c>
      <c r="G15" s="60"/>
      <c r="H15" s="60">
        <v>981701</v>
      </c>
      <c r="I15" s="60"/>
      <c r="J15" s="60">
        <v>981701</v>
      </c>
      <c r="K15" s="60"/>
      <c r="L15" s="60">
        <v>482380</v>
      </c>
      <c r="M15" s="60">
        <v>486622</v>
      </c>
      <c r="N15" s="60">
        <v>969002</v>
      </c>
      <c r="O15" s="60"/>
      <c r="P15" s="60">
        <v>77570</v>
      </c>
      <c r="Q15" s="60"/>
      <c r="R15" s="60">
        <v>77570</v>
      </c>
      <c r="S15" s="60"/>
      <c r="T15" s="60"/>
      <c r="U15" s="60"/>
      <c r="V15" s="60"/>
      <c r="W15" s="60">
        <v>2028273</v>
      </c>
      <c r="X15" s="60">
        <v>2685750</v>
      </c>
      <c r="Y15" s="60">
        <v>-657477</v>
      </c>
      <c r="Z15" s="140">
        <v>-24.48</v>
      </c>
      <c r="AA15" s="155">
        <v>3581000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39393121</v>
      </c>
      <c r="D36" s="156">
        <f t="shared" si="4"/>
        <v>0</v>
      </c>
      <c r="E36" s="60">
        <f t="shared" si="4"/>
        <v>44378000</v>
      </c>
      <c r="F36" s="60">
        <f t="shared" si="4"/>
        <v>43378000</v>
      </c>
      <c r="G36" s="60">
        <f t="shared" si="4"/>
        <v>0</v>
      </c>
      <c r="H36" s="60">
        <f t="shared" si="4"/>
        <v>1156650</v>
      </c>
      <c r="I36" s="60">
        <f t="shared" si="4"/>
        <v>782047</v>
      </c>
      <c r="J36" s="60">
        <f t="shared" si="4"/>
        <v>1938697</v>
      </c>
      <c r="K36" s="60">
        <f t="shared" si="4"/>
        <v>234745</v>
      </c>
      <c r="L36" s="60">
        <f t="shared" si="4"/>
        <v>1794337</v>
      </c>
      <c r="M36" s="60">
        <f t="shared" si="4"/>
        <v>3254222</v>
      </c>
      <c r="N36" s="60">
        <f t="shared" si="4"/>
        <v>5283304</v>
      </c>
      <c r="O36" s="60">
        <f t="shared" si="4"/>
        <v>2777574</v>
      </c>
      <c r="P36" s="60">
        <f t="shared" si="4"/>
        <v>20</v>
      </c>
      <c r="Q36" s="60">
        <f t="shared" si="4"/>
        <v>4350350</v>
      </c>
      <c r="R36" s="60">
        <f t="shared" si="4"/>
        <v>7127944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14349945</v>
      </c>
      <c r="X36" s="60">
        <f t="shared" si="4"/>
        <v>32533500</v>
      </c>
      <c r="Y36" s="60">
        <f t="shared" si="4"/>
        <v>-18183555</v>
      </c>
      <c r="Z36" s="140">
        <f aca="true" t="shared" si="5" ref="Z36:Z49">+IF(X36&lt;&gt;0,+(Y36/X36)*100,0)</f>
        <v>-55.89178846419844</v>
      </c>
      <c r="AA36" s="155">
        <f>AA6+AA21</f>
        <v>43378000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15000000</v>
      </c>
      <c r="F37" s="60">
        <f t="shared" si="4"/>
        <v>15000000</v>
      </c>
      <c r="G37" s="60">
        <f t="shared" si="4"/>
        <v>456141</v>
      </c>
      <c r="H37" s="60">
        <f t="shared" si="4"/>
        <v>0</v>
      </c>
      <c r="I37" s="60">
        <f t="shared" si="4"/>
        <v>1003958</v>
      </c>
      <c r="J37" s="60">
        <f t="shared" si="4"/>
        <v>1460099</v>
      </c>
      <c r="K37" s="60">
        <f t="shared" si="4"/>
        <v>1128694</v>
      </c>
      <c r="L37" s="60">
        <f t="shared" si="4"/>
        <v>919477</v>
      </c>
      <c r="M37" s="60">
        <f t="shared" si="4"/>
        <v>1714463</v>
      </c>
      <c r="N37" s="60">
        <f t="shared" si="4"/>
        <v>3762634</v>
      </c>
      <c r="O37" s="60">
        <f t="shared" si="4"/>
        <v>1542117</v>
      </c>
      <c r="P37" s="60">
        <f t="shared" si="4"/>
        <v>0</v>
      </c>
      <c r="Q37" s="60">
        <f t="shared" si="4"/>
        <v>3133869</v>
      </c>
      <c r="R37" s="60">
        <f t="shared" si="4"/>
        <v>4675986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9898719</v>
      </c>
      <c r="X37" s="60">
        <f t="shared" si="4"/>
        <v>11250000</v>
      </c>
      <c r="Y37" s="60">
        <f t="shared" si="4"/>
        <v>-1351281</v>
      </c>
      <c r="Z37" s="140">
        <f t="shared" si="5"/>
        <v>-12.011386666666667</v>
      </c>
      <c r="AA37" s="155">
        <f>AA7+AA22</f>
        <v>15000000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2278528</v>
      </c>
      <c r="D40" s="156">
        <f t="shared" si="4"/>
        <v>0</v>
      </c>
      <c r="E40" s="60">
        <f t="shared" si="4"/>
        <v>2489000</v>
      </c>
      <c r="F40" s="60">
        <f t="shared" si="4"/>
        <v>1750000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1312500</v>
      </c>
      <c r="Y40" s="60">
        <f t="shared" si="4"/>
        <v>-1312500</v>
      </c>
      <c r="Z40" s="140">
        <f t="shared" si="5"/>
        <v>-100</v>
      </c>
      <c r="AA40" s="155">
        <f>AA10+AA25</f>
        <v>1750000</v>
      </c>
    </row>
    <row r="41" spans="1:27" ht="12.75">
      <c r="A41" s="292" t="s">
        <v>210</v>
      </c>
      <c r="B41" s="142"/>
      <c r="C41" s="293">
        <f aca="true" t="shared" si="6" ref="C41:Y41">SUM(C36:C40)</f>
        <v>41671649</v>
      </c>
      <c r="D41" s="294">
        <f t="shared" si="6"/>
        <v>0</v>
      </c>
      <c r="E41" s="295">
        <f t="shared" si="6"/>
        <v>61867000</v>
      </c>
      <c r="F41" s="295">
        <f t="shared" si="6"/>
        <v>60128000</v>
      </c>
      <c r="G41" s="295">
        <f t="shared" si="6"/>
        <v>456141</v>
      </c>
      <c r="H41" s="295">
        <f t="shared" si="6"/>
        <v>1156650</v>
      </c>
      <c r="I41" s="295">
        <f t="shared" si="6"/>
        <v>1786005</v>
      </c>
      <c r="J41" s="295">
        <f t="shared" si="6"/>
        <v>3398796</v>
      </c>
      <c r="K41" s="295">
        <f t="shared" si="6"/>
        <v>1363439</v>
      </c>
      <c r="L41" s="295">
        <f t="shared" si="6"/>
        <v>2713814</v>
      </c>
      <c r="M41" s="295">
        <f t="shared" si="6"/>
        <v>4968685</v>
      </c>
      <c r="N41" s="295">
        <f t="shared" si="6"/>
        <v>9045938</v>
      </c>
      <c r="O41" s="295">
        <f t="shared" si="6"/>
        <v>4319691</v>
      </c>
      <c r="P41" s="295">
        <f t="shared" si="6"/>
        <v>20</v>
      </c>
      <c r="Q41" s="295">
        <f t="shared" si="6"/>
        <v>7484219</v>
      </c>
      <c r="R41" s="295">
        <f t="shared" si="6"/>
        <v>11803930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24248664</v>
      </c>
      <c r="X41" s="295">
        <f t="shared" si="6"/>
        <v>45096000</v>
      </c>
      <c r="Y41" s="295">
        <f t="shared" si="6"/>
        <v>-20847336</v>
      </c>
      <c r="Z41" s="296">
        <f t="shared" si="5"/>
        <v>-46.228791910590736</v>
      </c>
      <c r="AA41" s="297">
        <f>SUM(AA36:AA40)</f>
        <v>60128000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53673</v>
      </c>
      <c r="H42" s="54">
        <f t="shared" si="7"/>
        <v>1287592</v>
      </c>
      <c r="I42" s="54">
        <f t="shared" si="7"/>
        <v>2230301</v>
      </c>
      <c r="J42" s="54">
        <f t="shared" si="7"/>
        <v>3571566</v>
      </c>
      <c r="K42" s="54">
        <f t="shared" si="7"/>
        <v>1832885</v>
      </c>
      <c r="L42" s="54">
        <f t="shared" si="7"/>
        <v>948647</v>
      </c>
      <c r="M42" s="54">
        <f t="shared" si="7"/>
        <v>1763818</v>
      </c>
      <c r="N42" s="54">
        <f t="shared" si="7"/>
        <v>4545350</v>
      </c>
      <c r="O42" s="54">
        <f t="shared" si="7"/>
        <v>963112</v>
      </c>
      <c r="P42" s="54">
        <f t="shared" si="7"/>
        <v>0</v>
      </c>
      <c r="Q42" s="54">
        <f t="shared" si="7"/>
        <v>1730660</v>
      </c>
      <c r="R42" s="54">
        <f t="shared" si="7"/>
        <v>2693772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10810688</v>
      </c>
      <c r="X42" s="54">
        <f t="shared" si="7"/>
        <v>0</v>
      </c>
      <c r="Y42" s="54">
        <f t="shared" si="7"/>
        <v>10810688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5034306</v>
      </c>
      <c r="D45" s="129">
        <f t="shared" si="7"/>
        <v>0</v>
      </c>
      <c r="E45" s="54">
        <f t="shared" si="7"/>
        <v>2222000</v>
      </c>
      <c r="F45" s="54">
        <f t="shared" si="7"/>
        <v>3581000</v>
      </c>
      <c r="G45" s="54">
        <f t="shared" si="7"/>
        <v>0</v>
      </c>
      <c r="H45" s="54">
        <f t="shared" si="7"/>
        <v>981701</v>
      </c>
      <c r="I45" s="54">
        <f t="shared" si="7"/>
        <v>0</v>
      </c>
      <c r="J45" s="54">
        <f t="shared" si="7"/>
        <v>981701</v>
      </c>
      <c r="K45" s="54">
        <f t="shared" si="7"/>
        <v>0</v>
      </c>
      <c r="L45" s="54">
        <f t="shared" si="7"/>
        <v>482380</v>
      </c>
      <c r="M45" s="54">
        <f t="shared" si="7"/>
        <v>486622</v>
      </c>
      <c r="N45" s="54">
        <f t="shared" si="7"/>
        <v>969002</v>
      </c>
      <c r="O45" s="54">
        <f t="shared" si="7"/>
        <v>0</v>
      </c>
      <c r="P45" s="54">
        <f t="shared" si="7"/>
        <v>77570</v>
      </c>
      <c r="Q45" s="54">
        <f t="shared" si="7"/>
        <v>0</v>
      </c>
      <c r="R45" s="54">
        <f t="shared" si="7"/>
        <v>77570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2028273</v>
      </c>
      <c r="X45" s="54">
        <f t="shared" si="7"/>
        <v>2685750</v>
      </c>
      <c r="Y45" s="54">
        <f t="shared" si="7"/>
        <v>-657477</v>
      </c>
      <c r="Z45" s="184">
        <f t="shared" si="5"/>
        <v>-24.4802010611561</v>
      </c>
      <c r="AA45" s="130">
        <f t="shared" si="8"/>
        <v>3581000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46705955</v>
      </c>
      <c r="D49" s="218">
        <f t="shared" si="9"/>
        <v>0</v>
      </c>
      <c r="E49" s="220">
        <f t="shared" si="9"/>
        <v>64089000</v>
      </c>
      <c r="F49" s="220">
        <f t="shared" si="9"/>
        <v>63709000</v>
      </c>
      <c r="G49" s="220">
        <f t="shared" si="9"/>
        <v>509814</v>
      </c>
      <c r="H49" s="220">
        <f t="shared" si="9"/>
        <v>3425943</v>
      </c>
      <c r="I49" s="220">
        <f t="shared" si="9"/>
        <v>4016306</v>
      </c>
      <c r="J49" s="220">
        <f t="shared" si="9"/>
        <v>7952063</v>
      </c>
      <c r="K49" s="220">
        <f t="shared" si="9"/>
        <v>3196324</v>
      </c>
      <c r="L49" s="220">
        <f t="shared" si="9"/>
        <v>4144841</v>
      </c>
      <c r="M49" s="220">
        <f t="shared" si="9"/>
        <v>7219125</v>
      </c>
      <c r="N49" s="220">
        <f t="shared" si="9"/>
        <v>14560290</v>
      </c>
      <c r="O49" s="220">
        <f t="shared" si="9"/>
        <v>5282803</v>
      </c>
      <c r="P49" s="220">
        <f t="shared" si="9"/>
        <v>77590</v>
      </c>
      <c r="Q49" s="220">
        <f t="shared" si="9"/>
        <v>9214879</v>
      </c>
      <c r="R49" s="220">
        <f t="shared" si="9"/>
        <v>14575272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37087625</v>
      </c>
      <c r="X49" s="220">
        <f t="shared" si="9"/>
        <v>47781750</v>
      </c>
      <c r="Y49" s="220">
        <f t="shared" si="9"/>
        <v>-10694125</v>
      </c>
      <c r="Z49" s="221">
        <f t="shared" si="5"/>
        <v>-22.381191563724645</v>
      </c>
      <c r="AA49" s="222">
        <f>SUM(AA41:AA48)</f>
        <v>63709000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4390</v>
      </c>
      <c r="H68" s="60">
        <v>108684</v>
      </c>
      <c r="I68" s="60">
        <v>328</v>
      </c>
      <c r="J68" s="60">
        <v>113402</v>
      </c>
      <c r="K68" s="60">
        <v>13930</v>
      </c>
      <c r="L68" s="60">
        <v>68916</v>
      </c>
      <c r="M68" s="60">
        <v>129211</v>
      </c>
      <c r="N68" s="60">
        <v>212057</v>
      </c>
      <c r="O68" s="60">
        <v>206626</v>
      </c>
      <c r="P68" s="60">
        <v>36295</v>
      </c>
      <c r="Q68" s="60">
        <v>40955</v>
      </c>
      <c r="R68" s="60">
        <v>283876</v>
      </c>
      <c r="S68" s="60"/>
      <c r="T68" s="60"/>
      <c r="U68" s="60"/>
      <c r="V68" s="60"/>
      <c r="W68" s="60">
        <v>609335</v>
      </c>
      <c r="X68" s="60"/>
      <c r="Y68" s="60">
        <v>609335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4390</v>
      </c>
      <c r="H69" s="220">
        <f t="shared" si="12"/>
        <v>108684</v>
      </c>
      <c r="I69" s="220">
        <f t="shared" si="12"/>
        <v>328</v>
      </c>
      <c r="J69" s="220">
        <f t="shared" si="12"/>
        <v>113402</v>
      </c>
      <c r="K69" s="220">
        <f t="shared" si="12"/>
        <v>13930</v>
      </c>
      <c r="L69" s="220">
        <f t="shared" si="12"/>
        <v>68916</v>
      </c>
      <c r="M69" s="220">
        <f t="shared" si="12"/>
        <v>129211</v>
      </c>
      <c r="N69" s="220">
        <f t="shared" si="12"/>
        <v>212057</v>
      </c>
      <c r="O69" s="220">
        <f t="shared" si="12"/>
        <v>206626</v>
      </c>
      <c r="P69" s="220">
        <f t="shared" si="12"/>
        <v>36295</v>
      </c>
      <c r="Q69" s="220">
        <f t="shared" si="12"/>
        <v>40955</v>
      </c>
      <c r="R69" s="220">
        <f t="shared" si="12"/>
        <v>283876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609335</v>
      </c>
      <c r="X69" s="220">
        <f t="shared" si="12"/>
        <v>0</v>
      </c>
      <c r="Y69" s="220">
        <f t="shared" si="12"/>
        <v>609335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41671649</v>
      </c>
      <c r="D5" s="357">
        <f t="shared" si="0"/>
        <v>0</v>
      </c>
      <c r="E5" s="356">
        <f t="shared" si="0"/>
        <v>61867000</v>
      </c>
      <c r="F5" s="358">
        <f t="shared" si="0"/>
        <v>60128000</v>
      </c>
      <c r="G5" s="358">
        <f t="shared" si="0"/>
        <v>456141</v>
      </c>
      <c r="H5" s="356">
        <f t="shared" si="0"/>
        <v>1156650</v>
      </c>
      <c r="I5" s="356">
        <f t="shared" si="0"/>
        <v>1786005</v>
      </c>
      <c r="J5" s="358">
        <f t="shared" si="0"/>
        <v>3398796</v>
      </c>
      <c r="K5" s="358">
        <f t="shared" si="0"/>
        <v>1363439</v>
      </c>
      <c r="L5" s="356">
        <f t="shared" si="0"/>
        <v>2713814</v>
      </c>
      <c r="M5" s="356">
        <f t="shared" si="0"/>
        <v>4968685</v>
      </c>
      <c r="N5" s="358">
        <f t="shared" si="0"/>
        <v>9045938</v>
      </c>
      <c r="O5" s="358">
        <f t="shared" si="0"/>
        <v>4319691</v>
      </c>
      <c r="P5" s="356">
        <f t="shared" si="0"/>
        <v>20</v>
      </c>
      <c r="Q5" s="356">
        <f t="shared" si="0"/>
        <v>7484219</v>
      </c>
      <c r="R5" s="358">
        <f t="shared" si="0"/>
        <v>11803930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24248664</v>
      </c>
      <c r="X5" s="356">
        <f t="shared" si="0"/>
        <v>45096000</v>
      </c>
      <c r="Y5" s="358">
        <f t="shared" si="0"/>
        <v>-20847336</v>
      </c>
      <c r="Z5" s="359">
        <f>+IF(X5&lt;&gt;0,+(Y5/X5)*100,0)</f>
        <v>-46.228791910590736</v>
      </c>
      <c r="AA5" s="360">
        <f>+AA6+AA8+AA11+AA13+AA15</f>
        <v>60128000</v>
      </c>
    </row>
    <row r="6" spans="1:27" ht="12.75">
      <c r="A6" s="361" t="s">
        <v>205</v>
      </c>
      <c r="B6" s="142"/>
      <c r="C6" s="60">
        <f>+C7</f>
        <v>39393121</v>
      </c>
      <c r="D6" s="340">
        <f aca="true" t="shared" si="1" ref="D6:AA6">+D7</f>
        <v>0</v>
      </c>
      <c r="E6" s="60">
        <f t="shared" si="1"/>
        <v>44378000</v>
      </c>
      <c r="F6" s="59">
        <f t="shared" si="1"/>
        <v>43378000</v>
      </c>
      <c r="G6" s="59">
        <f t="shared" si="1"/>
        <v>0</v>
      </c>
      <c r="H6" s="60">
        <f t="shared" si="1"/>
        <v>1156650</v>
      </c>
      <c r="I6" s="60">
        <f t="shared" si="1"/>
        <v>782047</v>
      </c>
      <c r="J6" s="59">
        <f t="shared" si="1"/>
        <v>1938697</v>
      </c>
      <c r="K6" s="59">
        <f t="shared" si="1"/>
        <v>234745</v>
      </c>
      <c r="L6" s="60">
        <f t="shared" si="1"/>
        <v>1794337</v>
      </c>
      <c r="M6" s="60">
        <f t="shared" si="1"/>
        <v>3254222</v>
      </c>
      <c r="N6" s="59">
        <f t="shared" si="1"/>
        <v>5283304</v>
      </c>
      <c r="O6" s="59">
        <f t="shared" si="1"/>
        <v>2777574</v>
      </c>
      <c r="P6" s="60">
        <f t="shared" si="1"/>
        <v>20</v>
      </c>
      <c r="Q6" s="60">
        <f t="shared" si="1"/>
        <v>4350350</v>
      </c>
      <c r="R6" s="59">
        <f t="shared" si="1"/>
        <v>7127944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14349945</v>
      </c>
      <c r="X6" s="60">
        <f t="shared" si="1"/>
        <v>32533500</v>
      </c>
      <c r="Y6" s="59">
        <f t="shared" si="1"/>
        <v>-18183555</v>
      </c>
      <c r="Z6" s="61">
        <f>+IF(X6&lt;&gt;0,+(Y6/X6)*100,0)</f>
        <v>-55.89178846419844</v>
      </c>
      <c r="AA6" s="62">
        <f t="shared" si="1"/>
        <v>43378000</v>
      </c>
    </row>
    <row r="7" spans="1:27" ht="12.75">
      <c r="A7" s="291" t="s">
        <v>229</v>
      </c>
      <c r="B7" s="142"/>
      <c r="C7" s="60">
        <v>39393121</v>
      </c>
      <c r="D7" s="340"/>
      <c r="E7" s="60">
        <v>44378000</v>
      </c>
      <c r="F7" s="59">
        <v>43378000</v>
      </c>
      <c r="G7" s="59"/>
      <c r="H7" s="60">
        <v>1156650</v>
      </c>
      <c r="I7" s="60">
        <v>782047</v>
      </c>
      <c r="J7" s="59">
        <v>1938697</v>
      </c>
      <c r="K7" s="59">
        <v>234745</v>
      </c>
      <c r="L7" s="60">
        <v>1794337</v>
      </c>
      <c r="M7" s="60">
        <v>3254222</v>
      </c>
      <c r="N7" s="59">
        <v>5283304</v>
      </c>
      <c r="O7" s="59">
        <v>2777574</v>
      </c>
      <c r="P7" s="60">
        <v>20</v>
      </c>
      <c r="Q7" s="60">
        <v>4350350</v>
      </c>
      <c r="R7" s="59">
        <v>7127944</v>
      </c>
      <c r="S7" s="59"/>
      <c r="T7" s="60"/>
      <c r="U7" s="60"/>
      <c r="V7" s="59"/>
      <c r="W7" s="59">
        <v>14349945</v>
      </c>
      <c r="X7" s="60">
        <v>32533500</v>
      </c>
      <c r="Y7" s="59">
        <v>-18183555</v>
      </c>
      <c r="Z7" s="61">
        <v>-55.89</v>
      </c>
      <c r="AA7" s="62">
        <v>43378000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15000000</v>
      </c>
      <c r="F8" s="59">
        <f t="shared" si="2"/>
        <v>15000000</v>
      </c>
      <c r="G8" s="59">
        <f t="shared" si="2"/>
        <v>456141</v>
      </c>
      <c r="H8" s="60">
        <f t="shared" si="2"/>
        <v>0</v>
      </c>
      <c r="I8" s="60">
        <f t="shared" si="2"/>
        <v>1003958</v>
      </c>
      <c r="J8" s="59">
        <f t="shared" si="2"/>
        <v>1460099</v>
      </c>
      <c r="K8" s="59">
        <f t="shared" si="2"/>
        <v>1128694</v>
      </c>
      <c r="L8" s="60">
        <f t="shared" si="2"/>
        <v>919477</v>
      </c>
      <c r="M8" s="60">
        <f t="shared" si="2"/>
        <v>1714463</v>
      </c>
      <c r="N8" s="59">
        <f t="shared" si="2"/>
        <v>3762634</v>
      </c>
      <c r="O8" s="59">
        <f t="shared" si="2"/>
        <v>1542117</v>
      </c>
      <c r="P8" s="60">
        <f t="shared" si="2"/>
        <v>0</v>
      </c>
      <c r="Q8" s="60">
        <f t="shared" si="2"/>
        <v>3133869</v>
      </c>
      <c r="R8" s="59">
        <f t="shared" si="2"/>
        <v>4675986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9898719</v>
      </c>
      <c r="X8" s="60">
        <f t="shared" si="2"/>
        <v>11250000</v>
      </c>
      <c r="Y8" s="59">
        <f t="shared" si="2"/>
        <v>-1351281</v>
      </c>
      <c r="Z8" s="61">
        <f>+IF(X8&lt;&gt;0,+(Y8/X8)*100,0)</f>
        <v>-12.011386666666667</v>
      </c>
      <c r="AA8" s="62">
        <f>SUM(AA9:AA10)</f>
        <v>15000000</v>
      </c>
    </row>
    <row r="9" spans="1:27" ht="12.75">
      <c r="A9" s="291" t="s">
        <v>230</v>
      </c>
      <c r="B9" s="142"/>
      <c r="C9" s="60"/>
      <c r="D9" s="340"/>
      <c r="E9" s="60">
        <v>15000000</v>
      </c>
      <c r="F9" s="59">
        <v>15000000</v>
      </c>
      <c r="G9" s="59">
        <v>456141</v>
      </c>
      <c r="H9" s="60"/>
      <c r="I9" s="60">
        <v>1003958</v>
      </c>
      <c r="J9" s="59">
        <v>1460099</v>
      </c>
      <c r="K9" s="59">
        <v>1128694</v>
      </c>
      <c r="L9" s="60">
        <v>919477</v>
      </c>
      <c r="M9" s="60">
        <v>1714463</v>
      </c>
      <c r="N9" s="59">
        <v>3762634</v>
      </c>
      <c r="O9" s="59">
        <v>1542117</v>
      </c>
      <c r="P9" s="60"/>
      <c r="Q9" s="60">
        <v>3133869</v>
      </c>
      <c r="R9" s="59">
        <v>4675986</v>
      </c>
      <c r="S9" s="59"/>
      <c r="T9" s="60"/>
      <c r="U9" s="60"/>
      <c r="V9" s="59"/>
      <c r="W9" s="59">
        <v>9898719</v>
      </c>
      <c r="X9" s="60">
        <v>11250000</v>
      </c>
      <c r="Y9" s="59">
        <v>-1351281</v>
      </c>
      <c r="Z9" s="61">
        <v>-12.01</v>
      </c>
      <c r="AA9" s="62">
        <v>15000000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2278528</v>
      </c>
      <c r="D15" s="340">
        <f t="shared" si="5"/>
        <v>0</v>
      </c>
      <c r="E15" s="60">
        <f t="shared" si="5"/>
        <v>2489000</v>
      </c>
      <c r="F15" s="59">
        <f t="shared" si="5"/>
        <v>1750000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1312500</v>
      </c>
      <c r="Y15" s="59">
        <f t="shared" si="5"/>
        <v>-1312500</v>
      </c>
      <c r="Z15" s="61">
        <f>+IF(X15&lt;&gt;0,+(Y15/X15)*100,0)</f>
        <v>-100</v>
      </c>
      <c r="AA15" s="62">
        <f>SUM(AA16:AA20)</f>
        <v>1750000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>
        <v>1000000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750000</v>
      </c>
      <c r="Y17" s="59">
        <v>-750000</v>
      </c>
      <c r="Z17" s="61">
        <v>-100</v>
      </c>
      <c r="AA17" s="62">
        <v>1000000</v>
      </c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2278528</v>
      </c>
      <c r="D20" s="340"/>
      <c r="E20" s="60">
        <v>2489000</v>
      </c>
      <c r="F20" s="59">
        <v>750000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562500</v>
      </c>
      <c r="Y20" s="59">
        <v>-562500</v>
      </c>
      <c r="Z20" s="61">
        <v>-100</v>
      </c>
      <c r="AA20" s="62">
        <v>750000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53673</v>
      </c>
      <c r="H22" s="343">
        <f t="shared" si="6"/>
        <v>1287592</v>
      </c>
      <c r="I22" s="343">
        <f t="shared" si="6"/>
        <v>2230301</v>
      </c>
      <c r="J22" s="345">
        <f t="shared" si="6"/>
        <v>3571566</v>
      </c>
      <c r="K22" s="345">
        <f t="shared" si="6"/>
        <v>1832885</v>
      </c>
      <c r="L22" s="343">
        <f t="shared" si="6"/>
        <v>948647</v>
      </c>
      <c r="M22" s="343">
        <f t="shared" si="6"/>
        <v>1763818</v>
      </c>
      <c r="N22" s="345">
        <f t="shared" si="6"/>
        <v>4545350</v>
      </c>
      <c r="O22" s="345">
        <f t="shared" si="6"/>
        <v>963112</v>
      </c>
      <c r="P22" s="343">
        <f t="shared" si="6"/>
        <v>0</v>
      </c>
      <c r="Q22" s="343">
        <f t="shared" si="6"/>
        <v>1730660</v>
      </c>
      <c r="R22" s="345">
        <f t="shared" si="6"/>
        <v>2693772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10810688</v>
      </c>
      <c r="X22" s="343">
        <f t="shared" si="6"/>
        <v>0</v>
      </c>
      <c r="Y22" s="345">
        <f t="shared" si="6"/>
        <v>10810688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>
        <v>799933</v>
      </c>
      <c r="I24" s="60">
        <v>1760039</v>
      </c>
      <c r="J24" s="59">
        <v>2559972</v>
      </c>
      <c r="K24" s="59">
        <v>1459575</v>
      </c>
      <c r="L24" s="60">
        <v>244519</v>
      </c>
      <c r="M24" s="60">
        <v>1354640</v>
      </c>
      <c r="N24" s="59">
        <v>3058734</v>
      </c>
      <c r="O24" s="59">
        <v>393396</v>
      </c>
      <c r="P24" s="60"/>
      <c r="Q24" s="60">
        <v>570000</v>
      </c>
      <c r="R24" s="59">
        <v>963396</v>
      </c>
      <c r="S24" s="59"/>
      <c r="T24" s="60"/>
      <c r="U24" s="60"/>
      <c r="V24" s="59"/>
      <c r="W24" s="59">
        <v>6582102</v>
      </c>
      <c r="X24" s="60"/>
      <c r="Y24" s="59">
        <v>6582102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>
        <v>53673</v>
      </c>
      <c r="H25" s="60">
        <v>487659</v>
      </c>
      <c r="I25" s="60">
        <v>470262</v>
      </c>
      <c r="J25" s="59">
        <v>1011594</v>
      </c>
      <c r="K25" s="59">
        <v>373310</v>
      </c>
      <c r="L25" s="60">
        <v>704128</v>
      </c>
      <c r="M25" s="60">
        <v>409178</v>
      </c>
      <c r="N25" s="59">
        <v>1486616</v>
      </c>
      <c r="O25" s="59">
        <v>569716</v>
      </c>
      <c r="P25" s="60"/>
      <c r="Q25" s="60">
        <v>1160660</v>
      </c>
      <c r="R25" s="59">
        <v>1730376</v>
      </c>
      <c r="S25" s="59"/>
      <c r="T25" s="60"/>
      <c r="U25" s="60"/>
      <c r="V25" s="59"/>
      <c r="W25" s="59">
        <v>4228586</v>
      </c>
      <c r="X25" s="60"/>
      <c r="Y25" s="59">
        <v>4228586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5034306</v>
      </c>
      <c r="D40" s="344">
        <f t="shared" si="9"/>
        <v>0</v>
      </c>
      <c r="E40" s="343">
        <f t="shared" si="9"/>
        <v>2222000</v>
      </c>
      <c r="F40" s="345">
        <f t="shared" si="9"/>
        <v>3581000</v>
      </c>
      <c r="G40" s="345">
        <f t="shared" si="9"/>
        <v>0</v>
      </c>
      <c r="H40" s="343">
        <f t="shared" si="9"/>
        <v>981701</v>
      </c>
      <c r="I40" s="343">
        <f t="shared" si="9"/>
        <v>0</v>
      </c>
      <c r="J40" s="345">
        <f t="shared" si="9"/>
        <v>981701</v>
      </c>
      <c r="K40" s="345">
        <f t="shared" si="9"/>
        <v>0</v>
      </c>
      <c r="L40" s="343">
        <f t="shared" si="9"/>
        <v>482380</v>
      </c>
      <c r="M40" s="343">
        <f t="shared" si="9"/>
        <v>486622</v>
      </c>
      <c r="N40" s="345">
        <f t="shared" si="9"/>
        <v>969002</v>
      </c>
      <c r="O40" s="345">
        <f t="shared" si="9"/>
        <v>0</v>
      </c>
      <c r="P40" s="343">
        <f t="shared" si="9"/>
        <v>77570</v>
      </c>
      <c r="Q40" s="343">
        <f t="shared" si="9"/>
        <v>0</v>
      </c>
      <c r="R40" s="345">
        <f t="shared" si="9"/>
        <v>77570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2028273</v>
      </c>
      <c r="X40" s="343">
        <f t="shared" si="9"/>
        <v>2685750</v>
      </c>
      <c r="Y40" s="345">
        <f t="shared" si="9"/>
        <v>-657477</v>
      </c>
      <c r="Z40" s="336">
        <f>+IF(X40&lt;&gt;0,+(Y40/X40)*100,0)</f>
        <v>-24.4802010611561</v>
      </c>
      <c r="AA40" s="350">
        <f>SUM(AA41:AA49)</f>
        <v>3581000</v>
      </c>
    </row>
    <row r="41" spans="1:27" ht="12.75">
      <c r="A41" s="361" t="s">
        <v>248</v>
      </c>
      <c r="B41" s="142"/>
      <c r="C41" s="362"/>
      <c r="D41" s="363"/>
      <c r="E41" s="362"/>
      <c r="F41" s="364">
        <v>2950000</v>
      </c>
      <c r="G41" s="364"/>
      <c r="H41" s="362"/>
      <c r="I41" s="362"/>
      <c r="J41" s="364"/>
      <c r="K41" s="364"/>
      <c r="L41" s="362">
        <v>482380</v>
      </c>
      <c r="M41" s="362"/>
      <c r="N41" s="364">
        <v>482380</v>
      </c>
      <c r="O41" s="364"/>
      <c r="P41" s="362"/>
      <c r="Q41" s="362"/>
      <c r="R41" s="364"/>
      <c r="S41" s="364"/>
      <c r="T41" s="362"/>
      <c r="U41" s="362"/>
      <c r="V41" s="364"/>
      <c r="W41" s="364">
        <v>482380</v>
      </c>
      <c r="X41" s="362">
        <v>2212500</v>
      </c>
      <c r="Y41" s="364">
        <v>-1730120</v>
      </c>
      <c r="Z41" s="365">
        <v>-78.2</v>
      </c>
      <c r="AA41" s="366">
        <v>2950000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4889642</v>
      </c>
      <c r="D43" s="369"/>
      <c r="E43" s="305">
        <v>642000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960000</v>
      </c>
      <c r="F44" s="53">
        <v>571000</v>
      </c>
      <c r="G44" s="53"/>
      <c r="H44" s="54"/>
      <c r="I44" s="54"/>
      <c r="J44" s="53"/>
      <c r="K44" s="53"/>
      <c r="L44" s="54"/>
      <c r="M44" s="54">
        <v>7495</v>
      </c>
      <c r="N44" s="53">
        <v>7495</v>
      </c>
      <c r="O44" s="53"/>
      <c r="P44" s="54">
        <v>49590</v>
      </c>
      <c r="Q44" s="54"/>
      <c r="R44" s="53">
        <v>49590</v>
      </c>
      <c r="S44" s="53"/>
      <c r="T44" s="54"/>
      <c r="U44" s="54"/>
      <c r="V44" s="53"/>
      <c r="W44" s="53">
        <v>57085</v>
      </c>
      <c r="X44" s="54">
        <v>428250</v>
      </c>
      <c r="Y44" s="53">
        <v>-371165</v>
      </c>
      <c r="Z44" s="94">
        <v>-86.67</v>
      </c>
      <c r="AA44" s="95">
        <v>571000</v>
      </c>
    </row>
    <row r="45" spans="1:27" ht="12.75">
      <c r="A45" s="361" t="s">
        <v>252</v>
      </c>
      <c r="B45" s="136"/>
      <c r="C45" s="60"/>
      <c r="D45" s="368"/>
      <c r="E45" s="54"/>
      <c r="F45" s="53">
        <v>60000</v>
      </c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>
        <v>45000</v>
      </c>
      <c r="Y45" s="53">
        <v>-45000</v>
      </c>
      <c r="Z45" s="94">
        <v>-100</v>
      </c>
      <c r="AA45" s="95">
        <v>60000</v>
      </c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144664</v>
      </c>
      <c r="D49" s="368"/>
      <c r="E49" s="54">
        <v>620000</v>
      </c>
      <c r="F49" s="53"/>
      <c r="G49" s="53"/>
      <c r="H49" s="54">
        <v>981701</v>
      </c>
      <c r="I49" s="54"/>
      <c r="J49" s="53">
        <v>981701</v>
      </c>
      <c r="K49" s="53"/>
      <c r="L49" s="54"/>
      <c r="M49" s="54">
        <v>479127</v>
      </c>
      <c r="N49" s="53">
        <v>479127</v>
      </c>
      <c r="O49" s="53"/>
      <c r="P49" s="54">
        <v>27980</v>
      </c>
      <c r="Q49" s="54"/>
      <c r="R49" s="53">
        <v>27980</v>
      </c>
      <c r="S49" s="53"/>
      <c r="T49" s="54"/>
      <c r="U49" s="54"/>
      <c r="V49" s="53"/>
      <c r="W49" s="53">
        <v>1488808</v>
      </c>
      <c r="X49" s="54"/>
      <c r="Y49" s="53">
        <v>1488808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46705955</v>
      </c>
      <c r="D60" s="346">
        <f t="shared" si="14"/>
        <v>0</v>
      </c>
      <c r="E60" s="219">
        <f t="shared" si="14"/>
        <v>64089000</v>
      </c>
      <c r="F60" s="264">
        <f t="shared" si="14"/>
        <v>63709000</v>
      </c>
      <c r="G60" s="264">
        <f t="shared" si="14"/>
        <v>509814</v>
      </c>
      <c r="H60" s="219">
        <f t="shared" si="14"/>
        <v>3425943</v>
      </c>
      <c r="I60" s="219">
        <f t="shared" si="14"/>
        <v>4016306</v>
      </c>
      <c r="J60" s="264">
        <f t="shared" si="14"/>
        <v>7952063</v>
      </c>
      <c r="K60" s="264">
        <f t="shared" si="14"/>
        <v>3196324</v>
      </c>
      <c r="L60" s="219">
        <f t="shared" si="14"/>
        <v>4144841</v>
      </c>
      <c r="M60" s="219">
        <f t="shared" si="14"/>
        <v>7219125</v>
      </c>
      <c r="N60" s="264">
        <f t="shared" si="14"/>
        <v>14560290</v>
      </c>
      <c r="O60" s="264">
        <f t="shared" si="14"/>
        <v>5282803</v>
      </c>
      <c r="P60" s="219">
        <f t="shared" si="14"/>
        <v>77590</v>
      </c>
      <c r="Q60" s="219">
        <f t="shared" si="14"/>
        <v>9214879</v>
      </c>
      <c r="R60" s="264">
        <f t="shared" si="14"/>
        <v>14575272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37087625</v>
      </c>
      <c r="X60" s="219">
        <f t="shared" si="14"/>
        <v>47781750</v>
      </c>
      <c r="Y60" s="264">
        <f t="shared" si="14"/>
        <v>-10694125</v>
      </c>
      <c r="Z60" s="337">
        <f>+IF(X60&lt;&gt;0,+(Y60/X60)*100,0)</f>
        <v>-22.381191563724645</v>
      </c>
      <c r="AA60" s="232">
        <f>+AA57+AA54+AA51+AA40+AA37+AA34+AA22+AA5</f>
        <v>63709000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2018-05-08T09:15:11Z</dcterms:created>
  <dcterms:modified xsi:type="dcterms:W3CDTF">2018-05-08T09:15:15Z</dcterms:modified>
  <cp:category/>
  <cp:version/>
  <cp:contentType/>
  <cp:contentStatus/>
</cp:coreProperties>
</file>