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<sst xmlns="http://schemas.openxmlformats.org/spreadsheetml/2006/main" count="857" uniqueCount="303">
  <si>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Ulundi(KZN266)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</si>
  <si>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</si>
  <si>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</si>
  <si>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</si>
  <si>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</si>
  <si>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</si>
  <si>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</si>
  <si>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</si>
  <si>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</si>
  <si>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</si>
  <si>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</si>
  <si>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</si>
  <si>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</si>
  <si>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</si>
  <si>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</si>
  <si>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</si>
  <si>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</si>
  <si>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</si>
  <si>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</si>
  <si>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</si>
  <si>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</si>
  <si>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</si>
  <si>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</si>
  <si>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</si>
  <si>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</si>
  <si>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</si>
  <si>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</si>
  <si>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</si>
  <si>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</si>
  <si>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</si>
  <si>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</si>
  <si>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</si>
  <si>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</si>
  <si>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</si>
  <si>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</si>
  <si>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</si>
  <si>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</si>
  <si>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</si>
  <si>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</si>
  <si>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</si>
  <si>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</si>
  <si>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</si>
  <si>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</si>
  <si>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</si>
  <si>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</si>
  <si>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</si>
  <si>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</si>
  <si>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</si>
  <si>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</si>
  <si>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</si>
  <si>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</si>
  <si>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</si>
  <si>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</si>
  <si>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</si>
  <si>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</si>
  <si>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</si>
  <si>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</si>
  <si>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</si>
  <si>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</si>
  <si>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</si>
  <si>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</si>
  <si>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</si>
  <si>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</si>
  <si>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</si>
  <si>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</si>
  <si>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</si>
  <si>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</si>
  <si>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</si>
  <si>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</si>
  <si>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</si>
  <si>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Ulundi(KZN266)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</si>
  <si>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</si>
  <si>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</si>
  <si>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</si>
  <si>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</si>
  <si>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</si>
  <si>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</si>
  <si>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</si>
  <si>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</si>
  <si>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</si>
  <si>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</si>
  <si>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</si>
  <si>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</si>
  <si>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</si>
  <si>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</si>
  <si>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</si>
  <si>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</si>
  <si>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</si>
  <si>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</si>
  <si>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</si>
  <si>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</si>
  <si>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</si>
  <si>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</si>
  <si>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</si>
  <si>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</si>
  <si>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</si>
  <si>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</si>
  <si>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</si>
  <si>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</si>
  <si>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</si>
  <si>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Ulundi(KZN266)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</si>
  <si>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</si>
  <si>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</si>
  <si>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</si>
  <si>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</si>
  <si>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</si>
  <si>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</si>
  <si>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</si>
  <si>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</si>
  <si>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</si>
  <si>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</si>
  <si>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</si>
  <si>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</si>
  <si>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</si>
  <si>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</si>
  <si>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</si>
  <si>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</si>
  <si>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</si>
  <si>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</si>
  <si>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</si>
  <si>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</si>
  <si>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</si>
  <si>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</si>
  <si>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</si>
  <si>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</si>
  <si>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</si>
  <si>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</si>
  <si>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</si>
  <si>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</si>
  <si>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Ulundi(KZN266)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</si>
  <si>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</si>
  <si>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</si>
  <si>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</si>
  <si>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</si>
  <si>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</si>
  <si>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</si>
  <si>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</si>
  <si>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</si>
  <si>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</si>
  <si>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</si>
  <si>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Ulundi(KZN266)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</si>
  <si>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</si>
  <si>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</si>
  <si>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</si>
  <si>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</si>
  <si>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</si>
  <si>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</si>
  <si>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</si>
  <si>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</si>
  <si>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</si>
  <si>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</si>
  <si>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</si>
  <si>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</si>
  <si>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</si>
  <si>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</si>
  <si>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</si>
  <si>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</si>
  <si>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</si>
  <si>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</si>
  <si>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</si>
  <si>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</si>
  <si>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</si>
  <si>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</si>
  <si>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</si>
  <si>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</si>
  <si>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</si>
  <si>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</si>
  <si>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</si>
  <si>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</si>
  <si>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</si>
  <si>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</si>
  <si>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</si>
  <si>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</si>
  <si>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</si>
  <si>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Ulundi(KZN266)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</si>
  <si>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</si>
  <si>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</si>
  <si>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</si>
  <si>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</si>
  <si>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</si>
  <si>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</si>
  <si>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</si>
  <si>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</si>
  <si>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</si>
  <si>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</si>
  <si>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</si>
  <si>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</si>
  <si>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</si>
  <si>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</si>
  <si>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</si>
  <si>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</si>
  <si>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</si>
  <si>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</si>
  <si>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</si>
  <si>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</si>
  <si>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</si>
  <si>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</si>
  <si>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</si>
  <si>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</si>
  <si>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</si>
  <si>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</si>
  <si>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</si>
  <si>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Ulundi(KZN266)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</si>
  <si>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</si>
  <si>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</si>
  <si>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</si>
  <si>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</si>
  <si>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</si>
  <si>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</si>
  <si>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</si>
  <si>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</si>
  <si>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</si>
  <si>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</si>
  <si>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</si>
  <si>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</si>
  <si>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</si>
  <si>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</si>
  <si>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</si>
  <si>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</si>
  <si>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</si>
  <si>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</si>
  <si>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</si>
  <si>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</si>
  <si>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</si>
  <si>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</si>
  <si>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</si>
  <si>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</si>
  <si>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Ulundi(KZN266)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</si>
  <si>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</si>
  <si>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</si>
  <si>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</si>
  <si>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</si>
  <si>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</si>
  <si>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</si>
  <si>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</si>
  <si>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</si>
  <si>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</si>
  <si>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</si>
  <si>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</si>
  <si>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</si>
  <si>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</si>
  <si>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</si>
  <si>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</si>
  <si>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</si>
  <si>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</si>
  <si>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</si>
  <si>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</si>
  <si>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</si>
  <si>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</si>
  <si>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</si>
  <si>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</si>
  <si>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</si>
  <si>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</si>
  <si>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</si>
  <si>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</si>
  <si>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</si>
  <si>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</si>
  <si>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</si>
  <si>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</si>
  <si>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</si>
  <si>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</si>
  <si>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</si>
  <si>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</si>
  <si>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Ulundi(KZN266)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</si>
  <si>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</si>
  <si>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</si>
  <si>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Kwazulu-Natal: Ulundi(KZN266)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</si>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</sst>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65712878</v>
      </c>
      <c r="C5" s="19">
        <v>0</v>
      </c>
      <c r="D5" s="59">
        <v>74309601</v>
      </c>
      <c r="E5" s="60">
        <v>74310000</v>
      </c>
      <c r="F5" s="60">
        <v>33255647</v>
      </c>
      <c r="G5" s="60">
        <v>2094198</v>
      </c>
      <c r="H5" s="60">
        <v>2127875</v>
      </c>
      <c r="I5" s="60">
        <v>37477720</v>
      </c>
      <c r="J5" s="60">
        <v>4790586</v>
      </c>
      <c r="K5" s="60">
        <v>2203486</v>
      </c>
      <c r="L5" s="60">
        <v>2119775</v>
      </c>
      <c r="M5" s="60">
        <v>9113847</v>
      </c>
      <c r="N5" s="60">
        <v>2012160</v>
      </c>
      <c r="O5" s="60">
        <v>1992049</v>
      </c>
      <c r="P5" s="60">
        <v>2069120</v>
      </c>
      <c r="Q5" s="60">
        <v>6073329</v>
      </c>
      <c r="R5" s="60">
        <v>0</v>
      </c>
      <c r="S5" s="60">
        <v>0</v>
      </c>
      <c r="T5" s="60">
        <v>0</v>
      </c>
      <c r="U5" s="60">
        <v>0</v>
      </c>
      <c r="V5" s="60">
        <v>52664896</v>
      </c>
      <c r="W5" s="60">
        <v>49862635</v>
      </c>
      <c r="X5" s="60">
        <v>2802261</v>
      </c>
      <c r="Y5" s="61">
        <v>5.62</v>
      </c>
      <c r="Z5" s="62">
        <v>74310000</v>
      </c>
    </row>
    <row r="6" spans="1:26" ht="12.75">
      <c r="A6" s="58" t="s">
        <v>32</v>
      </c>
      <c r="B6" s="19">
        <v>92534853</v>
      </c>
      <c r="C6" s="19">
        <v>0</v>
      </c>
      <c r="D6" s="59">
        <v>93445910</v>
      </c>
      <c r="E6" s="60">
        <v>93445000</v>
      </c>
      <c r="F6" s="60">
        <v>5181598</v>
      </c>
      <c r="G6" s="60">
        <v>2425985</v>
      </c>
      <c r="H6" s="60">
        <v>8566323</v>
      </c>
      <c r="I6" s="60">
        <v>16173906</v>
      </c>
      <c r="J6" s="60">
        <v>7339828</v>
      </c>
      <c r="K6" s="60">
        <v>7174260</v>
      </c>
      <c r="L6" s="60">
        <v>3075605</v>
      </c>
      <c r="M6" s="60">
        <v>17589693</v>
      </c>
      <c r="N6" s="60">
        <v>7326841</v>
      </c>
      <c r="O6" s="60">
        <v>5272811</v>
      </c>
      <c r="P6" s="60">
        <v>6787640</v>
      </c>
      <c r="Q6" s="60">
        <v>19387292</v>
      </c>
      <c r="R6" s="60">
        <v>0</v>
      </c>
      <c r="S6" s="60">
        <v>0</v>
      </c>
      <c r="T6" s="60">
        <v>0</v>
      </c>
      <c r="U6" s="60">
        <v>0</v>
      </c>
      <c r="V6" s="60">
        <v>53150891</v>
      </c>
      <c r="W6" s="60">
        <v>73417767</v>
      </c>
      <c r="X6" s="60">
        <v>-20266876</v>
      </c>
      <c r="Y6" s="61">
        <v>-27.6</v>
      </c>
      <c r="Z6" s="62">
        <v>93445000</v>
      </c>
    </row>
    <row r="7" spans="1:26" ht="12.75">
      <c r="A7" s="58" t="s">
        <v>33</v>
      </c>
      <c r="B7" s="19">
        <v>776601</v>
      </c>
      <c r="C7" s="19">
        <v>0</v>
      </c>
      <c r="D7" s="59">
        <v>1000000</v>
      </c>
      <c r="E7" s="60">
        <v>1000000</v>
      </c>
      <c r="F7" s="60">
        <v>1085621</v>
      </c>
      <c r="G7" s="60">
        <v>1273686</v>
      </c>
      <c r="H7" s="60">
        <v>206086</v>
      </c>
      <c r="I7" s="60">
        <v>2565393</v>
      </c>
      <c r="J7" s="60">
        <v>601938</v>
      </c>
      <c r="K7" s="60">
        <v>46590</v>
      </c>
      <c r="L7" s="60">
        <v>50769</v>
      </c>
      <c r="M7" s="60">
        <v>699297</v>
      </c>
      <c r="N7" s="60">
        <v>2253366</v>
      </c>
      <c r="O7" s="60">
        <v>49346</v>
      </c>
      <c r="P7" s="60">
        <v>15365</v>
      </c>
      <c r="Q7" s="60">
        <v>2318077</v>
      </c>
      <c r="R7" s="60">
        <v>0</v>
      </c>
      <c r="S7" s="60">
        <v>0</v>
      </c>
      <c r="T7" s="60">
        <v>0</v>
      </c>
      <c r="U7" s="60">
        <v>0</v>
      </c>
      <c r="V7" s="60">
        <v>5582767</v>
      </c>
      <c r="W7" s="60">
        <v>749997</v>
      </c>
      <c r="X7" s="60">
        <v>4832770</v>
      </c>
      <c r="Y7" s="61">
        <v>644.37</v>
      </c>
      <c r="Z7" s="62">
        <v>1000000</v>
      </c>
    </row>
    <row r="8" spans="1:26" ht="12.75">
      <c r="A8" s="58" t="s">
        <v>34</v>
      </c>
      <c r="B8" s="19">
        <v>128155885</v>
      </c>
      <c r="C8" s="19">
        <v>0</v>
      </c>
      <c r="D8" s="59">
        <v>139744000</v>
      </c>
      <c r="E8" s="60">
        <v>138379000</v>
      </c>
      <c r="F8" s="60">
        <v>55667421</v>
      </c>
      <c r="G8" s="60">
        <v>0</v>
      </c>
      <c r="H8" s="60">
        <v>201056</v>
      </c>
      <c r="I8" s="60">
        <v>55868477</v>
      </c>
      <c r="J8" s="60">
        <v>0</v>
      </c>
      <c r="K8" s="60">
        <v>15981</v>
      </c>
      <c r="L8" s="60">
        <v>44195000</v>
      </c>
      <c r="M8" s="60">
        <v>44210981</v>
      </c>
      <c r="N8" s="60">
        <v>0</v>
      </c>
      <c r="O8" s="60">
        <v>321251</v>
      </c>
      <c r="P8" s="60">
        <v>33239292</v>
      </c>
      <c r="Q8" s="60">
        <v>33560543</v>
      </c>
      <c r="R8" s="60">
        <v>0</v>
      </c>
      <c r="S8" s="60">
        <v>0</v>
      </c>
      <c r="T8" s="60">
        <v>0</v>
      </c>
      <c r="U8" s="60">
        <v>0</v>
      </c>
      <c r="V8" s="60">
        <v>133640001</v>
      </c>
      <c r="W8" s="60">
        <v>101420669</v>
      </c>
      <c r="X8" s="60">
        <v>32219332</v>
      </c>
      <c r="Y8" s="61">
        <v>31.77</v>
      </c>
      <c r="Z8" s="62">
        <v>138379000</v>
      </c>
    </row>
    <row r="9" spans="1:26" ht="12.75">
      <c r="A9" s="58" t="s">
        <v>35</v>
      </c>
      <c r="B9" s="19">
        <v>62971112</v>
      </c>
      <c r="C9" s="19">
        <v>0</v>
      </c>
      <c r="D9" s="59">
        <v>12366600</v>
      </c>
      <c r="E9" s="60">
        <v>14574000</v>
      </c>
      <c r="F9" s="60">
        <v>240794</v>
      </c>
      <c r="G9" s="60">
        <v>1019177</v>
      </c>
      <c r="H9" s="60">
        <v>832216</v>
      </c>
      <c r="I9" s="60">
        <v>2092187</v>
      </c>
      <c r="J9" s="60">
        <v>477534</v>
      </c>
      <c r="K9" s="60">
        <v>839159</v>
      </c>
      <c r="L9" s="60">
        <v>133905</v>
      </c>
      <c r="M9" s="60">
        <v>1450598</v>
      </c>
      <c r="N9" s="60">
        <v>1053721</v>
      </c>
      <c r="O9" s="60">
        <v>689749</v>
      </c>
      <c r="P9" s="60">
        <v>1150799</v>
      </c>
      <c r="Q9" s="60">
        <v>2894269</v>
      </c>
      <c r="R9" s="60">
        <v>0</v>
      </c>
      <c r="S9" s="60">
        <v>0</v>
      </c>
      <c r="T9" s="60">
        <v>0</v>
      </c>
      <c r="U9" s="60">
        <v>0</v>
      </c>
      <c r="V9" s="60">
        <v>6437054</v>
      </c>
      <c r="W9" s="60">
        <v>8358277</v>
      </c>
      <c r="X9" s="60">
        <v>-1921223</v>
      </c>
      <c r="Y9" s="61">
        <v>-22.99</v>
      </c>
      <c r="Z9" s="62">
        <v>14574000</v>
      </c>
    </row>
    <row r="10" spans="1:26" ht="22.5">
      <c r="A10" s="63" t="s">
        <v>278</v>
      </c>
      <c r="B10" s="64">
        <f>SUM(B5:B9)</f>
        <v>350151329</v>
      </c>
      <c r="C10" s="64">
        <f>SUM(C5:C9)</f>
        <v>0</v>
      </c>
      <c r="D10" s="65">
        <f aca="true" t="shared" si="0" ref="D10:Z10">SUM(D5:D9)</f>
        <v>320866111</v>
      </c>
      <c r="E10" s="66">
        <f t="shared" si="0"/>
        <v>321708000</v>
      </c>
      <c r="F10" s="66">
        <f t="shared" si="0"/>
        <v>95431081</v>
      </c>
      <c r="G10" s="66">
        <f t="shared" si="0"/>
        <v>6813046</v>
      </c>
      <c r="H10" s="66">
        <f t="shared" si="0"/>
        <v>11933556</v>
      </c>
      <c r="I10" s="66">
        <f t="shared" si="0"/>
        <v>114177683</v>
      </c>
      <c r="J10" s="66">
        <f t="shared" si="0"/>
        <v>13209886</v>
      </c>
      <c r="K10" s="66">
        <f t="shared" si="0"/>
        <v>10279476</v>
      </c>
      <c r="L10" s="66">
        <f t="shared" si="0"/>
        <v>49575054</v>
      </c>
      <c r="M10" s="66">
        <f t="shared" si="0"/>
        <v>73064416</v>
      </c>
      <c r="N10" s="66">
        <f t="shared" si="0"/>
        <v>12646088</v>
      </c>
      <c r="O10" s="66">
        <f t="shared" si="0"/>
        <v>8325206</v>
      </c>
      <c r="P10" s="66">
        <f t="shared" si="0"/>
        <v>43262216</v>
      </c>
      <c r="Q10" s="66">
        <f t="shared" si="0"/>
        <v>64233510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251475609</v>
      </c>
      <c r="W10" s="66">
        <f t="shared" si="0"/>
        <v>233809345</v>
      </c>
      <c r="X10" s="66">
        <f t="shared" si="0"/>
        <v>17666264</v>
      </c>
      <c r="Y10" s="67">
        <f>+IF(W10&lt;&gt;0,(X10/W10)*100,0)</f>
        <v>7.555841705129451</v>
      </c>
      <c r="Z10" s="68">
        <f t="shared" si="0"/>
        <v>321708000</v>
      </c>
    </row>
    <row r="11" spans="1:26" ht="12.75">
      <c r="A11" s="58" t="s">
        <v>37</v>
      </c>
      <c r="B11" s="19">
        <v>114230840</v>
      </c>
      <c r="C11" s="19">
        <v>0</v>
      </c>
      <c r="D11" s="59">
        <v>130727746</v>
      </c>
      <c r="E11" s="60">
        <v>132927993</v>
      </c>
      <c r="F11" s="60">
        <v>10685276</v>
      </c>
      <c r="G11" s="60">
        <v>10606399</v>
      </c>
      <c r="H11" s="60">
        <v>10602672</v>
      </c>
      <c r="I11" s="60">
        <v>31894347</v>
      </c>
      <c r="J11" s="60">
        <v>8593688</v>
      </c>
      <c r="K11" s="60">
        <v>9390287</v>
      </c>
      <c r="L11" s="60">
        <v>8619170</v>
      </c>
      <c r="M11" s="60">
        <v>26603145</v>
      </c>
      <c r="N11" s="60">
        <v>8945220</v>
      </c>
      <c r="O11" s="60">
        <v>8914755</v>
      </c>
      <c r="P11" s="60">
        <v>8968571</v>
      </c>
      <c r="Q11" s="60">
        <v>26828546</v>
      </c>
      <c r="R11" s="60">
        <v>0</v>
      </c>
      <c r="S11" s="60">
        <v>0</v>
      </c>
      <c r="T11" s="60">
        <v>0</v>
      </c>
      <c r="U11" s="60">
        <v>0</v>
      </c>
      <c r="V11" s="60">
        <v>85326038</v>
      </c>
      <c r="W11" s="60">
        <v>86693587</v>
      </c>
      <c r="X11" s="60">
        <v>-1367549</v>
      </c>
      <c r="Y11" s="61">
        <v>-1.58</v>
      </c>
      <c r="Z11" s="62">
        <v>132927993</v>
      </c>
    </row>
    <row r="12" spans="1:26" ht="12.75">
      <c r="A12" s="58" t="s">
        <v>38</v>
      </c>
      <c r="B12" s="19">
        <v>14211321</v>
      </c>
      <c r="C12" s="19">
        <v>0</v>
      </c>
      <c r="D12" s="59">
        <v>15850101</v>
      </c>
      <c r="E12" s="60">
        <v>16837000</v>
      </c>
      <c r="F12" s="60">
        <v>1206778</v>
      </c>
      <c r="G12" s="60">
        <v>1218999</v>
      </c>
      <c r="H12" s="60">
        <v>1203222</v>
      </c>
      <c r="I12" s="60">
        <v>3628999</v>
      </c>
      <c r="J12" s="60">
        <v>1207093</v>
      </c>
      <c r="K12" s="60">
        <v>1203157</v>
      </c>
      <c r="L12" s="60">
        <v>1205603</v>
      </c>
      <c r="M12" s="60">
        <v>3615853</v>
      </c>
      <c r="N12" s="60">
        <v>2091950</v>
      </c>
      <c r="O12" s="60">
        <v>1329938</v>
      </c>
      <c r="P12" s="60">
        <v>1339580</v>
      </c>
      <c r="Q12" s="60">
        <v>4761468</v>
      </c>
      <c r="R12" s="60">
        <v>0</v>
      </c>
      <c r="S12" s="60">
        <v>0</v>
      </c>
      <c r="T12" s="60">
        <v>0</v>
      </c>
      <c r="U12" s="60">
        <v>0</v>
      </c>
      <c r="V12" s="60">
        <v>12006320</v>
      </c>
      <c r="W12" s="60"/>
      <c r="X12" s="60">
        <v>12006320</v>
      </c>
      <c r="Y12" s="61">
        <v>0</v>
      </c>
      <c r="Z12" s="62">
        <v>16837000</v>
      </c>
    </row>
    <row r="13" spans="1:26" ht="12.75">
      <c r="A13" s="58" t="s">
        <v>279</v>
      </c>
      <c r="B13" s="19">
        <v>41812745</v>
      </c>
      <c r="C13" s="19">
        <v>0</v>
      </c>
      <c r="D13" s="59">
        <v>41000000</v>
      </c>
      <c r="E13" s="60">
        <v>47893000</v>
      </c>
      <c r="F13" s="60">
        <v>2516245</v>
      </c>
      <c r="G13" s="60">
        <v>7302399</v>
      </c>
      <c r="H13" s="60">
        <v>2503352</v>
      </c>
      <c r="I13" s="60">
        <v>12321996</v>
      </c>
      <c r="J13" s="60">
        <v>2494301</v>
      </c>
      <c r="K13" s="60">
        <v>4988602</v>
      </c>
      <c r="L13" s="60">
        <v>2491223</v>
      </c>
      <c r="M13" s="60">
        <v>9974126</v>
      </c>
      <c r="N13" s="60">
        <v>2486746</v>
      </c>
      <c r="O13" s="60">
        <v>2456652</v>
      </c>
      <c r="P13" s="60">
        <v>2380919</v>
      </c>
      <c r="Q13" s="60">
        <v>7324317</v>
      </c>
      <c r="R13" s="60">
        <v>0</v>
      </c>
      <c r="S13" s="60">
        <v>0</v>
      </c>
      <c r="T13" s="60">
        <v>0</v>
      </c>
      <c r="U13" s="60">
        <v>0</v>
      </c>
      <c r="V13" s="60">
        <v>29620439</v>
      </c>
      <c r="W13" s="60">
        <v>53209755</v>
      </c>
      <c r="X13" s="60">
        <v>-23589316</v>
      </c>
      <c r="Y13" s="61">
        <v>-44.33</v>
      </c>
      <c r="Z13" s="62">
        <v>47893000</v>
      </c>
    </row>
    <row r="14" spans="1:26" ht="12.75">
      <c r="A14" s="58" t="s">
        <v>40</v>
      </c>
      <c r="B14" s="19">
        <v>4640345</v>
      </c>
      <c r="C14" s="19">
        <v>0</v>
      </c>
      <c r="D14" s="59">
        <v>0</v>
      </c>
      <c r="E14" s="60">
        <v>0</v>
      </c>
      <c r="F14" s="60">
        <v>3723</v>
      </c>
      <c r="G14" s="60">
        <v>118137</v>
      </c>
      <c r="H14" s="60">
        <v>47097</v>
      </c>
      <c r="I14" s="60">
        <v>168957</v>
      </c>
      <c r="J14" s="60">
        <v>95932</v>
      </c>
      <c r="K14" s="60">
        <v>3591297</v>
      </c>
      <c r="L14" s="60">
        <v>38837</v>
      </c>
      <c r="M14" s="60">
        <v>3726066</v>
      </c>
      <c r="N14" s="60">
        <v>1669067</v>
      </c>
      <c r="O14" s="60">
        <v>44602</v>
      </c>
      <c r="P14" s="60">
        <v>46614</v>
      </c>
      <c r="Q14" s="60">
        <v>1760283</v>
      </c>
      <c r="R14" s="60">
        <v>0</v>
      </c>
      <c r="S14" s="60">
        <v>0</v>
      </c>
      <c r="T14" s="60">
        <v>0</v>
      </c>
      <c r="U14" s="60">
        <v>0</v>
      </c>
      <c r="V14" s="60">
        <v>5655306</v>
      </c>
      <c r="W14" s="60">
        <v>133336</v>
      </c>
      <c r="X14" s="60">
        <v>5521970</v>
      </c>
      <c r="Y14" s="61">
        <v>4141.39</v>
      </c>
      <c r="Z14" s="62">
        <v>0</v>
      </c>
    </row>
    <row r="15" spans="1:26" ht="12.75">
      <c r="A15" s="58" t="s">
        <v>41</v>
      </c>
      <c r="B15" s="19">
        <v>66659488</v>
      </c>
      <c r="C15" s="19">
        <v>0</v>
      </c>
      <c r="D15" s="59">
        <v>70000000</v>
      </c>
      <c r="E15" s="60">
        <v>80230993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30068249</v>
      </c>
      <c r="L15" s="60">
        <v>0</v>
      </c>
      <c r="M15" s="60">
        <v>30068249</v>
      </c>
      <c r="N15" s="60">
        <v>9612509</v>
      </c>
      <c r="O15" s="60">
        <v>0</v>
      </c>
      <c r="P15" s="60">
        <v>0</v>
      </c>
      <c r="Q15" s="60">
        <v>9612509</v>
      </c>
      <c r="R15" s="60">
        <v>0</v>
      </c>
      <c r="S15" s="60">
        <v>0</v>
      </c>
      <c r="T15" s="60">
        <v>0</v>
      </c>
      <c r="U15" s="60">
        <v>0</v>
      </c>
      <c r="V15" s="60">
        <v>39680758</v>
      </c>
      <c r="W15" s="60">
        <v>48313333</v>
      </c>
      <c r="X15" s="60">
        <v>-8632575</v>
      </c>
      <c r="Y15" s="61">
        <v>-17.87</v>
      </c>
      <c r="Z15" s="62">
        <v>80230993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435000</v>
      </c>
      <c r="H16" s="60">
        <v>0</v>
      </c>
      <c r="I16" s="60">
        <v>435000</v>
      </c>
      <c r="J16" s="60">
        <v>307</v>
      </c>
      <c r="K16" s="60">
        <v>358600</v>
      </c>
      <c r="L16" s="60">
        <v>0</v>
      </c>
      <c r="M16" s="60">
        <v>358907</v>
      </c>
      <c r="N16" s="60">
        <v>1250</v>
      </c>
      <c r="O16" s="60">
        <v>0</v>
      </c>
      <c r="P16" s="60">
        <v>0</v>
      </c>
      <c r="Q16" s="60">
        <v>1250</v>
      </c>
      <c r="R16" s="60">
        <v>0</v>
      </c>
      <c r="S16" s="60">
        <v>0</v>
      </c>
      <c r="T16" s="60">
        <v>0</v>
      </c>
      <c r="U16" s="60">
        <v>0</v>
      </c>
      <c r="V16" s="60">
        <v>795157</v>
      </c>
      <c r="W16" s="60"/>
      <c r="X16" s="60">
        <v>795157</v>
      </c>
      <c r="Y16" s="61">
        <v>0</v>
      </c>
      <c r="Z16" s="62">
        <v>0</v>
      </c>
    </row>
    <row r="17" spans="1:26" ht="12.75">
      <c r="A17" s="58" t="s">
        <v>43</v>
      </c>
      <c r="B17" s="19">
        <v>153100358</v>
      </c>
      <c r="C17" s="19">
        <v>0</v>
      </c>
      <c r="D17" s="59">
        <v>34275977</v>
      </c>
      <c r="E17" s="60">
        <v>110953989</v>
      </c>
      <c r="F17" s="60">
        <v>2780822</v>
      </c>
      <c r="G17" s="60">
        <v>3125893</v>
      </c>
      <c r="H17" s="60">
        <v>6895743</v>
      </c>
      <c r="I17" s="60">
        <v>12802458</v>
      </c>
      <c r="J17" s="60">
        <v>6421765</v>
      </c>
      <c r="K17" s="60">
        <v>10570897</v>
      </c>
      <c r="L17" s="60">
        <v>9580275</v>
      </c>
      <c r="M17" s="60">
        <v>26572937</v>
      </c>
      <c r="N17" s="60">
        <v>2280775</v>
      </c>
      <c r="O17" s="60">
        <v>5243533</v>
      </c>
      <c r="P17" s="60">
        <v>3969749</v>
      </c>
      <c r="Q17" s="60">
        <v>11494057</v>
      </c>
      <c r="R17" s="60">
        <v>0</v>
      </c>
      <c r="S17" s="60">
        <v>0</v>
      </c>
      <c r="T17" s="60">
        <v>0</v>
      </c>
      <c r="U17" s="60">
        <v>0</v>
      </c>
      <c r="V17" s="60">
        <v>50869452</v>
      </c>
      <c r="W17" s="60">
        <v>56145907</v>
      </c>
      <c r="X17" s="60">
        <v>-5276455</v>
      </c>
      <c r="Y17" s="61">
        <v>-9.4</v>
      </c>
      <c r="Z17" s="62">
        <v>110953989</v>
      </c>
    </row>
    <row r="18" spans="1:26" ht="12.75">
      <c r="A18" s="70" t="s">
        <v>44</v>
      </c>
      <c r="B18" s="71">
        <f>SUM(B11:B17)</f>
        <v>394655097</v>
      </c>
      <c r="C18" s="71">
        <f>SUM(C11:C17)</f>
        <v>0</v>
      </c>
      <c r="D18" s="72">
        <f aca="true" t="shared" si="1" ref="D18:Z18">SUM(D11:D17)</f>
        <v>291853824</v>
      </c>
      <c r="E18" s="73">
        <f t="shared" si="1"/>
        <v>388842975</v>
      </c>
      <c r="F18" s="73">
        <f t="shared" si="1"/>
        <v>17192844</v>
      </c>
      <c r="G18" s="73">
        <f t="shared" si="1"/>
        <v>22806827</v>
      </c>
      <c r="H18" s="73">
        <f t="shared" si="1"/>
        <v>21252086</v>
      </c>
      <c r="I18" s="73">
        <f t="shared" si="1"/>
        <v>61251757</v>
      </c>
      <c r="J18" s="73">
        <f t="shared" si="1"/>
        <v>18813086</v>
      </c>
      <c r="K18" s="73">
        <f t="shared" si="1"/>
        <v>60171089</v>
      </c>
      <c r="L18" s="73">
        <f t="shared" si="1"/>
        <v>21935108</v>
      </c>
      <c r="M18" s="73">
        <f t="shared" si="1"/>
        <v>100919283</v>
      </c>
      <c r="N18" s="73">
        <f t="shared" si="1"/>
        <v>27087517</v>
      </c>
      <c r="O18" s="73">
        <f t="shared" si="1"/>
        <v>17989480</v>
      </c>
      <c r="P18" s="73">
        <f t="shared" si="1"/>
        <v>16705433</v>
      </c>
      <c r="Q18" s="73">
        <f t="shared" si="1"/>
        <v>61782430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223953470</v>
      </c>
      <c r="W18" s="73">
        <f t="shared" si="1"/>
        <v>244495918</v>
      </c>
      <c r="X18" s="73">
        <f t="shared" si="1"/>
        <v>-20542448</v>
      </c>
      <c r="Y18" s="67">
        <f>+IF(W18&lt;&gt;0,(X18/W18)*100,0)</f>
        <v>-8.401959496109052</v>
      </c>
      <c r="Z18" s="74">
        <f t="shared" si="1"/>
        <v>388842975</v>
      </c>
    </row>
    <row r="19" spans="1:26" ht="12.75">
      <c r="A19" s="70" t="s">
        <v>45</v>
      </c>
      <c r="B19" s="75">
        <f>+B10-B18</f>
        <v>-44503768</v>
      </c>
      <c r="C19" s="75">
        <f>+C10-C18</f>
        <v>0</v>
      </c>
      <c r="D19" s="76">
        <f aca="true" t="shared" si="2" ref="D19:Z19">+D10-D18</f>
        <v>29012287</v>
      </c>
      <c r="E19" s="77">
        <f t="shared" si="2"/>
        <v>-67134975</v>
      </c>
      <c r="F19" s="77">
        <f t="shared" si="2"/>
        <v>78238237</v>
      </c>
      <c r="G19" s="77">
        <f t="shared" si="2"/>
        <v>-15993781</v>
      </c>
      <c r="H19" s="77">
        <f t="shared" si="2"/>
        <v>-9318530</v>
      </c>
      <c r="I19" s="77">
        <f t="shared" si="2"/>
        <v>52925926</v>
      </c>
      <c r="J19" s="77">
        <f t="shared" si="2"/>
        <v>-5603200</v>
      </c>
      <c r="K19" s="77">
        <f t="shared" si="2"/>
        <v>-49891613</v>
      </c>
      <c r="L19" s="77">
        <f t="shared" si="2"/>
        <v>27639946</v>
      </c>
      <c r="M19" s="77">
        <f t="shared" si="2"/>
        <v>-27854867</v>
      </c>
      <c r="N19" s="77">
        <f t="shared" si="2"/>
        <v>-14441429</v>
      </c>
      <c r="O19" s="77">
        <f t="shared" si="2"/>
        <v>-9664274</v>
      </c>
      <c r="P19" s="77">
        <f t="shared" si="2"/>
        <v>26556783</v>
      </c>
      <c r="Q19" s="77">
        <f t="shared" si="2"/>
        <v>2451080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27522139</v>
      </c>
      <c r="W19" s="77">
        <f>IF(E10=E18,0,W10-W18)</f>
        <v>-10686573</v>
      </c>
      <c r="X19" s="77">
        <f t="shared" si="2"/>
        <v>38208712</v>
      </c>
      <c r="Y19" s="78">
        <f>+IF(W19&lt;&gt;0,(X19/W19)*100,0)</f>
        <v>-357.53942821520053</v>
      </c>
      <c r="Z19" s="79">
        <f t="shared" si="2"/>
        <v>-67134975</v>
      </c>
    </row>
    <row r="20" spans="1:26" ht="12.75">
      <c r="A20" s="58" t="s">
        <v>46</v>
      </c>
      <c r="B20" s="19">
        <v>54492000</v>
      </c>
      <c r="C20" s="19">
        <v>0</v>
      </c>
      <c r="D20" s="59">
        <v>57388000</v>
      </c>
      <c r="E20" s="60">
        <v>0</v>
      </c>
      <c r="F20" s="60">
        <v>15576104</v>
      </c>
      <c r="G20" s="60">
        <v>2439645</v>
      </c>
      <c r="H20" s="60">
        <v>1452372</v>
      </c>
      <c r="I20" s="60">
        <v>19468121</v>
      </c>
      <c r="J20" s="60">
        <v>332896</v>
      </c>
      <c r="K20" s="60">
        <v>5264519</v>
      </c>
      <c r="L20" s="60">
        <v>-17414613</v>
      </c>
      <c r="M20" s="60">
        <v>-11817198</v>
      </c>
      <c r="N20" s="60">
        <v>-6139657</v>
      </c>
      <c r="O20" s="60">
        <v>5070376</v>
      </c>
      <c r="P20" s="60">
        <v>-7965991</v>
      </c>
      <c r="Q20" s="60">
        <v>-9035272</v>
      </c>
      <c r="R20" s="60">
        <v>0</v>
      </c>
      <c r="S20" s="60">
        <v>0</v>
      </c>
      <c r="T20" s="60">
        <v>0</v>
      </c>
      <c r="U20" s="60">
        <v>0</v>
      </c>
      <c r="V20" s="60">
        <v>-1384349</v>
      </c>
      <c r="W20" s="60">
        <v>35828997</v>
      </c>
      <c r="X20" s="60">
        <v>-37213346</v>
      </c>
      <c r="Y20" s="61">
        <v>-103.86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941827</v>
      </c>
      <c r="G21" s="82">
        <v>93941</v>
      </c>
      <c r="H21" s="82">
        <v>0</v>
      </c>
      <c r="I21" s="82">
        <v>1035768</v>
      </c>
      <c r="J21" s="82">
        <v>1398671</v>
      </c>
      <c r="K21" s="82">
        <v>4158112</v>
      </c>
      <c r="L21" s="82">
        <v>0</v>
      </c>
      <c r="M21" s="82">
        <v>5556783</v>
      </c>
      <c r="N21" s="82">
        <v>2725</v>
      </c>
      <c r="O21" s="82">
        <v>1800</v>
      </c>
      <c r="P21" s="82">
        <v>4089135</v>
      </c>
      <c r="Q21" s="82">
        <v>4093660</v>
      </c>
      <c r="R21" s="82">
        <v>0</v>
      </c>
      <c r="S21" s="82">
        <v>0</v>
      </c>
      <c r="T21" s="82">
        <v>0</v>
      </c>
      <c r="U21" s="82">
        <v>0</v>
      </c>
      <c r="V21" s="82">
        <v>10686211</v>
      </c>
      <c r="W21" s="82"/>
      <c r="X21" s="82">
        <v>10686211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9988232</v>
      </c>
      <c r="C22" s="86">
        <f>SUM(C19:C21)</f>
        <v>0</v>
      </c>
      <c r="D22" s="87">
        <f aca="true" t="shared" si="3" ref="D22:Z22">SUM(D19:D21)</f>
        <v>86400287</v>
      </c>
      <c r="E22" s="88">
        <f t="shared" si="3"/>
        <v>-67134975</v>
      </c>
      <c r="F22" s="88">
        <f t="shared" si="3"/>
        <v>94756168</v>
      </c>
      <c r="G22" s="88">
        <f t="shared" si="3"/>
        <v>-13460195</v>
      </c>
      <c r="H22" s="88">
        <f t="shared" si="3"/>
        <v>-7866158</v>
      </c>
      <c r="I22" s="88">
        <f t="shared" si="3"/>
        <v>73429815</v>
      </c>
      <c r="J22" s="88">
        <f t="shared" si="3"/>
        <v>-3871633</v>
      </c>
      <c r="K22" s="88">
        <f t="shared" si="3"/>
        <v>-40468982</v>
      </c>
      <c r="L22" s="88">
        <f t="shared" si="3"/>
        <v>10225333</v>
      </c>
      <c r="M22" s="88">
        <f t="shared" si="3"/>
        <v>-34115282</v>
      </c>
      <c r="N22" s="88">
        <f t="shared" si="3"/>
        <v>-20578361</v>
      </c>
      <c r="O22" s="88">
        <f t="shared" si="3"/>
        <v>-4592098</v>
      </c>
      <c r="P22" s="88">
        <f t="shared" si="3"/>
        <v>22679927</v>
      </c>
      <c r="Q22" s="88">
        <f t="shared" si="3"/>
        <v>-2490532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36824001</v>
      </c>
      <c r="W22" s="88">
        <f t="shared" si="3"/>
        <v>25142424</v>
      </c>
      <c r="X22" s="88">
        <f t="shared" si="3"/>
        <v>11681577</v>
      </c>
      <c r="Y22" s="89">
        <f>+IF(W22&lt;&gt;0,(X22/W22)*100,0)</f>
        <v>46.46161802060135</v>
      </c>
      <c r="Z22" s="90">
        <f t="shared" si="3"/>
        <v>-67134975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9988232</v>
      </c>
      <c r="C24" s="75">
        <f>SUM(C22:C23)</f>
        <v>0</v>
      </c>
      <c r="D24" s="76">
        <f aca="true" t="shared" si="4" ref="D24:Z24">SUM(D22:D23)</f>
        <v>86400287</v>
      </c>
      <c r="E24" s="77">
        <f t="shared" si="4"/>
        <v>-67134975</v>
      </c>
      <c r="F24" s="77">
        <f t="shared" si="4"/>
        <v>94756168</v>
      </c>
      <c r="G24" s="77">
        <f t="shared" si="4"/>
        <v>-13460195</v>
      </c>
      <c r="H24" s="77">
        <f t="shared" si="4"/>
        <v>-7866158</v>
      </c>
      <c r="I24" s="77">
        <f t="shared" si="4"/>
        <v>73429815</v>
      </c>
      <c r="J24" s="77">
        <f t="shared" si="4"/>
        <v>-3871633</v>
      </c>
      <c r="K24" s="77">
        <f t="shared" si="4"/>
        <v>-40468982</v>
      </c>
      <c r="L24" s="77">
        <f t="shared" si="4"/>
        <v>10225333</v>
      </c>
      <c r="M24" s="77">
        <f t="shared" si="4"/>
        <v>-34115282</v>
      </c>
      <c r="N24" s="77">
        <f t="shared" si="4"/>
        <v>-20578361</v>
      </c>
      <c r="O24" s="77">
        <f t="shared" si="4"/>
        <v>-4592098</v>
      </c>
      <c r="P24" s="77">
        <f t="shared" si="4"/>
        <v>22679927</v>
      </c>
      <c r="Q24" s="77">
        <f t="shared" si="4"/>
        <v>-2490532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36824001</v>
      </c>
      <c r="W24" s="77">
        <f t="shared" si="4"/>
        <v>25142424</v>
      </c>
      <c r="X24" s="77">
        <f t="shared" si="4"/>
        <v>11681577</v>
      </c>
      <c r="Y24" s="78">
        <f>+IF(W24&lt;&gt;0,(X24/W24)*100,0)</f>
        <v>46.46161802060135</v>
      </c>
      <c r="Z24" s="79">
        <f t="shared" si="4"/>
        <v>-67134975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37615314</v>
      </c>
      <c r="C27" s="22">
        <v>0</v>
      </c>
      <c r="D27" s="99">
        <v>57570000</v>
      </c>
      <c r="E27" s="100">
        <v>57388000</v>
      </c>
      <c r="F27" s="100">
        <v>15576102</v>
      </c>
      <c r="G27" s="100">
        <v>2439645</v>
      </c>
      <c r="H27" s="100">
        <v>0</v>
      </c>
      <c r="I27" s="100">
        <v>18015747</v>
      </c>
      <c r="J27" s="100">
        <v>434372</v>
      </c>
      <c r="K27" s="100">
        <v>6379486</v>
      </c>
      <c r="L27" s="100">
        <v>6379486</v>
      </c>
      <c r="M27" s="100">
        <v>13193344</v>
      </c>
      <c r="N27" s="100">
        <v>186042</v>
      </c>
      <c r="O27" s="100">
        <v>186042</v>
      </c>
      <c r="P27" s="100">
        <v>4322029</v>
      </c>
      <c r="Q27" s="100">
        <v>4694113</v>
      </c>
      <c r="R27" s="100">
        <v>0</v>
      </c>
      <c r="S27" s="100">
        <v>0</v>
      </c>
      <c r="T27" s="100">
        <v>0</v>
      </c>
      <c r="U27" s="100">
        <v>0</v>
      </c>
      <c r="V27" s="100">
        <v>35903204</v>
      </c>
      <c r="W27" s="100">
        <v>43041000</v>
      </c>
      <c r="X27" s="100">
        <v>-7137796</v>
      </c>
      <c r="Y27" s="101">
        <v>-16.58</v>
      </c>
      <c r="Z27" s="102">
        <v>57388000</v>
      </c>
    </row>
    <row r="28" spans="1:26" ht="12.75">
      <c r="A28" s="103" t="s">
        <v>46</v>
      </c>
      <c r="B28" s="19">
        <v>37615314</v>
      </c>
      <c r="C28" s="19">
        <v>0</v>
      </c>
      <c r="D28" s="59">
        <v>57570000</v>
      </c>
      <c r="E28" s="60">
        <v>57388000</v>
      </c>
      <c r="F28" s="60">
        <v>15576102</v>
      </c>
      <c r="G28" s="60">
        <v>2439645</v>
      </c>
      <c r="H28" s="60">
        <v>0</v>
      </c>
      <c r="I28" s="60">
        <v>18015747</v>
      </c>
      <c r="J28" s="60">
        <v>434372</v>
      </c>
      <c r="K28" s="60">
        <v>6379486</v>
      </c>
      <c r="L28" s="60">
        <v>6379486</v>
      </c>
      <c r="M28" s="60">
        <v>13193344</v>
      </c>
      <c r="N28" s="60">
        <v>186042</v>
      </c>
      <c r="O28" s="60">
        <v>186042</v>
      </c>
      <c r="P28" s="60">
        <v>4322029</v>
      </c>
      <c r="Q28" s="60">
        <v>4694113</v>
      </c>
      <c r="R28" s="60">
        <v>0</v>
      </c>
      <c r="S28" s="60">
        <v>0</v>
      </c>
      <c r="T28" s="60">
        <v>0</v>
      </c>
      <c r="U28" s="60">
        <v>0</v>
      </c>
      <c r="V28" s="60">
        <v>35903204</v>
      </c>
      <c r="W28" s="60">
        <v>43041000</v>
      </c>
      <c r="X28" s="60">
        <v>-7137796</v>
      </c>
      <c r="Y28" s="61">
        <v>-16.58</v>
      </c>
      <c r="Z28" s="62">
        <v>57388000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37615314</v>
      </c>
      <c r="C32" s="22">
        <f>SUM(C28:C31)</f>
        <v>0</v>
      </c>
      <c r="D32" s="99">
        <f aca="true" t="shared" si="5" ref="D32:Z32">SUM(D28:D31)</f>
        <v>57570000</v>
      </c>
      <c r="E32" s="100">
        <f t="shared" si="5"/>
        <v>57388000</v>
      </c>
      <c r="F32" s="100">
        <f t="shared" si="5"/>
        <v>15576102</v>
      </c>
      <c r="G32" s="100">
        <f t="shared" si="5"/>
        <v>2439645</v>
      </c>
      <c r="H32" s="100">
        <f t="shared" si="5"/>
        <v>0</v>
      </c>
      <c r="I32" s="100">
        <f t="shared" si="5"/>
        <v>18015747</v>
      </c>
      <c r="J32" s="100">
        <f t="shared" si="5"/>
        <v>434372</v>
      </c>
      <c r="K32" s="100">
        <f t="shared" si="5"/>
        <v>6379486</v>
      </c>
      <c r="L32" s="100">
        <f t="shared" si="5"/>
        <v>6379486</v>
      </c>
      <c r="M32" s="100">
        <f t="shared" si="5"/>
        <v>13193344</v>
      </c>
      <c r="N32" s="100">
        <f t="shared" si="5"/>
        <v>186042</v>
      </c>
      <c r="O32" s="100">
        <f t="shared" si="5"/>
        <v>186042</v>
      </c>
      <c r="P32" s="100">
        <f t="shared" si="5"/>
        <v>4322029</v>
      </c>
      <c r="Q32" s="100">
        <f t="shared" si="5"/>
        <v>4694113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35903204</v>
      </c>
      <c r="W32" s="100">
        <f t="shared" si="5"/>
        <v>43041000</v>
      </c>
      <c r="X32" s="100">
        <f t="shared" si="5"/>
        <v>-7137796</v>
      </c>
      <c r="Y32" s="101">
        <f>+IF(W32&lt;&gt;0,(X32/W32)*100,0)</f>
        <v>-16.583713203689506</v>
      </c>
      <c r="Z32" s="102">
        <f t="shared" si="5"/>
        <v>57388000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68635160</v>
      </c>
      <c r="C35" s="19">
        <v>0</v>
      </c>
      <c r="D35" s="59">
        <v>158148286</v>
      </c>
      <c r="E35" s="60">
        <v>114293321</v>
      </c>
      <c r="F35" s="60">
        <v>207484379</v>
      </c>
      <c r="G35" s="60">
        <v>150687194</v>
      </c>
      <c r="H35" s="60">
        <v>213872677</v>
      </c>
      <c r="I35" s="60">
        <v>213872677</v>
      </c>
      <c r="J35" s="60">
        <v>213872677</v>
      </c>
      <c r="K35" s="60">
        <v>185153440</v>
      </c>
      <c r="L35" s="60">
        <v>191862941</v>
      </c>
      <c r="M35" s="60">
        <v>191862941</v>
      </c>
      <c r="N35" s="60">
        <v>181704303</v>
      </c>
      <c r="O35" s="60">
        <v>187279156</v>
      </c>
      <c r="P35" s="60">
        <v>36837265</v>
      </c>
      <c r="Q35" s="60">
        <v>36837265</v>
      </c>
      <c r="R35" s="60">
        <v>0</v>
      </c>
      <c r="S35" s="60">
        <v>0</v>
      </c>
      <c r="T35" s="60">
        <v>0</v>
      </c>
      <c r="U35" s="60">
        <v>0</v>
      </c>
      <c r="V35" s="60">
        <v>36837265</v>
      </c>
      <c r="W35" s="60">
        <v>85719991</v>
      </c>
      <c r="X35" s="60">
        <v>-48882726</v>
      </c>
      <c r="Y35" s="61">
        <v>-57.03</v>
      </c>
      <c r="Z35" s="62">
        <v>114293321</v>
      </c>
    </row>
    <row r="36" spans="1:26" ht="12.75">
      <c r="A36" s="58" t="s">
        <v>57</v>
      </c>
      <c r="B36" s="19">
        <v>408284530</v>
      </c>
      <c r="C36" s="19">
        <v>0</v>
      </c>
      <c r="D36" s="59">
        <v>69145903</v>
      </c>
      <c r="E36" s="60">
        <v>445283638</v>
      </c>
      <c r="F36" s="60">
        <v>420999644</v>
      </c>
      <c r="G36" s="60">
        <v>484453448</v>
      </c>
      <c r="H36" s="60">
        <v>418048710</v>
      </c>
      <c r="I36" s="60">
        <v>418048710</v>
      </c>
      <c r="J36" s="60">
        <v>418048710</v>
      </c>
      <c r="K36" s="60">
        <v>417472858</v>
      </c>
      <c r="L36" s="60">
        <v>432500680</v>
      </c>
      <c r="M36" s="60">
        <v>432500680</v>
      </c>
      <c r="N36" s="60">
        <v>431816849</v>
      </c>
      <c r="O36" s="60">
        <v>434348673</v>
      </c>
      <c r="P36" s="60">
        <v>434395272</v>
      </c>
      <c r="Q36" s="60">
        <v>434395272</v>
      </c>
      <c r="R36" s="60">
        <v>0</v>
      </c>
      <c r="S36" s="60">
        <v>0</v>
      </c>
      <c r="T36" s="60">
        <v>0</v>
      </c>
      <c r="U36" s="60">
        <v>0</v>
      </c>
      <c r="V36" s="60">
        <v>434395272</v>
      </c>
      <c r="W36" s="60">
        <v>333962729</v>
      </c>
      <c r="X36" s="60">
        <v>100432543</v>
      </c>
      <c r="Y36" s="61">
        <v>30.07</v>
      </c>
      <c r="Z36" s="62">
        <v>445283638</v>
      </c>
    </row>
    <row r="37" spans="1:26" ht="12.75">
      <c r="A37" s="58" t="s">
        <v>58</v>
      </c>
      <c r="B37" s="19">
        <v>134747433</v>
      </c>
      <c r="C37" s="19">
        <v>0</v>
      </c>
      <c r="D37" s="59">
        <v>57000000</v>
      </c>
      <c r="E37" s="60">
        <v>140132962</v>
      </c>
      <c r="F37" s="60">
        <v>187719979</v>
      </c>
      <c r="G37" s="60">
        <v>268278681</v>
      </c>
      <c r="H37" s="60">
        <v>209866318</v>
      </c>
      <c r="I37" s="60">
        <v>209866318</v>
      </c>
      <c r="J37" s="60">
        <v>209866318</v>
      </c>
      <c r="K37" s="60">
        <v>233442070</v>
      </c>
      <c r="L37" s="60">
        <v>206732228</v>
      </c>
      <c r="M37" s="60">
        <v>206732228</v>
      </c>
      <c r="N37" s="60">
        <v>226524982</v>
      </c>
      <c r="O37" s="60">
        <v>241572657</v>
      </c>
      <c r="P37" s="60">
        <v>62875960</v>
      </c>
      <c r="Q37" s="60">
        <v>62875960</v>
      </c>
      <c r="R37" s="60">
        <v>0</v>
      </c>
      <c r="S37" s="60">
        <v>0</v>
      </c>
      <c r="T37" s="60">
        <v>0</v>
      </c>
      <c r="U37" s="60">
        <v>0</v>
      </c>
      <c r="V37" s="60">
        <v>62875960</v>
      </c>
      <c r="W37" s="60">
        <v>105099722</v>
      </c>
      <c r="X37" s="60">
        <v>-42223762</v>
      </c>
      <c r="Y37" s="61">
        <v>-40.17</v>
      </c>
      <c r="Z37" s="62">
        <v>140132962</v>
      </c>
    </row>
    <row r="38" spans="1:26" ht="12.75">
      <c r="A38" s="58" t="s">
        <v>59</v>
      </c>
      <c r="B38" s="19">
        <v>9127857</v>
      </c>
      <c r="C38" s="19">
        <v>0</v>
      </c>
      <c r="D38" s="59">
        <v>0</v>
      </c>
      <c r="E38" s="60">
        <v>0</v>
      </c>
      <c r="F38" s="60">
        <v>13418651</v>
      </c>
      <c r="G38" s="60">
        <v>4497179</v>
      </c>
      <c r="H38" s="60">
        <v>13420411</v>
      </c>
      <c r="I38" s="60">
        <v>13420411</v>
      </c>
      <c r="J38" s="60">
        <v>13420411</v>
      </c>
      <c r="K38" s="60">
        <v>13420411</v>
      </c>
      <c r="L38" s="60">
        <v>13420411</v>
      </c>
      <c r="M38" s="60">
        <v>13420411</v>
      </c>
      <c r="N38" s="60">
        <v>13420411</v>
      </c>
      <c r="O38" s="60">
        <v>13420411</v>
      </c>
      <c r="P38" s="60">
        <v>13420411</v>
      </c>
      <c r="Q38" s="60">
        <v>13420411</v>
      </c>
      <c r="R38" s="60">
        <v>0</v>
      </c>
      <c r="S38" s="60">
        <v>0</v>
      </c>
      <c r="T38" s="60">
        <v>0</v>
      </c>
      <c r="U38" s="60">
        <v>0</v>
      </c>
      <c r="V38" s="60">
        <v>13420411</v>
      </c>
      <c r="W38" s="60"/>
      <c r="X38" s="60">
        <v>13420411</v>
      </c>
      <c r="Y38" s="61">
        <v>0</v>
      </c>
      <c r="Z38" s="62">
        <v>0</v>
      </c>
    </row>
    <row r="39" spans="1:26" ht="12.75">
      <c r="A39" s="58" t="s">
        <v>60</v>
      </c>
      <c r="B39" s="19">
        <v>333044400</v>
      </c>
      <c r="C39" s="19">
        <v>0</v>
      </c>
      <c r="D39" s="59">
        <v>170294189</v>
      </c>
      <c r="E39" s="60">
        <v>419443997</v>
      </c>
      <c r="F39" s="60">
        <v>427345393</v>
      </c>
      <c r="G39" s="60">
        <v>362364782</v>
      </c>
      <c r="H39" s="60">
        <v>408634658</v>
      </c>
      <c r="I39" s="60">
        <v>408634658</v>
      </c>
      <c r="J39" s="60">
        <v>408634658</v>
      </c>
      <c r="K39" s="60">
        <v>355763817</v>
      </c>
      <c r="L39" s="60">
        <v>404210982</v>
      </c>
      <c r="M39" s="60">
        <v>404210982</v>
      </c>
      <c r="N39" s="60">
        <v>373575759</v>
      </c>
      <c r="O39" s="60">
        <v>366634761</v>
      </c>
      <c r="P39" s="60">
        <v>394936166</v>
      </c>
      <c r="Q39" s="60">
        <v>394936166</v>
      </c>
      <c r="R39" s="60">
        <v>0</v>
      </c>
      <c r="S39" s="60">
        <v>0</v>
      </c>
      <c r="T39" s="60">
        <v>0</v>
      </c>
      <c r="U39" s="60">
        <v>0</v>
      </c>
      <c r="V39" s="60">
        <v>394936166</v>
      </c>
      <c r="W39" s="60">
        <v>314582998</v>
      </c>
      <c r="X39" s="60">
        <v>80353168</v>
      </c>
      <c r="Y39" s="61">
        <v>25.54</v>
      </c>
      <c r="Z39" s="62">
        <v>419443997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29259666</v>
      </c>
      <c r="C42" s="19">
        <v>0</v>
      </c>
      <c r="D42" s="59">
        <v>70248761</v>
      </c>
      <c r="E42" s="60">
        <v>-12747153</v>
      </c>
      <c r="F42" s="60">
        <v>67563707</v>
      </c>
      <c r="G42" s="60">
        <v>2923111</v>
      </c>
      <c r="H42" s="60">
        <v>-7115321</v>
      </c>
      <c r="I42" s="60">
        <v>63371497</v>
      </c>
      <c r="J42" s="60">
        <v>3381105</v>
      </c>
      <c r="K42" s="60">
        <v>-31518545</v>
      </c>
      <c r="L42" s="60">
        <v>51430353</v>
      </c>
      <c r="M42" s="60">
        <v>23292913</v>
      </c>
      <c r="N42" s="60">
        <v>2780416</v>
      </c>
      <c r="O42" s="60">
        <v>39430353</v>
      </c>
      <c r="P42" s="60">
        <v>35290380</v>
      </c>
      <c r="Q42" s="60">
        <v>77501149</v>
      </c>
      <c r="R42" s="60">
        <v>0</v>
      </c>
      <c r="S42" s="60">
        <v>0</v>
      </c>
      <c r="T42" s="60">
        <v>0</v>
      </c>
      <c r="U42" s="60">
        <v>0</v>
      </c>
      <c r="V42" s="60">
        <v>164165559</v>
      </c>
      <c r="W42" s="60">
        <v>-31551631</v>
      </c>
      <c r="X42" s="60">
        <v>195717190</v>
      </c>
      <c r="Y42" s="61">
        <v>-620.31</v>
      </c>
      <c r="Z42" s="62">
        <v>-12747153</v>
      </c>
    </row>
    <row r="43" spans="1:26" ht="12.75">
      <c r="A43" s="58" t="s">
        <v>63</v>
      </c>
      <c r="B43" s="19">
        <v>-34129902</v>
      </c>
      <c r="C43" s="19">
        <v>0</v>
      </c>
      <c r="D43" s="59">
        <v>-57387996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/>
      <c r="X43" s="60">
        <v>0</v>
      </c>
      <c r="Y43" s="61">
        <v>0</v>
      </c>
      <c r="Z43" s="62">
        <v>0</v>
      </c>
    </row>
    <row r="44" spans="1:26" ht="12.75">
      <c r="A44" s="58" t="s">
        <v>64</v>
      </c>
      <c r="B44" s="19">
        <v>4439992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1947421</v>
      </c>
      <c r="C45" s="22">
        <v>0</v>
      </c>
      <c r="D45" s="99">
        <v>15238765</v>
      </c>
      <c r="E45" s="100">
        <v>-12747153</v>
      </c>
      <c r="F45" s="100">
        <v>67563707</v>
      </c>
      <c r="G45" s="100">
        <v>70486818</v>
      </c>
      <c r="H45" s="100">
        <v>63371497</v>
      </c>
      <c r="I45" s="100">
        <v>63371497</v>
      </c>
      <c r="J45" s="100">
        <v>66752602</v>
      </c>
      <c r="K45" s="100">
        <v>35234057</v>
      </c>
      <c r="L45" s="100">
        <v>86664410</v>
      </c>
      <c r="M45" s="100">
        <v>86664410</v>
      </c>
      <c r="N45" s="100">
        <v>89444826</v>
      </c>
      <c r="O45" s="100">
        <v>128875179</v>
      </c>
      <c r="P45" s="100">
        <v>164165559</v>
      </c>
      <c r="Q45" s="100">
        <v>164165559</v>
      </c>
      <c r="R45" s="100">
        <v>0</v>
      </c>
      <c r="S45" s="100">
        <v>0</v>
      </c>
      <c r="T45" s="100">
        <v>0</v>
      </c>
      <c r="U45" s="100">
        <v>0</v>
      </c>
      <c r="V45" s="100">
        <v>164165559</v>
      </c>
      <c r="W45" s="100">
        <v>-31551631</v>
      </c>
      <c r="X45" s="100">
        <v>195717190</v>
      </c>
      <c r="Y45" s="101">
        <v>-620.31</v>
      </c>
      <c r="Z45" s="102">
        <v>-12747153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-5380291</v>
      </c>
      <c r="C51" s="52">
        <v>0</v>
      </c>
      <c r="D51" s="129">
        <v>0</v>
      </c>
      <c r="E51" s="54">
        <v>5172677</v>
      </c>
      <c r="F51" s="54">
        <v>0</v>
      </c>
      <c r="G51" s="54">
        <v>0</v>
      </c>
      <c r="H51" s="54">
        <v>0</v>
      </c>
      <c r="I51" s="54">
        <v>-116432</v>
      </c>
      <c r="J51" s="54">
        <v>0</v>
      </c>
      <c r="K51" s="54">
        <v>0</v>
      </c>
      <c r="L51" s="54">
        <v>0</v>
      </c>
      <c r="M51" s="54">
        <v>30958999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23544223</v>
      </c>
      <c r="W51" s="54">
        <v>19042565</v>
      </c>
      <c r="X51" s="54">
        <v>73221741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121.56537715758479</v>
      </c>
      <c r="C58" s="5">
        <f>IF(C67=0,0,+(C76/C67)*100)</f>
        <v>0</v>
      </c>
      <c r="D58" s="6">
        <f aca="true" t="shared" si="6" ref="D58:Z58">IF(D67=0,0,+(D76/D67)*100)</f>
        <v>67.71998089529232</v>
      </c>
      <c r="E58" s="7">
        <f t="shared" si="6"/>
        <v>100.00030580310573</v>
      </c>
      <c r="F58" s="7">
        <f t="shared" si="6"/>
        <v>21.39853935941559</v>
      </c>
      <c r="G58" s="7">
        <f t="shared" si="6"/>
        <v>385.2014619762076</v>
      </c>
      <c r="H58" s="7">
        <f t="shared" si="6"/>
        <v>95.41346376823239</v>
      </c>
      <c r="I58" s="7">
        <f t="shared" si="6"/>
        <v>66.80703684912032</v>
      </c>
      <c r="J58" s="7">
        <f t="shared" si="6"/>
        <v>103.9092977370764</v>
      </c>
      <c r="K58" s="7">
        <f t="shared" si="6"/>
        <v>188.46359242402173</v>
      </c>
      <c r="L58" s="7">
        <f t="shared" si="6"/>
        <v>172.72907852746093</v>
      </c>
      <c r="M58" s="7">
        <f t="shared" si="6"/>
        <v>146.99248489151626</v>
      </c>
      <c r="N58" s="7">
        <f t="shared" si="6"/>
        <v>152.9656622068488</v>
      </c>
      <c r="O58" s="7">
        <f t="shared" si="6"/>
        <v>123.52518837252198</v>
      </c>
      <c r="P58" s="7">
        <f t="shared" si="6"/>
        <v>97.39804397996559</v>
      </c>
      <c r="Q58" s="7">
        <f t="shared" si="6"/>
        <v>125.23923630056588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101.09999710096143</v>
      </c>
      <c r="W58" s="7">
        <f t="shared" si="6"/>
        <v>85.13603646425489</v>
      </c>
      <c r="X58" s="7">
        <f t="shared" si="6"/>
        <v>0</v>
      </c>
      <c r="Y58" s="7">
        <f t="shared" si="6"/>
        <v>0</v>
      </c>
      <c r="Z58" s="8">
        <f t="shared" si="6"/>
        <v>100.00030580310573</v>
      </c>
    </row>
    <row r="59" spans="1:26" ht="12.75">
      <c r="A59" s="37" t="s">
        <v>31</v>
      </c>
      <c r="B59" s="9">
        <f aca="true" t="shared" si="7" ref="B59:Z66">IF(B68=0,0,+(B77/B68)*100)</f>
        <v>89.6482266977855</v>
      </c>
      <c r="C59" s="9">
        <f t="shared" si="7"/>
        <v>0</v>
      </c>
      <c r="D59" s="2">
        <f t="shared" si="7"/>
        <v>75.00107556761071</v>
      </c>
      <c r="E59" s="10">
        <f t="shared" si="7"/>
        <v>99.99946575158121</v>
      </c>
      <c r="F59" s="10">
        <f t="shared" si="7"/>
        <v>2.9573443571854128</v>
      </c>
      <c r="G59" s="10">
        <f t="shared" si="7"/>
        <v>678.4491246768453</v>
      </c>
      <c r="H59" s="10">
        <f t="shared" si="7"/>
        <v>86.40878811020384</v>
      </c>
      <c r="I59" s="10">
        <f t="shared" si="7"/>
        <v>45.440925968815606</v>
      </c>
      <c r="J59" s="10">
        <f t="shared" si="7"/>
        <v>120.35767649302194</v>
      </c>
      <c r="K59" s="10">
        <f t="shared" si="7"/>
        <v>441.7115425285207</v>
      </c>
      <c r="L59" s="10">
        <f t="shared" si="7"/>
        <v>55.56250073710653</v>
      </c>
      <c r="M59" s="10">
        <f t="shared" si="7"/>
        <v>182.98189557055323</v>
      </c>
      <c r="N59" s="10">
        <f t="shared" si="7"/>
        <v>143.20918813613233</v>
      </c>
      <c r="O59" s="10">
        <f t="shared" si="7"/>
        <v>59.12505164280597</v>
      </c>
      <c r="P59" s="10">
        <f t="shared" si="7"/>
        <v>88.86246326940922</v>
      </c>
      <c r="Q59" s="10">
        <f t="shared" si="7"/>
        <v>97.11426797395629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75.20186121700496</v>
      </c>
      <c r="W59" s="10">
        <f t="shared" si="7"/>
        <v>80.9208237791685</v>
      </c>
      <c r="X59" s="10">
        <f t="shared" si="7"/>
        <v>0</v>
      </c>
      <c r="Y59" s="10">
        <f t="shared" si="7"/>
        <v>0</v>
      </c>
      <c r="Z59" s="11">
        <f t="shared" si="7"/>
        <v>99.99946575158121</v>
      </c>
    </row>
    <row r="60" spans="1:26" ht="12.75">
      <c r="A60" s="38" t="s">
        <v>32</v>
      </c>
      <c r="B60" s="12">
        <f t="shared" si="7"/>
        <v>87.56432346631598</v>
      </c>
      <c r="C60" s="12">
        <f t="shared" si="7"/>
        <v>0</v>
      </c>
      <c r="D60" s="3">
        <f t="shared" si="7"/>
        <v>61.92994428541603</v>
      </c>
      <c r="E60" s="13">
        <f t="shared" si="7"/>
        <v>100.00097383487613</v>
      </c>
      <c r="F60" s="13">
        <f t="shared" si="7"/>
        <v>118.8031954620949</v>
      </c>
      <c r="G60" s="13">
        <f t="shared" si="7"/>
        <v>79.55766420649756</v>
      </c>
      <c r="H60" s="13">
        <f t="shared" si="7"/>
        <v>97.64547752868997</v>
      </c>
      <c r="I60" s="13">
        <f t="shared" si="7"/>
        <v>101.71066902453867</v>
      </c>
      <c r="J60" s="13">
        <f t="shared" si="7"/>
        <v>93.17370924768265</v>
      </c>
      <c r="K60" s="13">
        <f t="shared" si="7"/>
        <v>110.03218450404641</v>
      </c>
      <c r="L60" s="13">
        <f t="shared" si="7"/>
        <v>253.48287572688952</v>
      </c>
      <c r="M60" s="13">
        <f t="shared" si="7"/>
        <v>128.0802172044731</v>
      </c>
      <c r="N60" s="13">
        <f t="shared" si="7"/>
        <v>155.67060892955095</v>
      </c>
      <c r="O60" s="13">
        <f t="shared" si="7"/>
        <v>147.8553280214292</v>
      </c>
      <c r="P60" s="13">
        <f t="shared" si="7"/>
        <v>100</v>
      </c>
      <c r="Q60" s="13">
        <f t="shared" si="7"/>
        <v>134.05435890685507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122.23504399954462</v>
      </c>
      <c r="W60" s="13">
        <f t="shared" si="7"/>
        <v>86.35447602213236</v>
      </c>
      <c r="X60" s="13">
        <f t="shared" si="7"/>
        <v>0</v>
      </c>
      <c r="Y60" s="13">
        <f t="shared" si="7"/>
        <v>0</v>
      </c>
      <c r="Z60" s="14">
        <f t="shared" si="7"/>
        <v>100.00097383487613</v>
      </c>
    </row>
    <row r="61" spans="1:26" ht="12.75">
      <c r="A61" s="39" t="s">
        <v>103</v>
      </c>
      <c r="B61" s="12">
        <f t="shared" si="7"/>
        <v>88.06657963875345</v>
      </c>
      <c r="C61" s="12">
        <f t="shared" si="7"/>
        <v>0</v>
      </c>
      <c r="D61" s="3">
        <f t="shared" si="7"/>
        <v>59.99922553367843</v>
      </c>
      <c r="E61" s="13">
        <f t="shared" si="7"/>
        <v>100.00050344116846</v>
      </c>
      <c r="F61" s="13">
        <f t="shared" si="7"/>
        <v>10623.757738896365</v>
      </c>
      <c r="G61" s="13">
        <f t="shared" si="7"/>
        <v>4602.214525322497</v>
      </c>
      <c r="H61" s="13">
        <f t="shared" si="7"/>
        <v>327.807391003182</v>
      </c>
      <c r="I61" s="13">
        <f t="shared" si="7"/>
        <v>622.3269443685101</v>
      </c>
      <c r="J61" s="13">
        <f t="shared" si="7"/>
        <v>183.73277374928733</v>
      </c>
      <c r="K61" s="13">
        <f t="shared" si="7"/>
        <v>223.43811642779755</v>
      </c>
      <c r="L61" s="13">
        <f t="shared" si="7"/>
        <v>-100</v>
      </c>
      <c r="M61" s="13">
        <f t="shared" si="7"/>
        <v>318.01215869593744</v>
      </c>
      <c r="N61" s="13">
        <f t="shared" si="7"/>
        <v>237.24696238289584</v>
      </c>
      <c r="O61" s="13">
        <f t="shared" si="7"/>
        <v>61.39404086597663</v>
      </c>
      <c r="P61" s="13">
        <f t="shared" si="7"/>
        <v>229.9819846925793</v>
      </c>
      <c r="Q61" s="13">
        <f t="shared" si="7"/>
        <v>177.28686213383037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286.45259865438607</v>
      </c>
      <c r="W61" s="13">
        <f t="shared" si="7"/>
        <v>86.03966450317778</v>
      </c>
      <c r="X61" s="13">
        <f t="shared" si="7"/>
        <v>0</v>
      </c>
      <c r="Y61" s="13">
        <f t="shared" si="7"/>
        <v>0</v>
      </c>
      <c r="Z61" s="14">
        <f t="shared" si="7"/>
        <v>100.00050344116846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79.98682100799569</v>
      </c>
      <c r="E64" s="13">
        <f t="shared" si="7"/>
        <v>100.00537336583204</v>
      </c>
      <c r="F64" s="13">
        <f t="shared" si="7"/>
        <v>-31.93200729595892</v>
      </c>
      <c r="G64" s="13">
        <f t="shared" si="7"/>
        <v>32.84576250759996</v>
      </c>
      <c r="H64" s="13">
        <f t="shared" si="7"/>
        <v>72.70195136871908</v>
      </c>
      <c r="I64" s="13">
        <f t="shared" si="7"/>
        <v>137.44684421803143</v>
      </c>
      <c r="J64" s="13">
        <f t="shared" si="7"/>
        <v>32.273308515613806</v>
      </c>
      <c r="K64" s="13">
        <f t="shared" si="7"/>
        <v>196.47443759491821</v>
      </c>
      <c r="L64" s="13">
        <f t="shared" si="7"/>
        <v>-48.901059867003916</v>
      </c>
      <c r="M64" s="13">
        <f t="shared" si="7"/>
        <v>279.71948947950375</v>
      </c>
      <c r="N64" s="13">
        <f t="shared" si="7"/>
        <v>550.7966430129161</v>
      </c>
      <c r="O64" s="13">
        <f t="shared" si="7"/>
        <v>49.233933383986084</v>
      </c>
      <c r="P64" s="13">
        <f t="shared" si="7"/>
        <v>0</v>
      </c>
      <c r="Q64" s="13">
        <f t="shared" si="7"/>
        <v>199.93948340878035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203.4105508199928</v>
      </c>
      <c r="W64" s="13">
        <f t="shared" si="7"/>
        <v>805.0835740693719</v>
      </c>
      <c r="X64" s="13">
        <f t="shared" si="7"/>
        <v>0</v>
      </c>
      <c r="Y64" s="13">
        <f t="shared" si="7"/>
        <v>0</v>
      </c>
      <c r="Z64" s="14">
        <f t="shared" si="7"/>
        <v>100.00537336583204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100</v>
      </c>
      <c r="M65" s="13">
        <f t="shared" si="7"/>
        <v>46.173227821762815</v>
      </c>
      <c r="N65" s="13">
        <f t="shared" si="7"/>
        <v>0</v>
      </c>
      <c r="O65" s="13">
        <f t="shared" si="7"/>
        <v>353.40815872748675</v>
      </c>
      <c r="P65" s="13">
        <f t="shared" si="7"/>
        <v>0</v>
      </c>
      <c r="Q65" s="13">
        <f t="shared" si="7"/>
        <v>68.73838015478874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33.76653476969572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100</v>
      </c>
      <c r="I66" s="16">
        <f t="shared" si="7"/>
        <v>26704.724853405503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100</v>
      </c>
      <c r="O66" s="16">
        <f t="shared" si="7"/>
        <v>0</v>
      </c>
      <c r="P66" s="16">
        <f t="shared" si="7"/>
        <v>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19500.83057817918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146830787</v>
      </c>
      <c r="C67" s="24"/>
      <c r="D67" s="25">
        <v>167755511</v>
      </c>
      <c r="E67" s="26">
        <v>167755000</v>
      </c>
      <c r="F67" s="26">
        <v>38437245</v>
      </c>
      <c r="G67" s="26">
        <v>4520183</v>
      </c>
      <c r="H67" s="26">
        <v>10703066</v>
      </c>
      <c r="I67" s="26">
        <v>53660494</v>
      </c>
      <c r="J67" s="26">
        <v>12130414</v>
      </c>
      <c r="K67" s="26">
        <v>9377746</v>
      </c>
      <c r="L67" s="26">
        <v>5195380</v>
      </c>
      <c r="M67" s="26">
        <v>26703540</v>
      </c>
      <c r="N67" s="26">
        <v>9342534</v>
      </c>
      <c r="O67" s="26">
        <v>7264860</v>
      </c>
      <c r="P67" s="26">
        <v>8856760</v>
      </c>
      <c r="Q67" s="26">
        <v>25464154</v>
      </c>
      <c r="R67" s="26"/>
      <c r="S67" s="26"/>
      <c r="T67" s="26"/>
      <c r="U67" s="26"/>
      <c r="V67" s="26">
        <v>105828188</v>
      </c>
      <c r="W67" s="26">
        <v>123280402</v>
      </c>
      <c r="X67" s="26"/>
      <c r="Y67" s="25"/>
      <c r="Z67" s="27">
        <v>167755000</v>
      </c>
    </row>
    <row r="68" spans="1:26" ht="12.75" hidden="1">
      <c r="A68" s="37" t="s">
        <v>31</v>
      </c>
      <c r="B68" s="19">
        <v>54295934</v>
      </c>
      <c r="C68" s="19"/>
      <c r="D68" s="20">
        <v>74309601</v>
      </c>
      <c r="E68" s="21">
        <v>74310000</v>
      </c>
      <c r="F68" s="21">
        <v>33255647</v>
      </c>
      <c r="G68" s="21">
        <v>2094198</v>
      </c>
      <c r="H68" s="21">
        <v>2127875</v>
      </c>
      <c r="I68" s="21">
        <v>37477720</v>
      </c>
      <c r="J68" s="21">
        <v>4790586</v>
      </c>
      <c r="K68" s="21">
        <v>2203486</v>
      </c>
      <c r="L68" s="21">
        <v>2119775</v>
      </c>
      <c r="M68" s="21">
        <v>9113847</v>
      </c>
      <c r="N68" s="21">
        <v>2012160</v>
      </c>
      <c r="O68" s="21">
        <v>1992049</v>
      </c>
      <c r="P68" s="21">
        <v>2069120</v>
      </c>
      <c r="Q68" s="21">
        <v>6073329</v>
      </c>
      <c r="R68" s="21"/>
      <c r="S68" s="21"/>
      <c r="T68" s="21"/>
      <c r="U68" s="21"/>
      <c r="V68" s="21">
        <v>52664896</v>
      </c>
      <c r="W68" s="21">
        <v>49862635</v>
      </c>
      <c r="X68" s="21"/>
      <c r="Y68" s="20"/>
      <c r="Z68" s="23">
        <v>74310000</v>
      </c>
    </row>
    <row r="69" spans="1:26" ht="12.75" hidden="1">
      <c r="A69" s="38" t="s">
        <v>32</v>
      </c>
      <c r="B69" s="19">
        <v>92534853</v>
      </c>
      <c r="C69" s="19"/>
      <c r="D69" s="20">
        <v>93445910</v>
      </c>
      <c r="E69" s="21">
        <v>93445000</v>
      </c>
      <c r="F69" s="21">
        <v>5181598</v>
      </c>
      <c r="G69" s="21">
        <v>2425985</v>
      </c>
      <c r="H69" s="21">
        <v>8566323</v>
      </c>
      <c r="I69" s="21">
        <v>16173906</v>
      </c>
      <c r="J69" s="21">
        <v>7339828</v>
      </c>
      <c r="K69" s="21">
        <v>7174260</v>
      </c>
      <c r="L69" s="21">
        <v>3075605</v>
      </c>
      <c r="M69" s="21">
        <v>17589693</v>
      </c>
      <c r="N69" s="21">
        <v>7326841</v>
      </c>
      <c r="O69" s="21">
        <v>5272811</v>
      </c>
      <c r="P69" s="21">
        <v>6787640</v>
      </c>
      <c r="Q69" s="21">
        <v>19387292</v>
      </c>
      <c r="R69" s="21"/>
      <c r="S69" s="21"/>
      <c r="T69" s="21"/>
      <c r="U69" s="21"/>
      <c r="V69" s="21">
        <v>53150891</v>
      </c>
      <c r="W69" s="21">
        <v>73417767</v>
      </c>
      <c r="X69" s="21"/>
      <c r="Y69" s="20"/>
      <c r="Z69" s="23">
        <v>93445000</v>
      </c>
    </row>
    <row r="70" spans="1:26" ht="12.75" hidden="1">
      <c r="A70" s="39" t="s">
        <v>103</v>
      </c>
      <c r="B70" s="19">
        <v>85536541</v>
      </c>
      <c r="C70" s="19"/>
      <c r="D70" s="20">
        <v>84419423</v>
      </c>
      <c r="E70" s="21">
        <v>84419000</v>
      </c>
      <c r="F70" s="21">
        <v>55725</v>
      </c>
      <c r="G70" s="21">
        <v>36667</v>
      </c>
      <c r="H70" s="21">
        <v>2387822</v>
      </c>
      <c r="I70" s="21">
        <v>2480214</v>
      </c>
      <c r="J70" s="21">
        <v>3592192</v>
      </c>
      <c r="K70" s="21">
        <v>2876959</v>
      </c>
      <c r="L70" s="21">
        <v>-1804835</v>
      </c>
      <c r="M70" s="21">
        <v>4664316</v>
      </c>
      <c r="N70" s="21">
        <v>3088276</v>
      </c>
      <c r="O70" s="21">
        <v>2939756</v>
      </c>
      <c r="P70" s="21">
        <v>2951379</v>
      </c>
      <c r="Q70" s="21">
        <v>8979411</v>
      </c>
      <c r="R70" s="21"/>
      <c r="S70" s="21"/>
      <c r="T70" s="21"/>
      <c r="U70" s="21"/>
      <c r="V70" s="21">
        <v>16123941</v>
      </c>
      <c r="W70" s="21">
        <v>66647904</v>
      </c>
      <c r="X70" s="21"/>
      <c r="Y70" s="20"/>
      <c r="Z70" s="23">
        <v>84419000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>
        <v>6017656</v>
      </c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9026487</v>
      </c>
      <c r="E73" s="21">
        <v>9026000</v>
      </c>
      <c r="F73" s="21">
        <v>-738491</v>
      </c>
      <c r="G73" s="21">
        <v>738491</v>
      </c>
      <c r="H73" s="21">
        <v>738866</v>
      </c>
      <c r="I73" s="21">
        <v>738866</v>
      </c>
      <c r="J73" s="21">
        <v>739794</v>
      </c>
      <c r="K73" s="21">
        <v>746037</v>
      </c>
      <c r="L73" s="21">
        <v>-746037</v>
      </c>
      <c r="M73" s="21">
        <v>739794</v>
      </c>
      <c r="N73" s="21">
        <v>740545</v>
      </c>
      <c r="O73" s="21">
        <v>740993</v>
      </c>
      <c r="P73" s="21">
        <v>740993</v>
      </c>
      <c r="Q73" s="21">
        <v>2222531</v>
      </c>
      <c r="R73" s="21"/>
      <c r="S73" s="21"/>
      <c r="T73" s="21"/>
      <c r="U73" s="21"/>
      <c r="V73" s="21">
        <v>3701191</v>
      </c>
      <c r="W73" s="21">
        <v>752207</v>
      </c>
      <c r="X73" s="21"/>
      <c r="Y73" s="20"/>
      <c r="Z73" s="23">
        <v>9026000</v>
      </c>
    </row>
    <row r="74" spans="1:26" ht="12.75" hidden="1">
      <c r="A74" s="39" t="s">
        <v>107</v>
      </c>
      <c r="B74" s="19">
        <v>6998312</v>
      </c>
      <c r="C74" s="19"/>
      <c r="D74" s="20"/>
      <c r="E74" s="21"/>
      <c r="F74" s="21">
        <v>5864364</v>
      </c>
      <c r="G74" s="21">
        <v>1650827</v>
      </c>
      <c r="H74" s="21">
        <v>5439635</v>
      </c>
      <c r="I74" s="21">
        <v>12954826</v>
      </c>
      <c r="J74" s="21">
        <v>3007842</v>
      </c>
      <c r="K74" s="21">
        <v>3551264</v>
      </c>
      <c r="L74" s="21">
        <v>5626477</v>
      </c>
      <c r="M74" s="21">
        <v>12185583</v>
      </c>
      <c r="N74" s="21">
        <v>3498020</v>
      </c>
      <c r="O74" s="21">
        <v>1592062</v>
      </c>
      <c r="P74" s="21">
        <v>3095268</v>
      </c>
      <c r="Q74" s="21">
        <v>8185350</v>
      </c>
      <c r="R74" s="21"/>
      <c r="S74" s="21"/>
      <c r="T74" s="21"/>
      <c r="U74" s="21"/>
      <c r="V74" s="21">
        <v>33325759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>
        <v>8868</v>
      </c>
      <c r="I75" s="30">
        <v>8868</v>
      </c>
      <c r="J75" s="30"/>
      <c r="K75" s="30"/>
      <c r="L75" s="30"/>
      <c r="M75" s="30"/>
      <c r="N75" s="30">
        <v>3533</v>
      </c>
      <c r="O75" s="30"/>
      <c r="P75" s="30"/>
      <c r="Q75" s="30">
        <v>3533</v>
      </c>
      <c r="R75" s="30"/>
      <c r="S75" s="30"/>
      <c r="T75" s="30"/>
      <c r="U75" s="30"/>
      <c r="V75" s="30">
        <v>12401</v>
      </c>
      <c r="W75" s="30"/>
      <c r="X75" s="30"/>
      <c r="Y75" s="29"/>
      <c r="Z75" s="31"/>
    </row>
    <row r="76" spans="1:26" ht="12.75" hidden="1">
      <c r="A76" s="42" t="s">
        <v>287</v>
      </c>
      <c r="B76" s="32">
        <v>178495400</v>
      </c>
      <c r="C76" s="32"/>
      <c r="D76" s="33">
        <v>113604000</v>
      </c>
      <c r="E76" s="34">
        <v>167755513</v>
      </c>
      <c r="F76" s="34">
        <v>8225009</v>
      </c>
      <c r="G76" s="34">
        <v>17411811</v>
      </c>
      <c r="H76" s="34">
        <v>10212166</v>
      </c>
      <c r="I76" s="34">
        <v>35848986</v>
      </c>
      <c r="J76" s="34">
        <v>12604628</v>
      </c>
      <c r="K76" s="34">
        <v>17673637</v>
      </c>
      <c r="L76" s="34">
        <v>8973932</v>
      </c>
      <c r="M76" s="34">
        <v>39252197</v>
      </c>
      <c r="N76" s="34">
        <v>14290869</v>
      </c>
      <c r="O76" s="34">
        <v>8973932</v>
      </c>
      <c r="P76" s="34">
        <v>8626311</v>
      </c>
      <c r="Q76" s="34">
        <v>31891112</v>
      </c>
      <c r="R76" s="34"/>
      <c r="S76" s="34"/>
      <c r="T76" s="34"/>
      <c r="U76" s="34"/>
      <c r="V76" s="34">
        <v>106992295</v>
      </c>
      <c r="W76" s="34">
        <v>104956048</v>
      </c>
      <c r="X76" s="34"/>
      <c r="Y76" s="33"/>
      <c r="Z76" s="35">
        <v>167755513</v>
      </c>
    </row>
    <row r="77" spans="1:26" ht="12.75" hidden="1">
      <c r="A77" s="37" t="s">
        <v>31</v>
      </c>
      <c r="B77" s="19">
        <v>48675342</v>
      </c>
      <c r="C77" s="19"/>
      <c r="D77" s="20">
        <v>55733000</v>
      </c>
      <c r="E77" s="21">
        <v>74309603</v>
      </c>
      <c r="F77" s="21">
        <v>983484</v>
      </c>
      <c r="G77" s="21">
        <v>14208068</v>
      </c>
      <c r="H77" s="21">
        <v>1838671</v>
      </c>
      <c r="I77" s="21">
        <v>17030223</v>
      </c>
      <c r="J77" s="21">
        <v>5765838</v>
      </c>
      <c r="K77" s="21">
        <v>9733052</v>
      </c>
      <c r="L77" s="21">
        <v>1177800</v>
      </c>
      <c r="M77" s="21">
        <v>16676690</v>
      </c>
      <c r="N77" s="21">
        <v>2881598</v>
      </c>
      <c r="O77" s="21">
        <v>1177800</v>
      </c>
      <c r="P77" s="21">
        <v>1838671</v>
      </c>
      <c r="Q77" s="21">
        <v>5898069</v>
      </c>
      <c r="R77" s="21"/>
      <c r="S77" s="21"/>
      <c r="T77" s="21"/>
      <c r="U77" s="21"/>
      <c r="V77" s="21">
        <v>39604982</v>
      </c>
      <c r="W77" s="21">
        <v>40349255</v>
      </c>
      <c r="X77" s="21"/>
      <c r="Y77" s="20"/>
      <c r="Z77" s="23">
        <v>74309603</v>
      </c>
    </row>
    <row r="78" spans="1:26" ht="12.75" hidden="1">
      <c r="A78" s="38" t="s">
        <v>32</v>
      </c>
      <c r="B78" s="19">
        <v>81027518</v>
      </c>
      <c r="C78" s="19"/>
      <c r="D78" s="20">
        <v>57871000</v>
      </c>
      <c r="E78" s="21">
        <v>93445910</v>
      </c>
      <c r="F78" s="21">
        <v>6155904</v>
      </c>
      <c r="G78" s="21">
        <v>1930057</v>
      </c>
      <c r="H78" s="21">
        <v>8364627</v>
      </c>
      <c r="I78" s="21">
        <v>16450588</v>
      </c>
      <c r="J78" s="21">
        <v>6838790</v>
      </c>
      <c r="K78" s="21">
        <v>7893995</v>
      </c>
      <c r="L78" s="21">
        <v>7796132</v>
      </c>
      <c r="M78" s="21">
        <v>22528917</v>
      </c>
      <c r="N78" s="21">
        <v>11405738</v>
      </c>
      <c r="O78" s="21">
        <v>7796132</v>
      </c>
      <c r="P78" s="21">
        <v>6787640</v>
      </c>
      <c r="Q78" s="21">
        <v>25989510</v>
      </c>
      <c r="R78" s="21"/>
      <c r="S78" s="21"/>
      <c r="T78" s="21"/>
      <c r="U78" s="21"/>
      <c r="V78" s="21">
        <v>64969015</v>
      </c>
      <c r="W78" s="21">
        <v>63399528</v>
      </c>
      <c r="X78" s="21"/>
      <c r="Y78" s="20"/>
      <c r="Z78" s="23">
        <v>93445910</v>
      </c>
    </row>
    <row r="79" spans="1:26" ht="12.75" hidden="1">
      <c r="A79" s="39" t="s">
        <v>103</v>
      </c>
      <c r="B79" s="19">
        <v>75329106</v>
      </c>
      <c r="C79" s="19"/>
      <c r="D79" s="20">
        <v>50651000</v>
      </c>
      <c r="E79" s="21">
        <v>84419425</v>
      </c>
      <c r="F79" s="21">
        <v>5920089</v>
      </c>
      <c r="G79" s="21">
        <v>1687494</v>
      </c>
      <c r="H79" s="21">
        <v>7827457</v>
      </c>
      <c r="I79" s="21">
        <v>15435040</v>
      </c>
      <c r="J79" s="21">
        <v>6600034</v>
      </c>
      <c r="K79" s="21">
        <v>6428223</v>
      </c>
      <c r="L79" s="21">
        <v>1804835</v>
      </c>
      <c r="M79" s="21">
        <v>14833092</v>
      </c>
      <c r="N79" s="21">
        <v>7326841</v>
      </c>
      <c r="O79" s="21">
        <v>1804835</v>
      </c>
      <c r="P79" s="21">
        <v>6787640</v>
      </c>
      <c r="Q79" s="21">
        <v>15919316</v>
      </c>
      <c r="R79" s="21"/>
      <c r="S79" s="21"/>
      <c r="T79" s="21"/>
      <c r="U79" s="21"/>
      <c r="V79" s="21">
        <v>46187448</v>
      </c>
      <c r="W79" s="21">
        <v>57343633</v>
      </c>
      <c r="X79" s="21"/>
      <c r="Y79" s="20"/>
      <c r="Z79" s="23">
        <v>84419425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5698412</v>
      </c>
      <c r="C82" s="19"/>
      <c r="D82" s="20">
        <v>7220000</v>
      </c>
      <c r="E82" s="21">
        <v>9026485</v>
      </c>
      <c r="F82" s="21">
        <v>235815</v>
      </c>
      <c r="G82" s="21">
        <v>242563</v>
      </c>
      <c r="H82" s="21">
        <v>537170</v>
      </c>
      <c r="I82" s="21">
        <v>1015548</v>
      </c>
      <c r="J82" s="21">
        <v>238756</v>
      </c>
      <c r="K82" s="21">
        <v>1465772</v>
      </c>
      <c r="L82" s="21">
        <v>364820</v>
      </c>
      <c r="M82" s="21">
        <v>2069348</v>
      </c>
      <c r="N82" s="21">
        <v>4078897</v>
      </c>
      <c r="O82" s="21">
        <v>364820</v>
      </c>
      <c r="P82" s="21"/>
      <c r="Q82" s="21">
        <v>4443717</v>
      </c>
      <c r="R82" s="21"/>
      <c r="S82" s="21"/>
      <c r="T82" s="21"/>
      <c r="U82" s="21"/>
      <c r="V82" s="21">
        <v>7528613</v>
      </c>
      <c r="W82" s="21">
        <v>6055895</v>
      </c>
      <c r="X82" s="21"/>
      <c r="Y82" s="20"/>
      <c r="Z82" s="23">
        <v>9026485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>
        <v>5626477</v>
      </c>
      <c r="M83" s="21">
        <v>5626477</v>
      </c>
      <c r="N83" s="21"/>
      <c r="O83" s="21">
        <v>5626477</v>
      </c>
      <c r="P83" s="21"/>
      <c r="Q83" s="21">
        <v>5626477</v>
      </c>
      <c r="R83" s="21"/>
      <c r="S83" s="21"/>
      <c r="T83" s="21"/>
      <c r="U83" s="21"/>
      <c r="V83" s="21">
        <v>11252954</v>
      </c>
      <c r="W83" s="21"/>
      <c r="X83" s="21"/>
      <c r="Y83" s="20"/>
      <c r="Z83" s="23"/>
    </row>
    <row r="84" spans="1:26" ht="12.75" hidden="1">
      <c r="A84" s="40" t="s">
        <v>110</v>
      </c>
      <c r="B84" s="28">
        <v>48792540</v>
      </c>
      <c r="C84" s="28"/>
      <c r="D84" s="29"/>
      <c r="E84" s="30"/>
      <c r="F84" s="30">
        <v>1085621</v>
      </c>
      <c r="G84" s="30">
        <v>1273686</v>
      </c>
      <c r="H84" s="30">
        <v>8868</v>
      </c>
      <c r="I84" s="30">
        <v>2368175</v>
      </c>
      <c r="J84" s="30"/>
      <c r="K84" s="30">
        <v>46590</v>
      </c>
      <c r="L84" s="30"/>
      <c r="M84" s="30">
        <v>46590</v>
      </c>
      <c r="N84" s="30">
        <v>3533</v>
      </c>
      <c r="O84" s="30"/>
      <c r="P84" s="30"/>
      <c r="Q84" s="30">
        <v>3533</v>
      </c>
      <c r="R84" s="30"/>
      <c r="S84" s="30"/>
      <c r="T84" s="30"/>
      <c r="U84" s="30"/>
      <c r="V84" s="30">
        <v>2418298</v>
      </c>
      <c r="W84" s="30">
        <v>1207265</v>
      </c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308798632</v>
      </c>
      <c r="D5" s="153">
        <f>SUM(D6:D8)</f>
        <v>0</v>
      </c>
      <c r="E5" s="154">
        <f t="shared" si="0"/>
        <v>217221701</v>
      </c>
      <c r="F5" s="100">
        <f t="shared" si="0"/>
        <v>218067000</v>
      </c>
      <c r="G5" s="100">
        <f t="shared" si="0"/>
        <v>96912740</v>
      </c>
      <c r="H5" s="100">
        <f t="shared" si="0"/>
        <v>5175386</v>
      </c>
      <c r="I5" s="100">
        <f t="shared" si="0"/>
        <v>8061095</v>
      </c>
      <c r="J5" s="100">
        <f t="shared" si="0"/>
        <v>110149221</v>
      </c>
      <c r="K5" s="100">
        <f t="shared" si="0"/>
        <v>9929980</v>
      </c>
      <c r="L5" s="100">
        <f t="shared" si="0"/>
        <v>10433294</v>
      </c>
      <c r="M5" s="100">
        <f t="shared" si="0"/>
        <v>52393613</v>
      </c>
      <c r="N5" s="100">
        <f t="shared" si="0"/>
        <v>72756887</v>
      </c>
      <c r="O5" s="100">
        <f t="shared" si="0"/>
        <v>7861142</v>
      </c>
      <c r="P5" s="100">
        <f t="shared" si="0"/>
        <v>4086218</v>
      </c>
      <c r="Q5" s="100">
        <f t="shared" si="0"/>
        <v>42973716</v>
      </c>
      <c r="R5" s="100">
        <f t="shared" si="0"/>
        <v>54921076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237827184</v>
      </c>
      <c r="X5" s="100">
        <f t="shared" si="0"/>
        <v>145200904</v>
      </c>
      <c r="Y5" s="100">
        <f t="shared" si="0"/>
        <v>92626280</v>
      </c>
      <c r="Z5" s="137">
        <f>+IF(X5&lt;&gt;0,+(Y5/X5)*100,0)</f>
        <v>63.791806695638755</v>
      </c>
      <c r="AA5" s="153">
        <f>SUM(AA6:AA8)</f>
        <v>218067000</v>
      </c>
    </row>
    <row r="6" spans="1:27" ht="12.75">
      <c r="A6" s="138" t="s">
        <v>75</v>
      </c>
      <c r="B6" s="136"/>
      <c r="C6" s="155"/>
      <c r="D6" s="155"/>
      <c r="E6" s="156">
        <v>1365000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308798632</v>
      </c>
      <c r="D7" s="157"/>
      <c r="E7" s="158">
        <v>212861701</v>
      </c>
      <c r="F7" s="159">
        <v>218067000</v>
      </c>
      <c r="G7" s="159">
        <v>96912740</v>
      </c>
      <c r="H7" s="159">
        <v>5081445</v>
      </c>
      <c r="I7" s="159">
        <v>8061095</v>
      </c>
      <c r="J7" s="159">
        <v>110055280</v>
      </c>
      <c r="K7" s="159">
        <v>9473136</v>
      </c>
      <c r="L7" s="159">
        <v>6275182</v>
      </c>
      <c r="M7" s="159">
        <v>52393613</v>
      </c>
      <c r="N7" s="159">
        <v>68141931</v>
      </c>
      <c r="O7" s="159">
        <v>7858417</v>
      </c>
      <c r="P7" s="159">
        <v>4084418</v>
      </c>
      <c r="Q7" s="159">
        <v>38884581</v>
      </c>
      <c r="R7" s="159">
        <v>50827416</v>
      </c>
      <c r="S7" s="159"/>
      <c r="T7" s="159"/>
      <c r="U7" s="159"/>
      <c r="V7" s="159"/>
      <c r="W7" s="159">
        <v>229024627</v>
      </c>
      <c r="X7" s="159">
        <v>145200904</v>
      </c>
      <c r="Y7" s="159">
        <v>83823723</v>
      </c>
      <c r="Z7" s="141">
        <v>57.73</v>
      </c>
      <c r="AA7" s="157">
        <v>218067000</v>
      </c>
    </row>
    <row r="8" spans="1:27" ht="12.75">
      <c r="A8" s="138" t="s">
        <v>77</v>
      </c>
      <c r="B8" s="136"/>
      <c r="C8" s="155"/>
      <c r="D8" s="155"/>
      <c r="E8" s="156">
        <v>2995000</v>
      </c>
      <c r="F8" s="60"/>
      <c r="G8" s="60"/>
      <c r="H8" s="60">
        <v>93941</v>
      </c>
      <c r="I8" s="60"/>
      <c r="J8" s="60">
        <v>93941</v>
      </c>
      <c r="K8" s="60">
        <v>456844</v>
      </c>
      <c r="L8" s="60">
        <v>4158112</v>
      </c>
      <c r="M8" s="60"/>
      <c r="N8" s="60">
        <v>4614956</v>
      </c>
      <c r="O8" s="60">
        <v>2725</v>
      </c>
      <c r="P8" s="60">
        <v>1800</v>
      </c>
      <c r="Q8" s="60">
        <v>4089135</v>
      </c>
      <c r="R8" s="60">
        <v>4093660</v>
      </c>
      <c r="S8" s="60"/>
      <c r="T8" s="60"/>
      <c r="U8" s="60"/>
      <c r="V8" s="60"/>
      <c r="W8" s="60">
        <v>8802557</v>
      </c>
      <c r="X8" s="60"/>
      <c r="Y8" s="60">
        <v>8802557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10308156</v>
      </c>
      <c r="D9" s="153">
        <f>SUM(D10:D14)</f>
        <v>0</v>
      </c>
      <c r="E9" s="154">
        <f t="shared" si="1"/>
        <v>19251500</v>
      </c>
      <c r="F9" s="100">
        <f t="shared" si="1"/>
        <v>10196000</v>
      </c>
      <c r="G9" s="100">
        <f t="shared" si="1"/>
        <v>62871</v>
      </c>
      <c r="H9" s="100">
        <f t="shared" si="1"/>
        <v>940332</v>
      </c>
      <c r="I9" s="100">
        <f t="shared" si="1"/>
        <v>1292098</v>
      </c>
      <c r="J9" s="100">
        <f t="shared" si="1"/>
        <v>2295301</v>
      </c>
      <c r="K9" s="100">
        <f t="shared" si="1"/>
        <v>321437</v>
      </c>
      <c r="L9" s="100">
        <f t="shared" si="1"/>
        <v>296088</v>
      </c>
      <c r="M9" s="100">
        <f t="shared" si="1"/>
        <v>-86779</v>
      </c>
      <c r="N9" s="100">
        <f t="shared" si="1"/>
        <v>530746</v>
      </c>
      <c r="O9" s="100">
        <f t="shared" si="1"/>
        <v>900056</v>
      </c>
      <c r="P9" s="100">
        <f t="shared" si="1"/>
        <v>470023</v>
      </c>
      <c r="Q9" s="100">
        <f t="shared" si="1"/>
        <v>532362</v>
      </c>
      <c r="R9" s="100">
        <f t="shared" si="1"/>
        <v>1902441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4728488</v>
      </c>
      <c r="X9" s="100">
        <f t="shared" si="1"/>
        <v>6979166</v>
      </c>
      <c r="Y9" s="100">
        <f t="shared" si="1"/>
        <v>-2250678</v>
      </c>
      <c r="Z9" s="137">
        <f>+IF(X9&lt;&gt;0,+(Y9/X9)*100,0)</f>
        <v>-32.24852367747092</v>
      </c>
      <c r="AA9" s="153">
        <f>SUM(AA10:AA14)</f>
        <v>10196000</v>
      </c>
    </row>
    <row r="10" spans="1:27" ht="12.75">
      <c r="A10" s="138" t="s">
        <v>79</v>
      </c>
      <c r="B10" s="136"/>
      <c r="C10" s="155"/>
      <c r="D10" s="155"/>
      <c r="E10" s="156">
        <v>10751500</v>
      </c>
      <c r="F10" s="60">
        <v>1696000</v>
      </c>
      <c r="G10" s="60">
        <v>7526</v>
      </c>
      <c r="H10" s="60">
        <v>2531</v>
      </c>
      <c r="I10" s="60">
        <v>1019388</v>
      </c>
      <c r="J10" s="60">
        <v>1029445</v>
      </c>
      <c r="K10" s="60">
        <v>174</v>
      </c>
      <c r="L10" s="60">
        <v>3298</v>
      </c>
      <c r="M10" s="60">
        <v>4331</v>
      </c>
      <c r="N10" s="60">
        <v>7803</v>
      </c>
      <c r="O10" s="60">
        <v>5395</v>
      </c>
      <c r="P10" s="60">
        <v>2410</v>
      </c>
      <c r="Q10" s="60">
        <v>2319</v>
      </c>
      <c r="R10" s="60">
        <v>10124</v>
      </c>
      <c r="S10" s="60"/>
      <c r="T10" s="60"/>
      <c r="U10" s="60"/>
      <c r="V10" s="60"/>
      <c r="W10" s="60">
        <v>1047372</v>
      </c>
      <c r="X10" s="60">
        <v>604169</v>
      </c>
      <c r="Y10" s="60">
        <v>443203</v>
      </c>
      <c r="Z10" s="140">
        <v>73.36</v>
      </c>
      <c r="AA10" s="155">
        <v>1696000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10308156</v>
      </c>
      <c r="D12" s="155"/>
      <c r="E12" s="156">
        <v>8500000</v>
      </c>
      <c r="F12" s="60">
        <v>8500000</v>
      </c>
      <c r="G12" s="60">
        <v>55345</v>
      </c>
      <c r="H12" s="60">
        <v>937801</v>
      </c>
      <c r="I12" s="60">
        <v>272710</v>
      </c>
      <c r="J12" s="60">
        <v>1265856</v>
      </c>
      <c r="K12" s="60">
        <v>321263</v>
      </c>
      <c r="L12" s="60">
        <v>292790</v>
      </c>
      <c r="M12" s="60">
        <v>-91110</v>
      </c>
      <c r="N12" s="60">
        <v>522943</v>
      </c>
      <c r="O12" s="60">
        <v>894661</v>
      </c>
      <c r="P12" s="60">
        <v>467613</v>
      </c>
      <c r="Q12" s="60">
        <v>530043</v>
      </c>
      <c r="R12" s="60">
        <v>1892317</v>
      </c>
      <c r="S12" s="60"/>
      <c r="T12" s="60"/>
      <c r="U12" s="60"/>
      <c r="V12" s="60"/>
      <c r="W12" s="60">
        <v>3681116</v>
      </c>
      <c r="X12" s="60">
        <v>6374997</v>
      </c>
      <c r="Y12" s="60">
        <v>-2693881</v>
      </c>
      <c r="Z12" s="140">
        <v>-42.26</v>
      </c>
      <c r="AA12" s="155">
        <v>8500000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22335000</v>
      </c>
      <c r="F15" s="100">
        <f t="shared" si="2"/>
        <v>0</v>
      </c>
      <c r="G15" s="100">
        <f t="shared" si="2"/>
        <v>8639691</v>
      </c>
      <c r="H15" s="100">
        <f t="shared" si="2"/>
        <v>2064118</v>
      </c>
      <c r="I15" s="100">
        <f t="shared" si="2"/>
        <v>798957</v>
      </c>
      <c r="J15" s="100">
        <f t="shared" si="2"/>
        <v>11502766</v>
      </c>
      <c r="K15" s="100">
        <f t="shared" si="2"/>
        <v>346364</v>
      </c>
      <c r="L15" s="100">
        <f t="shared" si="2"/>
        <v>84075</v>
      </c>
      <c r="M15" s="100">
        <f t="shared" si="2"/>
        <v>-11455864</v>
      </c>
      <c r="N15" s="100">
        <f t="shared" si="2"/>
        <v>-11025425</v>
      </c>
      <c r="O15" s="100">
        <f t="shared" si="2"/>
        <v>45469</v>
      </c>
      <c r="P15" s="100">
        <f t="shared" si="2"/>
        <v>237794</v>
      </c>
      <c r="Q15" s="100">
        <f t="shared" si="2"/>
        <v>-7961743</v>
      </c>
      <c r="R15" s="100">
        <f t="shared" si="2"/>
        <v>-7678480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-7201139</v>
      </c>
      <c r="X15" s="100">
        <f t="shared" si="2"/>
        <v>25964584</v>
      </c>
      <c r="Y15" s="100">
        <f t="shared" si="2"/>
        <v>-33165723</v>
      </c>
      <c r="Z15" s="137">
        <f>+IF(X15&lt;&gt;0,+(Y15/X15)*100,0)</f>
        <v>-127.73446707253233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>
        <v>8576662</v>
      </c>
      <c r="H16" s="60">
        <v>2059368</v>
      </c>
      <c r="I16" s="60">
        <v>339975</v>
      </c>
      <c r="J16" s="60">
        <v>10976005</v>
      </c>
      <c r="K16" s="60">
        <v>345989</v>
      </c>
      <c r="L16" s="60">
        <v>21945</v>
      </c>
      <c r="M16" s="60">
        <v>-11291543</v>
      </c>
      <c r="N16" s="60">
        <v>-10923609</v>
      </c>
      <c r="O16" s="60">
        <v>23233</v>
      </c>
      <c r="P16" s="60">
        <v>172201</v>
      </c>
      <c r="Q16" s="60">
        <v>-8049491</v>
      </c>
      <c r="R16" s="60">
        <v>-7854057</v>
      </c>
      <c r="S16" s="60"/>
      <c r="T16" s="60"/>
      <c r="U16" s="60"/>
      <c r="V16" s="60"/>
      <c r="W16" s="60">
        <v>-7801661</v>
      </c>
      <c r="X16" s="60">
        <v>2302253</v>
      </c>
      <c r="Y16" s="60">
        <v>-10103914</v>
      </c>
      <c r="Z16" s="140">
        <v>-438.87</v>
      </c>
      <c r="AA16" s="155"/>
    </row>
    <row r="17" spans="1:27" ht="12.75">
      <c r="A17" s="138" t="s">
        <v>86</v>
      </c>
      <c r="B17" s="136"/>
      <c r="C17" s="155"/>
      <c r="D17" s="155"/>
      <c r="E17" s="156">
        <v>22335000</v>
      </c>
      <c r="F17" s="60"/>
      <c r="G17" s="60">
        <v>63029</v>
      </c>
      <c r="H17" s="60">
        <v>4750</v>
      </c>
      <c r="I17" s="60">
        <v>458982</v>
      </c>
      <c r="J17" s="60">
        <v>526761</v>
      </c>
      <c r="K17" s="60">
        <v>375</v>
      </c>
      <c r="L17" s="60">
        <v>62130</v>
      </c>
      <c r="M17" s="60">
        <v>-164321</v>
      </c>
      <c r="N17" s="60">
        <v>-101816</v>
      </c>
      <c r="O17" s="60">
        <v>22236</v>
      </c>
      <c r="P17" s="60">
        <v>65593</v>
      </c>
      <c r="Q17" s="60">
        <v>87748</v>
      </c>
      <c r="R17" s="60">
        <v>175577</v>
      </c>
      <c r="S17" s="60"/>
      <c r="T17" s="60"/>
      <c r="U17" s="60"/>
      <c r="V17" s="60"/>
      <c r="W17" s="60">
        <v>600522</v>
      </c>
      <c r="X17" s="60">
        <v>23662331</v>
      </c>
      <c r="Y17" s="60">
        <v>-23061809</v>
      </c>
      <c r="Z17" s="140">
        <v>-97.46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85536541</v>
      </c>
      <c r="D19" s="153">
        <f>SUM(D20:D23)</f>
        <v>0</v>
      </c>
      <c r="E19" s="154">
        <f t="shared" si="3"/>
        <v>119445910</v>
      </c>
      <c r="F19" s="100">
        <f t="shared" si="3"/>
        <v>93445000</v>
      </c>
      <c r="G19" s="100">
        <f t="shared" si="3"/>
        <v>6333710</v>
      </c>
      <c r="H19" s="100">
        <f t="shared" si="3"/>
        <v>1166796</v>
      </c>
      <c r="I19" s="100">
        <f t="shared" si="3"/>
        <v>3233778</v>
      </c>
      <c r="J19" s="100">
        <f t="shared" si="3"/>
        <v>10734284</v>
      </c>
      <c r="K19" s="100">
        <f t="shared" si="3"/>
        <v>4343672</v>
      </c>
      <c r="L19" s="100">
        <f t="shared" si="3"/>
        <v>8888650</v>
      </c>
      <c r="M19" s="100">
        <f t="shared" si="3"/>
        <v>-8690529</v>
      </c>
      <c r="N19" s="100">
        <f t="shared" si="3"/>
        <v>4541793</v>
      </c>
      <c r="O19" s="100">
        <f t="shared" si="3"/>
        <v>-2297511</v>
      </c>
      <c r="P19" s="100">
        <f t="shared" si="3"/>
        <v>8603347</v>
      </c>
      <c r="Q19" s="100">
        <f t="shared" si="3"/>
        <v>3841025</v>
      </c>
      <c r="R19" s="100">
        <f t="shared" si="3"/>
        <v>10146861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25422938</v>
      </c>
      <c r="X19" s="100">
        <f t="shared" si="3"/>
        <v>75584434</v>
      </c>
      <c r="Y19" s="100">
        <f t="shared" si="3"/>
        <v>-50161496</v>
      </c>
      <c r="Z19" s="137">
        <f>+IF(X19&lt;&gt;0,+(Y19/X19)*100,0)</f>
        <v>-66.3648496726191</v>
      </c>
      <c r="AA19" s="153">
        <f>SUM(AA20:AA23)</f>
        <v>93445000</v>
      </c>
    </row>
    <row r="20" spans="1:27" ht="12.75">
      <c r="A20" s="138" t="s">
        <v>89</v>
      </c>
      <c r="B20" s="136"/>
      <c r="C20" s="155">
        <v>85536541</v>
      </c>
      <c r="D20" s="155"/>
      <c r="E20" s="156">
        <v>110419423</v>
      </c>
      <c r="F20" s="60">
        <v>84419000</v>
      </c>
      <c r="G20" s="60">
        <v>7072201</v>
      </c>
      <c r="H20" s="60">
        <v>428305</v>
      </c>
      <c r="I20" s="60">
        <v>2494912</v>
      </c>
      <c r="J20" s="60">
        <v>9995418</v>
      </c>
      <c r="K20" s="60">
        <v>3603878</v>
      </c>
      <c r="L20" s="60">
        <v>8142613</v>
      </c>
      <c r="M20" s="60">
        <v>-7944492</v>
      </c>
      <c r="N20" s="60">
        <v>3801999</v>
      </c>
      <c r="O20" s="60">
        <v>-3038056</v>
      </c>
      <c r="P20" s="60">
        <v>7862354</v>
      </c>
      <c r="Q20" s="60">
        <v>3100032</v>
      </c>
      <c r="R20" s="60">
        <v>7924330</v>
      </c>
      <c r="S20" s="60"/>
      <c r="T20" s="60"/>
      <c r="U20" s="60"/>
      <c r="V20" s="60"/>
      <c r="W20" s="60">
        <v>21721747</v>
      </c>
      <c r="X20" s="60">
        <v>68814571</v>
      </c>
      <c r="Y20" s="60">
        <v>-47092824</v>
      </c>
      <c r="Z20" s="140">
        <v>-68.43</v>
      </c>
      <c r="AA20" s="155">
        <v>84419000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9026487</v>
      </c>
      <c r="F23" s="60">
        <v>9026000</v>
      </c>
      <c r="G23" s="60">
        <v>-738491</v>
      </c>
      <c r="H23" s="60">
        <v>738491</v>
      </c>
      <c r="I23" s="60">
        <v>738866</v>
      </c>
      <c r="J23" s="60">
        <v>738866</v>
      </c>
      <c r="K23" s="60">
        <v>739794</v>
      </c>
      <c r="L23" s="60">
        <v>746037</v>
      </c>
      <c r="M23" s="60">
        <v>-746037</v>
      </c>
      <c r="N23" s="60">
        <v>739794</v>
      </c>
      <c r="O23" s="60">
        <v>740545</v>
      </c>
      <c r="P23" s="60">
        <v>740993</v>
      </c>
      <c r="Q23" s="60">
        <v>740993</v>
      </c>
      <c r="R23" s="60">
        <v>2222531</v>
      </c>
      <c r="S23" s="60"/>
      <c r="T23" s="60"/>
      <c r="U23" s="60"/>
      <c r="V23" s="60"/>
      <c r="W23" s="60">
        <v>3701191</v>
      </c>
      <c r="X23" s="60">
        <v>6769863</v>
      </c>
      <c r="Y23" s="60">
        <v>-3068672</v>
      </c>
      <c r="Z23" s="140">
        <v>-45.33</v>
      </c>
      <c r="AA23" s="155">
        <v>9026000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404643329</v>
      </c>
      <c r="D25" s="168">
        <f>+D5+D9+D15+D19+D24</f>
        <v>0</v>
      </c>
      <c r="E25" s="169">
        <f t="shared" si="4"/>
        <v>378254111</v>
      </c>
      <c r="F25" s="73">
        <f t="shared" si="4"/>
        <v>321708000</v>
      </c>
      <c r="G25" s="73">
        <f t="shared" si="4"/>
        <v>111949012</v>
      </c>
      <c r="H25" s="73">
        <f t="shared" si="4"/>
        <v>9346632</v>
      </c>
      <c r="I25" s="73">
        <f t="shared" si="4"/>
        <v>13385928</v>
      </c>
      <c r="J25" s="73">
        <f t="shared" si="4"/>
        <v>134681572</v>
      </c>
      <c r="K25" s="73">
        <f t="shared" si="4"/>
        <v>14941453</v>
      </c>
      <c r="L25" s="73">
        <f t="shared" si="4"/>
        <v>19702107</v>
      </c>
      <c r="M25" s="73">
        <f t="shared" si="4"/>
        <v>32160441</v>
      </c>
      <c r="N25" s="73">
        <f t="shared" si="4"/>
        <v>66804001</v>
      </c>
      <c r="O25" s="73">
        <f t="shared" si="4"/>
        <v>6509156</v>
      </c>
      <c r="P25" s="73">
        <f t="shared" si="4"/>
        <v>13397382</v>
      </c>
      <c r="Q25" s="73">
        <f t="shared" si="4"/>
        <v>39385360</v>
      </c>
      <c r="R25" s="73">
        <f t="shared" si="4"/>
        <v>59291898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260777471</v>
      </c>
      <c r="X25" s="73">
        <f t="shared" si="4"/>
        <v>253729088</v>
      </c>
      <c r="Y25" s="73">
        <f t="shared" si="4"/>
        <v>7048383</v>
      </c>
      <c r="Z25" s="170">
        <f>+IF(X25&lt;&gt;0,+(Y25/X25)*100,0)</f>
        <v>2.777916814961318</v>
      </c>
      <c r="AA25" s="168">
        <f>+AA5+AA9+AA15+AA19+AA24</f>
        <v>321708000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287195805</v>
      </c>
      <c r="D28" s="153">
        <f>SUM(D29:D31)</f>
        <v>0</v>
      </c>
      <c r="E28" s="154">
        <f t="shared" si="5"/>
        <v>205667401</v>
      </c>
      <c r="F28" s="100">
        <f t="shared" si="5"/>
        <v>205903875</v>
      </c>
      <c r="G28" s="100">
        <f t="shared" si="5"/>
        <v>15566213</v>
      </c>
      <c r="H28" s="100">
        <f t="shared" si="5"/>
        <v>20663585</v>
      </c>
      <c r="I28" s="100">
        <f t="shared" si="5"/>
        <v>16815410</v>
      </c>
      <c r="J28" s="100">
        <f t="shared" si="5"/>
        <v>53045208</v>
      </c>
      <c r="K28" s="100">
        <f t="shared" si="5"/>
        <v>12005274</v>
      </c>
      <c r="L28" s="100">
        <f t="shared" si="5"/>
        <v>17424321</v>
      </c>
      <c r="M28" s="100">
        <f t="shared" si="5"/>
        <v>12096424</v>
      </c>
      <c r="N28" s="100">
        <f t="shared" si="5"/>
        <v>41526019</v>
      </c>
      <c r="O28" s="100">
        <f t="shared" si="5"/>
        <v>10935220</v>
      </c>
      <c r="P28" s="100">
        <f t="shared" si="5"/>
        <v>9164218</v>
      </c>
      <c r="Q28" s="100">
        <f t="shared" si="5"/>
        <v>9538667</v>
      </c>
      <c r="R28" s="100">
        <f t="shared" si="5"/>
        <v>29638105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124209332</v>
      </c>
      <c r="X28" s="100">
        <f t="shared" si="5"/>
        <v>86143913</v>
      </c>
      <c r="Y28" s="100">
        <f t="shared" si="5"/>
        <v>38065419</v>
      </c>
      <c r="Z28" s="137">
        <f>+IF(X28&lt;&gt;0,+(Y28/X28)*100,0)</f>
        <v>44.18817032376972</v>
      </c>
      <c r="AA28" s="153">
        <f>SUM(AA29:AA31)</f>
        <v>205903875</v>
      </c>
    </row>
    <row r="29" spans="1:27" ht="12.75">
      <c r="A29" s="138" t="s">
        <v>75</v>
      </c>
      <c r="B29" s="136"/>
      <c r="C29" s="155">
        <v>53662112</v>
      </c>
      <c r="D29" s="155"/>
      <c r="E29" s="156">
        <v>53105497</v>
      </c>
      <c r="F29" s="60">
        <v>73306550</v>
      </c>
      <c r="G29" s="60">
        <v>1792866</v>
      </c>
      <c r="H29" s="60">
        <v>2003072</v>
      </c>
      <c r="I29" s="60">
        <v>1981982</v>
      </c>
      <c r="J29" s="60">
        <v>5777920</v>
      </c>
      <c r="K29" s="60">
        <v>2267719</v>
      </c>
      <c r="L29" s="60">
        <v>2252315</v>
      </c>
      <c r="M29" s="60">
        <v>2883587</v>
      </c>
      <c r="N29" s="60">
        <v>7403621</v>
      </c>
      <c r="O29" s="60">
        <v>2741283</v>
      </c>
      <c r="P29" s="60">
        <v>2289851</v>
      </c>
      <c r="Q29" s="60">
        <v>2955191</v>
      </c>
      <c r="R29" s="60">
        <v>7986325</v>
      </c>
      <c r="S29" s="60"/>
      <c r="T29" s="60"/>
      <c r="U29" s="60"/>
      <c r="V29" s="60"/>
      <c r="W29" s="60">
        <v>21167866</v>
      </c>
      <c r="X29" s="60">
        <v>7586454</v>
      </c>
      <c r="Y29" s="60">
        <v>13581412</v>
      </c>
      <c r="Z29" s="140">
        <v>179.02</v>
      </c>
      <c r="AA29" s="155">
        <v>73306550</v>
      </c>
    </row>
    <row r="30" spans="1:27" ht="12.75">
      <c r="A30" s="138" t="s">
        <v>76</v>
      </c>
      <c r="B30" s="136"/>
      <c r="C30" s="157">
        <v>179804047</v>
      </c>
      <c r="D30" s="157"/>
      <c r="E30" s="158">
        <v>131780952</v>
      </c>
      <c r="F30" s="159">
        <v>76127775</v>
      </c>
      <c r="G30" s="159">
        <v>10846724</v>
      </c>
      <c r="H30" s="159">
        <v>16293533</v>
      </c>
      <c r="I30" s="159">
        <v>12311966</v>
      </c>
      <c r="J30" s="159">
        <v>39452223</v>
      </c>
      <c r="K30" s="159">
        <v>3866899</v>
      </c>
      <c r="L30" s="159">
        <v>7506712</v>
      </c>
      <c r="M30" s="159">
        <v>3488076</v>
      </c>
      <c r="N30" s="159">
        <v>14861687</v>
      </c>
      <c r="O30" s="159">
        <v>4620774</v>
      </c>
      <c r="P30" s="159">
        <v>3342825</v>
      </c>
      <c r="Q30" s="159">
        <v>3042357</v>
      </c>
      <c r="R30" s="159">
        <v>11005956</v>
      </c>
      <c r="S30" s="159"/>
      <c r="T30" s="159"/>
      <c r="U30" s="159"/>
      <c r="V30" s="159"/>
      <c r="W30" s="159">
        <v>65319866</v>
      </c>
      <c r="X30" s="159">
        <v>78360868</v>
      </c>
      <c r="Y30" s="159">
        <v>-13041002</v>
      </c>
      <c r="Z30" s="141">
        <v>-16.64</v>
      </c>
      <c r="AA30" s="157">
        <v>76127775</v>
      </c>
    </row>
    <row r="31" spans="1:27" ht="12.75">
      <c r="A31" s="138" t="s">
        <v>77</v>
      </c>
      <c r="B31" s="136"/>
      <c r="C31" s="155">
        <v>53729646</v>
      </c>
      <c r="D31" s="155"/>
      <c r="E31" s="156">
        <v>20780952</v>
      </c>
      <c r="F31" s="60">
        <v>56469550</v>
      </c>
      <c r="G31" s="60">
        <v>2926623</v>
      </c>
      <c r="H31" s="60">
        <v>2366980</v>
      </c>
      <c r="I31" s="60">
        <v>2521462</v>
      </c>
      <c r="J31" s="60">
        <v>7815065</v>
      </c>
      <c r="K31" s="60">
        <v>5870656</v>
      </c>
      <c r="L31" s="60">
        <v>7665294</v>
      </c>
      <c r="M31" s="60">
        <v>5724761</v>
      </c>
      <c r="N31" s="60">
        <v>19260711</v>
      </c>
      <c r="O31" s="60">
        <v>3573163</v>
      </c>
      <c r="P31" s="60">
        <v>3531542</v>
      </c>
      <c r="Q31" s="60">
        <v>3541119</v>
      </c>
      <c r="R31" s="60">
        <v>10645824</v>
      </c>
      <c r="S31" s="60"/>
      <c r="T31" s="60"/>
      <c r="U31" s="60"/>
      <c r="V31" s="60"/>
      <c r="W31" s="60">
        <v>37721600</v>
      </c>
      <c r="X31" s="60">
        <v>196591</v>
      </c>
      <c r="Y31" s="60">
        <v>37525009</v>
      </c>
      <c r="Z31" s="140">
        <v>19087.86</v>
      </c>
      <c r="AA31" s="155">
        <v>56469550</v>
      </c>
    </row>
    <row r="32" spans="1:27" ht="12.75">
      <c r="A32" s="135" t="s">
        <v>78</v>
      </c>
      <c r="B32" s="136"/>
      <c r="C32" s="153">
        <f aca="true" t="shared" si="6" ref="C32:Y32">SUM(C33:C37)</f>
        <v>53729646</v>
      </c>
      <c r="D32" s="153">
        <f>SUM(D33:D37)</f>
        <v>0</v>
      </c>
      <c r="E32" s="154">
        <f t="shared" si="6"/>
        <v>41561904</v>
      </c>
      <c r="F32" s="100">
        <f t="shared" si="6"/>
        <v>56469550</v>
      </c>
      <c r="G32" s="100">
        <f t="shared" si="6"/>
        <v>1041616</v>
      </c>
      <c r="H32" s="100">
        <f t="shared" si="6"/>
        <v>1580101</v>
      </c>
      <c r="I32" s="100">
        <f t="shared" si="6"/>
        <v>2517235</v>
      </c>
      <c r="J32" s="100">
        <f t="shared" si="6"/>
        <v>5138952</v>
      </c>
      <c r="K32" s="100">
        <f t="shared" si="6"/>
        <v>4421228</v>
      </c>
      <c r="L32" s="100">
        <f t="shared" si="6"/>
        <v>8047610</v>
      </c>
      <c r="M32" s="100">
        <f t="shared" si="6"/>
        <v>4194151</v>
      </c>
      <c r="N32" s="100">
        <f t="shared" si="6"/>
        <v>16662989</v>
      </c>
      <c r="O32" s="100">
        <f t="shared" si="6"/>
        <v>3509818</v>
      </c>
      <c r="P32" s="100">
        <f t="shared" si="6"/>
        <v>5421229</v>
      </c>
      <c r="Q32" s="100">
        <f t="shared" si="6"/>
        <v>4056511</v>
      </c>
      <c r="R32" s="100">
        <f t="shared" si="6"/>
        <v>12987558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34789499</v>
      </c>
      <c r="X32" s="100">
        <f t="shared" si="6"/>
        <v>15357955</v>
      </c>
      <c r="Y32" s="100">
        <f t="shared" si="6"/>
        <v>19431544</v>
      </c>
      <c r="Z32" s="137">
        <f>+IF(X32&lt;&gt;0,+(Y32/X32)*100,0)</f>
        <v>126.52429311063875</v>
      </c>
      <c r="AA32" s="153">
        <f>SUM(AA33:AA37)</f>
        <v>56469550</v>
      </c>
    </row>
    <row r="33" spans="1:27" ht="12.75">
      <c r="A33" s="138" t="s">
        <v>79</v>
      </c>
      <c r="B33" s="136"/>
      <c r="C33" s="155">
        <v>26864823</v>
      </c>
      <c r="D33" s="155"/>
      <c r="E33" s="156">
        <v>20780952</v>
      </c>
      <c r="F33" s="60">
        <v>28234775</v>
      </c>
      <c r="G33" s="60">
        <v>452615</v>
      </c>
      <c r="H33" s="60">
        <v>395695</v>
      </c>
      <c r="I33" s="60">
        <v>574397</v>
      </c>
      <c r="J33" s="60">
        <v>1422707</v>
      </c>
      <c r="K33" s="60">
        <v>682895</v>
      </c>
      <c r="L33" s="60">
        <v>1046255</v>
      </c>
      <c r="M33" s="60">
        <v>626888</v>
      </c>
      <c r="N33" s="60">
        <v>2356038</v>
      </c>
      <c r="O33" s="60">
        <v>777261</v>
      </c>
      <c r="P33" s="60">
        <v>959870</v>
      </c>
      <c r="Q33" s="60">
        <v>706592</v>
      </c>
      <c r="R33" s="60">
        <v>2443723</v>
      </c>
      <c r="S33" s="60"/>
      <c r="T33" s="60"/>
      <c r="U33" s="60"/>
      <c r="V33" s="60"/>
      <c r="W33" s="60">
        <v>6222468</v>
      </c>
      <c r="X33" s="60">
        <v>1332411</v>
      </c>
      <c r="Y33" s="60">
        <v>4890057</v>
      </c>
      <c r="Z33" s="140">
        <v>367.01</v>
      </c>
      <c r="AA33" s="155">
        <v>28234775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>
        <v>32392</v>
      </c>
      <c r="H34" s="60">
        <v>1150278</v>
      </c>
      <c r="I34" s="60">
        <v>629364</v>
      </c>
      <c r="J34" s="60">
        <v>1812034</v>
      </c>
      <c r="K34" s="60">
        <v>629308</v>
      </c>
      <c r="L34" s="60">
        <v>582221</v>
      </c>
      <c r="M34" s="60">
        <v>317200</v>
      </c>
      <c r="N34" s="60">
        <v>1528729</v>
      </c>
      <c r="O34" s="60">
        <v>60820</v>
      </c>
      <c r="P34" s="60">
        <v>8551</v>
      </c>
      <c r="Q34" s="60">
        <v>110113</v>
      </c>
      <c r="R34" s="60">
        <v>179484</v>
      </c>
      <c r="S34" s="60"/>
      <c r="T34" s="60"/>
      <c r="U34" s="60"/>
      <c r="V34" s="60"/>
      <c r="W34" s="60">
        <v>3520247</v>
      </c>
      <c r="X34" s="60">
        <v>2091346</v>
      </c>
      <c r="Y34" s="60">
        <v>1428901</v>
      </c>
      <c r="Z34" s="140">
        <v>68.32</v>
      </c>
      <c r="AA34" s="155"/>
    </row>
    <row r="35" spans="1:27" ht="12.75">
      <c r="A35" s="138" t="s">
        <v>81</v>
      </c>
      <c r="B35" s="136"/>
      <c r="C35" s="155">
        <v>26864823</v>
      </c>
      <c r="D35" s="155"/>
      <c r="E35" s="156">
        <v>20780952</v>
      </c>
      <c r="F35" s="60">
        <v>28234775</v>
      </c>
      <c r="G35" s="60">
        <v>527609</v>
      </c>
      <c r="H35" s="60">
        <v>34128</v>
      </c>
      <c r="I35" s="60">
        <v>1283743</v>
      </c>
      <c r="J35" s="60">
        <v>1845480</v>
      </c>
      <c r="K35" s="60">
        <v>3105925</v>
      </c>
      <c r="L35" s="60">
        <v>6419134</v>
      </c>
      <c r="M35" s="60">
        <v>3220412</v>
      </c>
      <c r="N35" s="60">
        <v>12745471</v>
      </c>
      <c r="O35" s="60">
        <v>2671737</v>
      </c>
      <c r="P35" s="60">
        <v>4452808</v>
      </c>
      <c r="Q35" s="60">
        <v>3239806</v>
      </c>
      <c r="R35" s="60">
        <v>10364351</v>
      </c>
      <c r="S35" s="60"/>
      <c r="T35" s="60"/>
      <c r="U35" s="60"/>
      <c r="V35" s="60"/>
      <c r="W35" s="60">
        <v>24955302</v>
      </c>
      <c r="X35" s="60">
        <v>11895131</v>
      </c>
      <c r="Y35" s="60">
        <v>13060171</v>
      </c>
      <c r="Z35" s="140">
        <v>109.79</v>
      </c>
      <c r="AA35" s="155">
        <v>28234775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>
        <v>26250</v>
      </c>
      <c r="J36" s="60">
        <v>26250</v>
      </c>
      <c r="K36" s="60">
        <v>3100</v>
      </c>
      <c r="L36" s="60"/>
      <c r="M36" s="60">
        <v>29651</v>
      </c>
      <c r="N36" s="60">
        <v>32751</v>
      </c>
      <c r="O36" s="60"/>
      <c r="P36" s="60"/>
      <c r="Q36" s="60"/>
      <c r="R36" s="60"/>
      <c r="S36" s="60"/>
      <c r="T36" s="60"/>
      <c r="U36" s="60"/>
      <c r="V36" s="60"/>
      <c r="W36" s="60">
        <v>59001</v>
      </c>
      <c r="X36" s="60">
        <v>29734</v>
      </c>
      <c r="Y36" s="60">
        <v>29267</v>
      </c>
      <c r="Z36" s="140">
        <v>98.43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>
        <v>29000</v>
      </c>
      <c r="H37" s="159"/>
      <c r="I37" s="159">
        <v>3481</v>
      </c>
      <c r="J37" s="159">
        <v>32481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32481</v>
      </c>
      <c r="X37" s="159">
        <v>9333</v>
      </c>
      <c r="Y37" s="159">
        <v>23148</v>
      </c>
      <c r="Z37" s="141">
        <v>248.02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26864823</v>
      </c>
      <c r="D38" s="153">
        <f>SUM(D39:D41)</f>
        <v>0</v>
      </c>
      <c r="E38" s="154">
        <f t="shared" si="7"/>
        <v>2153254</v>
      </c>
      <c r="F38" s="100">
        <f t="shared" si="7"/>
        <v>56469550</v>
      </c>
      <c r="G38" s="100">
        <f t="shared" si="7"/>
        <v>0</v>
      </c>
      <c r="H38" s="100">
        <f t="shared" si="7"/>
        <v>98704</v>
      </c>
      <c r="I38" s="100">
        <f t="shared" si="7"/>
        <v>192482</v>
      </c>
      <c r="J38" s="100">
        <f t="shared" si="7"/>
        <v>291186</v>
      </c>
      <c r="K38" s="100">
        <f t="shared" si="7"/>
        <v>1201804</v>
      </c>
      <c r="L38" s="100">
        <f t="shared" si="7"/>
        <v>2248572</v>
      </c>
      <c r="M38" s="100">
        <f t="shared" si="7"/>
        <v>3338222</v>
      </c>
      <c r="N38" s="100">
        <f t="shared" si="7"/>
        <v>6788598</v>
      </c>
      <c r="O38" s="100">
        <f t="shared" si="7"/>
        <v>1089058</v>
      </c>
      <c r="P38" s="100">
        <f t="shared" si="7"/>
        <v>1382467</v>
      </c>
      <c r="Q38" s="100">
        <f t="shared" si="7"/>
        <v>1196785</v>
      </c>
      <c r="R38" s="100">
        <f t="shared" si="7"/>
        <v>3668310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10748094</v>
      </c>
      <c r="X38" s="100">
        <f t="shared" si="7"/>
        <v>27736183</v>
      </c>
      <c r="Y38" s="100">
        <f t="shared" si="7"/>
        <v>-16988089</v>
      </c>
      <c r="Z38" s="137">
        <f>+IF(X38&lt;&gt;0,+(Y38/X38)*100,0)</f>
        <v>-61.248835140725745</v>
      </c>
      <c r="AA38" s="153">
        <f>SUM(AA39:AA41)</f>
        <v>56469550</v>
      </c>
    </row>
    <row r="39" spans="1:27" ht="12.75">
      <c r="A39" s="138" t="s">
        <v>85</v>
      </c>
      <c r="B39" s="136"/>
      <c r="C39" s="155">
        <v>26864823</v>
      </c>
      <c r="D39" s="155"/>
      <c r="E39" s="156">
        <v>2153254</v>
      </c>
      <c r="F39" s="60">
        <v>28234775</v>
      </c>
      <c r="G39" s="60"/>
      <c r="H39" s="60"/>
      <c r="I39" s="60">
        <v>46213</v>
      </c>
      <c r="J39" s="60">
        <v>46213</v>
      </c>
      <c r="K39" s="60">
        <v>766688</v>
      </c>
      <c r="L39" s="60">
        <v>1436619</v>
      </c>
      <c r="M39" s="60">
        <v>2590980</v>
      </c>
      <c r="N39" s="60">
        <v>4794287</v>
      </c>
      <c r="O39" s="60">
        <v>572824</v>
      </c>
      <c r="P39" s="60">
        <v>571233</v>
      </c>
      <c r="Q39" s="60">
        <v>681950</v>
      </c>
      <c r="R39" s="60">
        <v>1826007</v>
      </c>
      <c r="S39" s="60"/>
      <c r="T39" s="60"/>
      <c r="U39" s="60"/>
      <c r="V39" s="60"/>
      <c r="W39" s="60">
        <v>6666507</v>
      </c>
      <c r="X39" s="60">
        <v>3739873</v>
      </c>
      <c r="Y39" s="60">
        <v>2926634</v>
      </c>
      <c r="Z39" s="140">
        <v>78.25</v>
      </c>
      <c r="AA39" s="155">
        <v>28234775</v>
      </c>
    </row>
    <row r="40" spans="1:27" ht="12.75">
      <c r="A40" s="138" t="s">
        <v>86</v>
      </c>
      <c r="B40" s="136"/>
      <c r="C40" s="155"/>
      <c r="D40" s="155"/>
      <c r="E40" s="156"/>
      <c r="F40" s="60">
        <v>28234775</v>
      </c>
      <c r="G40" s="60"/>
      <c r="H40" s="60">
        <v>90985</v>
      </c>
      <c r="I40" s="60">
        <v>107370</v>
      </c>
      <c r="J40" s="60">
        <v>198355</v>
      </c>
      <c r="K40" s="60">
        <v>435116</v>
      </c>
      <c r="L40" s="60">
        <v>737392</v>
      </c>
      <c r="M40" s="60">
        <v>747242</v>
      </c>
      <c r="N40" s="60">
        <v>1919750</v>
      </c>
      <c r="O40" s="60">
        <v>516234</v>
      </c>
      <c r="P40" s="60">
        <v>625234</v>
      </c>
      <c r="Q40" s="60">
        <v>514835</v>
      </c>
      <c r="R40" s="60">
        <v>1656303</v>
      </c>
      <c r="S40" s="60"/>
      <c r="T40" s="60"/>
      <c r="U40" s="60"/>
      <c r="V40" s="60"/>
      <c r="W40" s="60">
        <v>3774408</v>
      </c>
      <c r="X40" s="60">
        <v>23965310</v>
      </c>
      <c r="Y40" s="60">
        <v>-20190902</v>
      </c>
      <c r="Z40" s="140">
        <v>-84.25</v>
      </c>
      <c r="AA40" s="155">
        <v>28234775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>
        <v>7719</v>
      </c>
      <c r="I41" s="60">
        <v>38899</v>
      </c>
      <c r="J41" s="60">
        <v>46618</v>
      </c>
      <c r="K41" s="60"/>
      <c r="L41" s="60">
        <v>74561</v>
      </c>
      <c r="M41" s="60"/>
      <c r="N41" s="60">
        <v>74561</v>
      </c>
      <c r="O41" s="60"/>
      <c r="P41" s="60">
        <v>186000</v>
      </c>
      <c r="Q41" s="60"/>
      <c r="R41" s="60">
        <v>186000</v>
      </c>
      <c r="S41" s="60"/>
      <c r="T41" s="60"/>
      <c r="U41" s="60"/>
      <c r="V41" s="60"/>
      <c r="W41" s="60">
        <v>307179</v>
      </c>
      <c r="X41" s="60">
        <v>31000</v>
      </c>
      <c r="Y41" s="60">
        <v>276179</v>
      </c>
      <c r="Z41" s="140">
        <v>890.9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26864823</v>
      </c>
      <c r="D42" s="153">
        <f>SUM(D43:D46)</f>
        <v>0</v>
      </c>
      <c r="E42" s="154">
        <f t="shared" si="8"/>
        <v>42471265</v>
      </c>
      <c r="F42" s="100">
        <f t="shared" si="8"/>
        <v>70000000</v>
      </c>
      <c r="G42" s="100">
        <f t="shared" si="8"/>
        <v>585015</v>
      </c>
      <c r="H42" s="100">
        <f t="shared" si="8"/>
        <v>464437</v>
      </c>
      <c r="I42" s="100">
        <f t="shared" si="8"/>
        <v>1457209</v>
      </c>
      <c r="J42" s="100">
        <f t="shared" si="8"/>
        <v>2506661</v>
      </c>
      <c r="K42" s="100">
        <f t="shared" si="8"/>
        <v>1032979</v>
      </c>
      <c r="L42" s="100">
        <f t="shared" si="8"/>
        <v>32437473</v>
      </c>
      <c r="M42" s="100">
        <f t="shared" si="8"/>
        <v>2223111</v>
      </c>
      <c r="N42" s="100">
        <f t="shared" si="8"/>
        <v>35693563</v>
      </c>
      <c r="O42" s="100">
        <f t="shared" si="8"/>
        <v>11552171</v>
      </c>
      <c r="P42" s="100">
        <f t="shared" si="8"/>
        <v>2013496</v>
      </c>
      <c r="Q42" s="100">
        <f t="shared" si="8"/>
        <v>1772730</v>
      </c>
      <c r="R42" s="100">
        <f t="shared" si="8"/>
        <v>15338397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53538621</v>
      </c>
      <c r="X42" s="100">
        <f t="shared" si="8"/>
        <v>80598721</v>
      </c>
      <c r="Y42" s="100">
        <f t="shared" si="8"/>
        <v>-27060100</v>
      </c>
      <c r="Z42" s="137">
        <f>+IF(X42&lt;&gt;0,+(Y42/X42)*100,0)</f>
        <v>-33.573857828339484</v>
      </c>
      <c r="AA42" s="153">
        <f>SUM(AA43:AA46)</f>
        <v>70000000</v>
      </c>
    </row>
    <row r="43" spans="1:27" ht="12.75">
      <c r="A43" s="138" t="s">
        <v>89</v>
      </c>
      <c r="B43" s="136"/>
      <c r="C43" s="155">
        <v>26864823</v>
      </c>
      <c r="D43" s="155"/>
      <c r="E43" s="156">
        <v>42471265</v>
      </c>
      <c r="F43" s="60">
        <v>70000000</v>
      </c>
      <c r="G43" s="60">
        <v>64034</v>
      </c>
      <c r="H43" s="60">
        <v>312085</v>
      </c>
      <c r="I43" s="60">
        <v>730690</v>
      </c>
      <c r="J43" s="60">
        <v>1106809</v>
      </c>
      <c r="K43" s="60">
        <v>1032979</v>
      </c>
      <c r="L43" s="60">
        <v>31340159</v>
      </c>
      <c r="M43" s="60">
        <v>1355785</v>
      </c>
      <c r="N43" s="60">
        <v>33728923</v>
      </c>
      <c r="O43" s="60">
        <v>11047249</v>
      </c>
      <c r="P43" s="60">
        <v>1760320</v>
      </c>
      <c r="Q43" s="60">
        <v>1044660</v>
      </c>
      <c r="R43" s="60">
        <v>13852229</v>
      </c>
      <c r="S43" s="60"/>
      <c r="T43" s="60"/>
      <c r="U43" s="60"/>
      <c r="V43" s="60"/>
      <c r="W43" s="60">
        <v>48687961</v>
      </c>
      <c r="X43" s="60">
        <v>73142847</v>
      </c>
      <c r="Y43" s="60">
        <v>-24454886</v>
      </c>
      <c r="Z43" s="140">
        <v>-33.43</v>
      </c>
      <c r="AA43" s="155">
        <v>70000000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>
        <v>13000</v>
      </c>
      <c r="I45" s="159">
        <v>47000</v>
      </c>
      <c r="J45" s="159">
        <v>60000</v>
      </c>
      <c r="K45" s="159"/>
      <c r="L45" s="159">
        <v>45319</v>
      </c>
      <c r="M45" s="159">
        <v>664</v>
      </c>
      <c r="N45" s="159">
        <v>45983</v>
      </c>
      <c r="O45" s="159"/>
      <c r="P45" s="159"/>
      <c r="Q45" s="159"/>
      <c r="R45" s="159"/>
      <c r="S45" s="159"/>
      <c r="T45" s="159"/>
      <c r="U45" s="159"/>
      <c r="V45" s="159"/>
      <c r="W45" s="159">
        <v>105983</v>
      </c>
      <c r="X45" s="159">
        <v>44523</v>
      </c>
      <c r="Y45" s="159">
        <v>61460</v>
      </c>
      <c r="Z45" s="141">
        <v>138.04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>
        <v>520981</v>
      </c>
      <c r="H46" s="60">
        <v>139352</v>
      </c>
      <c r="I46" s="60">
        <v>679519</v>
      </c>
      <c r="J46" s="60">
        <v>1339852</v>
      </c>
      <c r="K46" s="60"/>
      <c r="L46" s="60">
        <v>1051995</v>
      </c>
      <c r="M46" s="60">
        <v>866662</v>
      </c>
      <c r="N46" s="60">
        <v>1918657</v>
      </c>
      <c r="O46" s="60">
        <v>504922</v>
      </c>
      <c r="P46" s="60">
        <v>253176</v>
      </c>
      <c r="Q46" s="60">
        <v>728070</v>
      </c>
      <c r="R46" s="60">
        <v>1486168</v>
      </c>
      <c r="S46" s="60"/>
      <c r="T46" s="60"/>
      <c r="U46" s="60"/>
      <c r="V46" s="60"/>
      <c r="W46" s="60">
        <v>4744677</v>
      </c>
      <c r="X46" s="60">
        <v>7411351</v>
      </c>
      <c r="Y46" s="60">
        <v>-2666674</v>
      </c>
      <c r="Z46" s="140">
        <v>-35.98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>
        <v>269750</v>
      </c>
      <c r="J47" s="100">
        <v>269750</v>
      </c>
      <c r="K47" s="100">
        <v>151801</v>
      </c>
      <c r="L47" s="100">
        <v>13113</v>
      </c>
      <c r="M47" s="100">
        <v>83200</v>
      </c>
      <c r="N47" s="100">
        <v>248114</v>
      </c>
      <c r="O47" s="100">
        <v>1250</v>
      </c>
      <c r="P47" s="100">
        <v>8070</v>
      </c>
      <c r="Q47" s="100">
        <v>140740</v>
      </c>
      <c r="R47" s="100">
        <v>150060</v>
      </c>
      <c r="S47" s="100"/>
      <c r="T47" s="100"/>
      <c r="U47" s="100"/>
      <c r="V47" s="100"/>
      <c r="W47" s="100">
        <v>667924</v>
      </c>
      <c r="X47" s="100"/>
      <c r="Y47" s="100">
        <v>667924</v>
      </c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394655097</v>
      </c>
      <c r="D48" s="168">
        <f>+D28+D32+D38+D42+D47</f>
        <v>0</v>
      </c>
      <c r="E48" s="169">
        <f t="shared" si="9"/>
        <v>291853824</v>
      </c>
      <c r="F48" s="73">
        <f t="shared" si="9"/>
        <v>388842975</v>
      </c>
      <c r="G48" s="73">
        <f t="shared" si="9"/>
        <v>17192844</v>
      </c>
      <c r="H48" s="73">
        <f t="shared" si="9"/>
        <v>22806827</v>
      </c>
      <c r="I48" s="73">
        <f t="shared" si="9"/>
        <v>21252086</v>
      </c>
      <c r="J48" s="73">
        <f t="shared" si="9"/>
        <v>61251757</v>
      </c>
      <c r="K48" s="73">
        <f t="shared" si="9"/>
        <v>18813086</v>
      </c>
      <c r="L48" s="73">
        <f t="shared" si="9"/>
        <v>60171089</v>
      </c>
      <c r="M48" s="73">
        <f t="shared" si="9"/>
        <v>21935108</v>
      </c>
      <c r="N48" s="73">
        <f t="shared" si="9"/>
        <v>100919283</v>
      </c>
      <c r="O48" s="73">
        <f t="shared" si="9"/>
        <v>27087517</v>
      </c>
      <c r="P48" s="73">
        <f t="shared" si="9"/>
        <v>17989480</v>
      </c>
      <c r="Q48" s="73">
        <f t="shared" si="9"/>
        <v>16705433</v>
      </c>
      <c r="R48" s="73">
        <f t="shared" si="9"/>
        <v>61782430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223953470</v>
      </c>
      <c r="X48" s="73">
        <f t="shared" si="9"/>
        <v>209836772</v>
      </c>
      <c r="Y48" s="73">
        <f t="shared" si="9"/>
        <v>14116698</v>
      </c>
      <c r="Z48" s="170">
        <f>+IF(X48&lt;&gt;0,+(Y48/X48)*100,0)</f>
        <v>6.72746624218943</v>
      </c>
      <c r="AA48" s="168">
        <f>+AA28+AA32+AA38+AA42+AA47</f>
        <v>388842975</v>
      </c>
    </row>
    <row r="49" spans="1:27" ht="12.75">
      <c r="A49" s="148" t="s">
        <v>49</v>
      </c>
      <c r="B49" s="149"/>
      <c r="C49" s="171">
        <f aca="true" t="shared" si="10" ref="C49:Y49">+C25-C48</f>
        <v>9988232</v>
      </c>
      <c r="D49" s="171">
        <f>+D25-D48</f>
        <v>0</v>
      </c>
      <c r="E49" s="172">
        <f t="shared" si="10"/>
        <v>86400287</v>
      </c>
      <c r="F49" s="173">
        <f t="shared" si="10"/>
        <v>-67134975</v>
      </c>
      <c r="G49" s="173">
        <f t="shared" si="10"/>
        <v>94756168</v>
      </c>
      <c r="H49" s="173">
        <f t="shared" si="10"/>
        <v>-13460195</v>
      </c>
      <c r="I49" s="173">
        <f t="shared" si="10"/>
        <v>-7866158</v>
      </c>
      <c r="J49" s="173">
        <f t="shared" si="10"/>
        <v>73429815</v>
      </c>
      <c r="K49" s="173">
        <f t="shared" si="10"/>
        <v>-3871633</v>
      </c>
      <c r="L49" s="173">
        <f t="shared" si="10"/>
        <v>-40468982</v>
      </c>
      <c r="M49" s="173">
        <f t="shared" si="10"/>
        <v>10225333</v>
      </c>
      <c r="N49" s="173">
        <f t="shared" si="10"/>
        <v>-34115282</v>
      </c>
      <c r="O49" s="173">
        <f t="shared" si="10"/>
        <v>-20578361</v>
      </c>
      <c r="P49" s="173">
        <f t="shared" si="10"/>
        <v>-4592098</v>
      </c>
      <c r="Q49" s="173">
        <f t="shared" si="10"/>
        <v>22679927</v>
      </c>
      <c r="R49" s="173">
        <f t="shared" si="10"/>
        <v>-2490532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36824001</v>
      </c>
      <c r="X49" s="173">
        <f>IF(F25=F48,0,X25-X48)</f>
        <v>43892316</v>
      </c>
      <c r="Y49" s="173">
        <f t="shared" si="10"/>
        <v>-7068315</v>
      </c>
      <c r="Z49" s="174">
        <f>+IF(X49&lt;&gt;0,+(Y49/X49)*100,0)</f>
        <v>-16.1037640392455</v>
      </c>
      <c r="AA49" s="171">
        <f>+AA25-AA48</f>
        <v>-67134975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54295934</v>
      </c>
      <c r="D5" s="155">
        <v>0</v>
      </c>
      <c r="E5" s="156">
        <v>74309601</v>
      </c>
      <c r="F5" s="60">
        <v>74310000</v>
      </c>
      <c r="G5" s="60">
        <v>33255647</v>
      </c>
      <c r="H5" s="60">
        <v>2094198</v>
      </c>
      <c r="I5" s="60">
        <v>2127875</v>
      </c>
      <c r="J5" s="60">
        <v>37477720</v>
      </c>
      <c r="K5" s="60">
        <v>4790586</v>
      </c>
      <c r="L5" s="60">
        <v>2203486</v>
      </c>
      <c r="M5" s="60">
        <v>2119775</v>
      </c>
      <c r="N5" s="60">
        <v>9113847</v>
      </c>
      <c r="O5" s="60">
        <v>2012160</v>
      </c>
      <c r="P5" s="60">
        <v>1992049</v>
      </c>
      <c r="Q5" s="60">
        <v>2069120</v>
      </c>
      <c r="R5" s="60">
        <v>6073329</v>
      </c>
      <c r="S5" s="60">
        <v>0</v>
      </c>
      <c r="T5" s="60">
        <v>0</v>
      </c>
      <c r="U5" s="60">
        <v>0</v>
      </c>
      <c r="V5" s="60">
        <v>0</v>
      </c>
      <c r="W5" s="60">
        <v>52664896</v>
      </c>
      <c r="X5" s="60">
        <v>49862635</v>
      </c>
      <c r="Y5" s="60">
        <v>2802261</v>
      </c>
      <c r="Z5" s="140">
        <v>5.62</v>
      </c>
      <c r="AA5" s="155">
        <v>74310000</v>
      </c>
    </row>
    <row r="6" spans="1:27" ht="12.75">
      <c r="A6" s="181" t="s">
        <v>102</v>
      </c>
      <c r="B6" s="182"/>
      <c r="C6" s="155">
        <v>11416944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85536541</v>
      </c>
      <c r="D7" s="155">
        <v>0</v>
      </c>
      <c r="E7" s="156">
        <v>84419423</v>
      </c>
      <c r="F7" s="60">
        <v>84419000</v>
      </c>
      <c r="G7" s="60">
        <v>55725</v>
      </c>
      <c r="H7" s="60">
        <v>36667</v>
      </c>
      <c r="I7" s="60">
        <v>2387822</v>
      </c>
      <c r="J7" s="60">
        <v>2480214</v>
      </c>
      <c r="K7" s="60">
        <v>3592192</v>
      </c>
      <c r="L7" s="60">
        <v>2876959</v>
      </c>
      <c r="M7" s="60">
        <v>-1804835</v>
      </c>
      <c r="N7" s="60">
        <v>4664316</v>
      </c>
      <c r="O7" s="60">
        <v>3088276</v>
      </c>
      <c r="P7" s="60">
        <v>2939756</v>
      </c>
      <c r="Q7" s="60">
        <v>2951379</v>
      </c>
      <c r="R7" s="60">
        <v>8979411</v>
      </c>
      <c r="S7" s="60">
        <v>0</v>
      </c>
      <c r="T7" s="60">
        <v>0</v>
      </c>
      <c r="U7" s="60">
        <v>0</v>
      </c>
      <c r="V7" s="60">
        <v>0</v>
      </c>
      <c r="W7" s="60">
        <v>16123941</v>
      </c>
      <c r="X7" s="60">
        <v>66647904</v>
      </c>
      <c r="Y7" s="60">
        <v>-50523963</v>
      </c>
      <c r="Z7" s="140">
        <v>-75.81</v>
      </c>
      <c r="AA7" s="155">
        <v>84419000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6017656</v>
      </c>
      <c r="Y9" s="60">
        <v>-6017656</v>
      </c>
      <c r="Z9" s="140">
        <v>-100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9026487</v>
      </c>
      <c r="F10" s="54">
        <v>9026000</v>
      </c>
      <c r="G10" s="54">
        <v>-738491</v>
      </c>
      <c r="H10" s="54">
        <v>738491</v>
      </c>
      <c r="I10" s="54">
        <v>738866</v>
      </c>
      <c r="J10" s="54">
        <v>738866</v>
      </c>
      <c r="K10" s="54">
        <v>739794</v>
      </c>
      <c r="L10" s="54">
        <v>746037</v>
      </c>
      <c r="M10" s="54">
        <v>-746037</v>
      </c>
      <c r="N10" s="54">
        <v>739794</v>
      </c>
      <c r="O10" s="54">
        <v>740545</v>
      </c>
      <c r="P10" s="54">
        <v>740993</v>
      </c>
      <c r="Q10" s="54">
        <v>740993</v>
      </c>
      <c r="R10" s="54">
        <v>2222531</v>
      </c>
      <c r="S10" s="54">
        <v>0</v>
      </c>
      <c r="T10" s="54">
        <v>0</v>
      </c>
      <c r="U10" s="54">
        <v>0</v>
      </c>
      <c r="V10" s="54">
        <v>0</v>
      </c>
      <c r="W10" s="54">
        <v>3701191</v>
      </c>
      <c r="X10" s="54">
        <v>752207</v>
      </c>
      <c r="Y10" s="54">
        <v>2948984</v>
      </c>
      <c r="Z10" s="184">
        <v>392.04</v>
      </c>
      <c r="AA10" s="130">
        <v>9026000</v>
      </c>
    </row>
    <row r="11" spans="1:27" ht="12.75">
      <c r="A11" s="183" t="s">
        <v>107</v>
      </c>
      <c r="B11" s="185"/>
      <c r="C11" s="155">
        <v>6998312</v>
      </c>
      <c r="D11" s="155">
        <v>0</v>
      </c>
      <c r="E11" s="156">
        <v>0</v>
      </c>
      <c r="F11" s="60">
        <v>0</v>
      </c>
      <c r="G11" s="60">
        <v>5864364</v>
      </c>
      <c r="H11" s="60">
        <v>1650827</v>
      </c>
      <c r="I11" s="60">
        <v>5439635</v>
      </c>
      <c r="J11" s="60">
        <v>12954826</v>
      </c>
      <c r="K11" s="60">
        <v>3007842</v>
      </c>
      <c r="L11" s="60">
        <v>3551264</v>
      </c>
      <c r="M11" s="60">
        <v>5626477</v>
      </c>
      <c r="N11" s="60">
        <v>12185583</v>
      </c>
      <c r="O11" s="60">
        <v>3498020</v>
      </c>
      <c r="P11" s="60">
        <v>1592062</v>
      </c>
      <c r="Q11" s="60">
        <v>3095268</v>
      </c>
      <c r="R11" s="60">
        <v>8185350</v>
      </c>
      <c r="S11" s="60">
        <v>0</v>
      </c>
      <c r="T11" s="60">
        <v>0</v>
      </c>
      <c r="U11" s="60">
        <v>0</v>
      </c>
      <c r="V11" s="60">
        <v>0</v>
      </c>
      <c r="W11" s="60">
        <v>33325759</v>
      </c>
      <c r="X11" s="60"/>
      <c r="Y11" s="60">
        <v>33325759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1043918</v>
      </c>
      <c r="D12" s="155">
        <v>0</v>
      </c>
      <c r="E12" s="156">
        <v>680500</v>
      </c>
      <c r="F12" s="60">
        <v>1696000</v>
      </c>
      <c r="G12" s="60">
        <v>40250</v>
      </c>
      <c r="H12" s="60">
        <v>44998</v>
      </c>
      <c r="I12" s="60">
        <v>70042</v>
      </c>
      <c r="J12" s="60">
        <v>155290</v>
      </c>
      <c r="K12" s="60">
        <v>130399</v>
      </c>
      <c r="L12" s="60">
        <v>423655</v>
      </c>
      <c r="M12" s="60">
        <v>59701</v>
      </c>
      <c r="N12" s="60">
        <v>613755</v>
      </c>
      <c r="O12" s="60">
        <v>51728</v>
      </c>
      <c r="P12" s="60">
        <v>69840</v>
      </c>
      <c r="Q12" s="60">
        <v>260702</v>
      </c>
      <c r="R12" s="60">
        <v>382270</v>
      </c>
      <c r="S12" s="60">
        <v>0</v>
      </c>
      <c r="T12" s="60">
        <v>0</v>
      </c>
      <c r="U12" s="60">
        <v>0</v>
      </c>
      <c r="V12" s="60">
        <v>0</v>
      </c>
      <c r="W12" s="60">
        <v>1151315</v>
      </c>
      <c r="X12" s="60">
        <v>410372</v>
      </c>
      <c r="Y12" s="60">
        <v>740943</v>
      </c>
      <c r="Z12" s="140">
        <v>180.55</v>
      </c>
      <c r="AA12" s="155">
        <v>1696000</v>
      </c>
    </row>
    <row r="13" spans="1:27" ht="12.75">
      <c r="A13" s="181" t="s">
        <v>109</v>
      </c>
      <c r="B13" s="185"/>
      <c r="C13" s="155">
        <v>776601</v>
      </c>
      <c r="D13" s="155">
        <v>0</v>
      </c>
      <c r="E13" s="156">
        <v>1000000</v>
      </c>
      <c r="F13" s="60">
        <v>1000000</v>
      </c>
      <c r="G13" s="60">
        <v>1085621</v>
      </c>
      <c r="H13" s="60">
        <v>1273686</v>
      </c>
      <c r="I13" s="60">
        <v>206086</v>
      </c>
      <c r="J13" s="60">
        <v>2565393</v>
      </c>
      <c r="K13" s="60">
        <v>601938</v>
      </c>
      <c r="L13" s="60">
        <v>46590</v>
      </c>
      <c r="M13" s="60">
        <v>50769</v>
      </c>
      <c r="N13" s="60">
        <v>699297</v>
      </c>
      <c r="O13" s="60">
        <v>2253366</v>
      </c>
      <c r="P13" s="60">
        <v>49346</v>
      </c>
      <c r="Q13" s="60">
        <v>15365</v>
      </c>
      <c r="R13" s="60">
        <v>2318077</v>
      </c>
      <c r="S13" s="60">
        <v>0</v>
      </c>
      <c r="T13" s="60">
        <v>0</v>
      </c>
      <c r="U13" s="60">
        <v>0</v>
      </c>
      <c r="V13" s="60">
        <v>0</v>
      </c>
      <c r="W13" s="60">
        <v>5582767</v>
      </c>
      <c r="X13" s="60">
        <v>749997</v>
      </c>
      <c r="Y13" s="60">
        <v>4832770</v>
      </c>
      <c r="Z13" s="140">
        <v>644.37</v>
      </c>
      <c r="AA13" s="155">
        <v>1000000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8868</v>
      </c>
      <c r="J14" s="60">
        <v>8868</v>
      </c>
      <c r="K14" s="60">
        <v>0</v>
      </c>
      <c r="L14" s="60">
        <v>0</v>
      </c>
      <c r="M14" s="60">
        <v>0</v>
      </c>
      <c r="N14" s="60">
        <v>0</v>
      </c>
      <c r="O14" s="60">
        <v>3533</v>
      </c>
      <c r="P14" s="60">
        <v>0</v>
      </c>
      <c r="Q14" s="60">
        <v>0</v>
      </c>
      <c r="R14" s="60">
        <v>3533</v>
      </c>
      <c r="S14" s="60">
        <v>0</v>
      </c>
      <c r="T14" s="60">
        <v>0</v>
      </c>
      <c r="U14" s="60">
        <v>0</v>
      </c>
      <c r="V14" s="60">
        <v>0</v>
      </c>
      <c r="W14" s="60">
        <v>12401</v>
      </c>
      <c r="X14" s="60"/>
      <c r="Y14" s="60">
        <v>12401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7240151</v>
      </c>
      <c r="D16" s="155">
        <v>0</v>
      </c>
      <c r="E16" s="156">
        <v>4500000</v>
      </c>
      <c r="F16" s="60">
        <v>4500000</v>
      </c>
      <c r="G16" s="60">
        <v>185249</v>
      </c>
      <c r="H16" s="60">
        <v>961249</v>
      </c>
      <c r="I16" s="60">
        <v>470928</v>
      </c>
      <c r="J16" s="60">
        <v>1617426</v>
      </c>
      <c r="K16" s="60">
        <v>167553</v>
      </c>
      <c r="L16" s="60">
        <v>226292</v>
      </c>
      <c r="M16" s="60">
        <v>-163750</v>
      </c>
      <c r="N16" s="60">
        <v>230095</v>
      </c>
      <c r="O16" s="60">
        <v>729090</v>
      </c>
      <c r="P16" s="60">
        <v>361521</v>
      </c>
      <c r="Q16" s="60">
        <v>391691</v>
      </c>
      <c r="R16" s="60">
        <v>1482302</v>
      </c>
      <c r="S16" s="60">
        <v>0</v>
      </c>
      <c r="T16" s="60">
        <v>0</v>
      </c>
      <c r="U16" s="60">
        <v>0</v>
      </c>
      <c r="V16" s="60">
        <v>0</v>
      </c>
      <c r="W16" s="60">
        <v>3329823</v>
      </c>
      <c r="X16" s="60">
        <v>3375000</v>
      </c>
      <c r="Y16" s="60">
        <v>-45177</v>
      </c>
      <c r="Z16" s="140">
        <v>-1.34</v>
      </c>
      <c r="AA16" s="155">
        <v>4500000</v>
      </c>
    </row>
    <row r="17" spans="1:27" ht="12.75">
      <c r="A17" s="181" t="s">
        <v>113</v>
      </c>
      <c r="B17" s="185"/>
      <c r="C17" s="155">
        <v>3068005</v>
      </c>
      <c r="D17" s="155">
        <v>0</v>
      </c>
      <c r="E17" s="156">
        <v>4000000</v>
      </c>
      <c r="F17" s="60">
        <v>4000000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266820</v>
      </c>
      <c r="N17" s="60">
        <v>266820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266820</v>
      </c>
      <c r="X17" s="60">
        <v>2333333</v>
      </c>
      <c r="Y17" s="60">
        <v>-2066513</v>
      </c>
      <c r="Z17" s="140">
        <v>-88.56</v>
      </c>
      <c r="AA17" s="155">
        <v>4000000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272710</v>
      </c>
      <c r="J18" s="60">
        <v>272710</v>
      </c>
      <c r="K18" s="60">
        <v>166289</v>
      </c>
      <c r="L18" s="60">
        <v>157776</v>
      </c>
      <c r="M18" s="60">
        <v>-81044</v>
      </c>
      <c r="N18" s="60">
        <v>243021</v>
      </c>
      <c r="O18" s="60">
        <v>231650</v>
      </c>
      <c r="P18" s="60">
        <v>196110</v>
      </c>
      <c r="Q18" s="60">
        <v>302318</v>
      </c>
      <c r="R18" s="60">
        <v>730078</v>
      </c>
      <c r="S18" s="60">
        <v>0</v>
      </c>
      <c r="T18" s="60">
        <v>0</v>
      </c>
      <c r="U18" s="60">
        <v>0</v>
      </c>
      <c r="V18" s="60">
        <v>0</v>
      </c>
      <c r="W18" s="60">
        <v>1245809</v>
      </c>
      <c r="X18" s="60"/>
      <c r="Y18" s="60">
        <v>1245809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128155885</v>
      </c>
      <c r="D19" s="155">
        <v>0</v>
      </c>
      <c r="E19" s="156">
        <v>139744000</v>
      </c>
      <c r="F19" s="60">
        <v>138379000</v>
      </c>
      <c r="G19" s="60">
        <v>55667421</v>
      </c>
      <c r="H19" s="60">
        <v>0</v>
      </c>
      <c r="I19" s="60">
        <v>201056</v>
      </c>
      <c r="J19" s="60">
        <v>55868477</v>
      </c>
      <c r="K19" s="60">
        <v>0</v>
      </c>
      <c r="L19" s="60">
        <v>15981</v>
      </c>
      <c r="M19" s="60">
        <v>44195000</v>
      </c>
      <c r="N19" s="60">
        <v>44210981</v>
      </c>
      <c r="O19" s="60">
        <v>0</v>
      </c>
      <c r="P19" s="60">
        <v>321251</v>
      </c>
      <c r="Q19" s="60">
        <v>33239292</v>
      </c>
      <c r="R19" s="60">
        <v>33560543</v>
      </c>
      <c r="S19" s="60">
        <v>0</v>
      </c>
      <c r="T19" s="60">
        <v>0</v>
      </c>
      <c r="U19" s="60">
        <v>0</v>
      </c>
      <c r="V19" s="60">
        <v>0</v>
      </c>
      <c r="W19" s="60">
        <v>133640001</v>
      </c>
      <c r="X19" s="60">
        <v>101420669</v>
      </c>
      <c r="Y19" s="60">
        <v>32219332</v>
      </c>
      <c r="Z19" s="140">
        <v>31.77</v>
      </c>
      <c r="AA19" s="155">
        <v>138379000</v>
      </c>
    </row>
    <row r="20" spans="1:27" ht="12.75">
      <c r="A20" s="181" t="s">
        <v>35</v>
      </c>
      <c r="B20" s="185"/>
      <c r="C20" s="155">
        <v>51619038</v>
      </c>
      <c r="D20" s="155">
        <v>0</v>
      </c>
      <c r="E20" s="156">
        <v>186100</v>
      </c>
      <c r="F20" s="54">
        <v>1378000</v>
      </c>
      <c r="G20" s="54">
        <v>15295</v>
      </c>
      <c r="H20" s="54">
        <v>12930</v>
      </c>
      <c r="I20" s="54">
        <v>9668</v>
      </c>
      <c r="J20" s="54">
        <v>37893</v>
      </c>
      <c r="K20" s="54">
        <v>13293</v>
      </c>
      <c r="L20" s="54">
        <v>31436</v>
      </c>
      <c r="M20" s="54">
        <v>52178</v>
      </c>
      <c r="N20" s="54">
        <v>96907</v>
      </c>
      <c r="O20" s="54">
        <v>37720</v>
      </c>
      <c r="P20" s="54">
        <v>62278</v>
      </c>
      <c r="Q20" s="54">
        <v>196088</v>
      </c>
      <c r="R20" s="54">
        <v>296086</v>
      </c>
      <c r="S20" s="54">
        <v>0</v>
      </c>
      <c r="T20" s="54">
        <v>0</v>
      </c>
      <c r="U20" s="54">
        <v>0</v>
      </c>
      <c r="V20" s="54">
        <v>0</v>
      </c>
      <c r="W20" s="54">
        <v>430886</v>
      </c>
      <c r="X20" s="54">
        <v>2239572</v>
      </c>
      <c r="Y20" s="54">
        <v>-1808686</v>
      </c>
      <c r="Z20" s="184">
        <v>-80.76</v>
      </c>
      <c r="AA20" s="130">
        <v>1378000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3000000</v>
      </c>
      <c r="F21" s="60">
        <v>3000000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3000000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350151329</v>
      </c>
      <c r="D22" s="188">
        <f>SUM(D5:D21)</f>
        <v>0</v>
      </c>
      <c r="E22" s="189">
        <f t="shared" si="0"/>
        <v>320866111</v>
      </c>
      <c r="F22" s="190">
        <f t="shared" si="0"/>
        <v>321708000</v>
      </c>
      <c r="G22" s="190">
        <f t="shared" si="0"/>
        <v>95431081</v>
      </c>
      <c r="H22" s="190">
        <f t="shared" si="0"/>
        <v>6813046</v>
      </c>
      <c r="I22" s="190">
        <f t="shared" si="0"/>
        <v>11933556</v>
      </c>
      <c r="J22" s="190">
        <f t="shared" si="0"/>
        <v>114177683</v>
      </c>
      <c r="K22" s="190">
        <f t="shared" si="0"/>
        <v>13209886</v>
      </c>
      <c r="L22" s="190">
        <f t="shared" si="0"/>
        <v>10279476</v>
      </c>
      <c r="M22" s="190">
        <f t="shared" si="0"/>
        <v>49575054</v>
      </c>
      <c r="N22" s="190">
        <f t="shared" si="0"/>
        <v>73064416</v>
      </c>
      <c r="O22" s="190">
        <f t="shared" si="0"/>
        <v>12646088</v>
      </c>
      <c r="P22" s="190">
        <f t="shared" si="0"/>
        <v>8325206</v>
      </c>
      <c r="Q22" s="190">
        <f t="shared" si="0"/>
        <v>43262216</v>
      </c>
      <c r="R22" s="190">
        <f t="shared" si="0"/>
        <v>64233510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251475609</v>
      </c>
      <c r="X22" s="190">
        <f t="shared" si="0"/>
        <v>233809345</v>
      </c>
      <c r="Y22" s="190">
        <f t="shared" si="0"/>
        <v>17666264</v>
      </c>
      <c r="Z22" s="191">
        <f>+IF(X22&lt;&gt;0,+(Y22/X22)*100,0)</f>
        <v>7.555841705129451</v>
      </c>
      <c r="AA22" s="188">
        <f>SUM(AA5:AA21)</f>
        <v>321708000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114230840</v>
      </c>
      <c r="D25" s="155">
        <v>0</v>
      </c>
      <c r="E25" s="156">
        <v>130727746</v>
      </c>
      <c r="F25" s="60">
        <v>132927993</v>
      </c>
      <c r="G25" s="60">
        <v>10685276</v>
      </c>
      <c r="H25" s="60">
        <v>10606399</v>
      </c>
      <c r="I25" s="60">
        <v>10602672</v>
      </c>
      <c r="J25" s="60">
        <v>31894347</v>
      </c>
      <c r="K25" s="60">
        <v>8593688</v>
      </c>
      <c r="L25" s="60">
        <v>9390287</v>
      </c>
      <c r="M25" s="60">
        <v>8619170</v>
      </c>
      <c r="N25" s="60">
        <v>26603145</v>
      </c>
      <c r="O25" s="60">
        <v>8945220</v>
      </c>
      <c r="P25" s="60">
        <v>8914755</v>
      </c>
      <c r="Q25" s="60">
        <v>8968571</v>
      </c>
      <c r="R25" s="60">
        <v>26828546</v>
      </c>
      <c r="S25" s="60">
        <v>0</v>
      </c>
      <c r="T25" s="60">
        <v>0</v>
      </c>
      <c r="U25" s="60">
        <v>0</v>
      </c>
      <c r="V25" s="60">
        <v>0</v>
      </c>
      <c r="W25" s="60">
        <v>85326038</v>
      </c>
      <c r="X25" s="60">
        <v>86693587</v>
      </c>
      <c r="Y25" s="60">
        <v>-1367549</v>
      </c>
      <c r="Z25" s="140">
        <v>-1.58</v>
      </c>
      <c r="AA25" s="155">
        <v>132927993</v>
      </c>
    </row>
    <row r="26" spans="1:27" ht="12.75">
      <c r="A26" s="183" t="s">
        <v>38</v>
      </c>
      <c r="B26" s="182"/>
      <c r="C26" s="155">
        <v>14211321</v>
      </c>
      <c r="D26" s="155">
        <v>0</v>
      </c>
      <c r="E26" s="156">
        <v>15850101</v>
      </c>
      <c r="F26" s="60">
        <v>16837000</v>
      </c>
      <c r="G26" s="60">
        <v>1206778</v>
      </c>
      <c r="H26" s="60">
        <v>1218999</v>
      </c>
      <c r="I26" s="60">
        <v>1203222</v>
      </c>
      <c r="J26" s="60">
        <v>3628999</v>
      </c>
      <c r="K26" s="60">
        <v>1207093</v>
      </c>
      <c r="L26" s="60">
        <v>1203157</v>
      </c>
      <c r="M26" s="60">
        <v>1205603</v>
      </c>
      <c r="N26" s="60">
        <v>3615853</v>
      </c>
      <c r="O26" s="60">
        <v>2091950</v>
      </c>
      <c r="P26" s="60">
        <v>1329938</v>
      </c>
      <c r="Q26" s="60">
        <v>1339580</v>
      </c>
      <c r="R26" s="60">
        <v>4761468</v>
      </c>
      <c r="S26" s="60">
        <v>0</v>
      </c>
      <c r="T26" s="60">
        <v>0</v>
      </c>
      <c r="U26" s="60">
        <v>0</v>
      </c>
      <c r="V26" s="60">
        <v>0</v>
      </c>
      <c r="W26" s="60">
        <v>12006320</v>
      </c>
      <c r="X26" s="60"/>
      <c r="Y26" s="60">
        <v>12006320</v>
      </c>
      <c r="Z26" s="140">
        <v>0</v>
      </c>
      <c r="AA26" s="155">
        <v>16837000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5191344</v>
      </c>
      <c r="Y27" s="60">
        <v>-5191344</v>
      </c>
      <c r="Z27" s="140">
        <v>-100</v>
      </c>
      <c r="AA27" s="155">
        <v>0</v>
      </c>
    </row>
    <row r="28" spans="1:27" ht="12.75">
      <c r="A28" s="183" t="s">
        <v>39</v>
      </c>
      <c r="B28" s="182"/>
      <c r="C28" s="155">
        <v>41812745</v>
      </c>
      <c r="D28" s="155">
        <v>0</v>
      </c>
      <c r="E28" s="156">
        <v>41000000</v>
      </c>
      <c r="F28" s="60">
        <v>47893000</v>
      </c>
      <c r="G28" s="60">
        <v>2516245</v>
      </c>
      <c r="H28" s="60">
        <v>7302399</v>
      </c>
      <c r="I28" s="60">
        <v>2503352</v>
      </c>
      <c r="J28" s="60">
        <v>12321996</v>
      </c>
      <c r="K28" s="60">
        <v>2494301</v>
      </c>
      <c r="L28" s="60">
        <v>4988602</v>
      </c>
      <c r="M28" s="60">
        <v>2491223</v>
      </c>
      <c r="N28" s="60">
        <v>9974126</v>
      </c>
      <c r="O28" s="60">
        <v>2486746</v>
      </c>
      <c r="P28" s="60">
        <v>2456652</v>
      </c>
      <c r="Q28" s="60">
        <v>2380919</v>
      </c>
      <c r="R28" s="60">
        <v>7324317</v>
      </c>
      <c r="S28" s="60">
        <v>0</v>
      </c>
      <c r="T28" s="60">
        <v>0</v>
      </c>
      <c r="U28" s="60">
        <v>0</v>
      </c>
      <c r="V28" s="60">
        <v>0</v>
      </c>
      <c r="W28" s="60">
        <v>29620439</v>
      </c>
      <c r="X28" s="60">
        <v>53209755</v>
      </c>
      <c r="Y28" s="60">
        <v>-23589316</v>
      </c>
      <c r="Z28" s="140">
        <v>-44.33</v>
      </c>
      <c r="AA28" s="155">
        <v>47893000</v>
      </c>
    </row>
    <row r="29" spans="1:27" ht="12.75">
      <c r="A29" s="183" t="s">
        <v>40</v>
      </c>
      <c r="B29" s="182"/>
      <c r="C29" s="155">
        <v>4640345</v>
      </c>
      <c r="D29" s="155">
        <v>0</v>
      </c>
      <c r="E29" s="156">
        <v>0</v>
      </c>
      <c r="F29" s="60">
        <v>0</v>
      </c>
      <c r="G29" s="60">
        <v>3723</v>
      </c>
      <c r="H29" s="60">
        <v>118137</v>
      </c>
      <c r="I29" s="60">
        <v>47097</v>
      </c>
      <c r="J29" s="60">
        <v>168957</v>
      </c>
      <c r="K29" s="60">
        <v>95932</v>
      </c>
      <c r="L29" s="60">
        <v>3591297</v>
      </c>
      <c r="M29" s="60">
        <v>38837</v>
      </c>
      <c r="N29" s="60">
        <v>3726066</v>
      </c>
      <c r="O29" s="60">
        <v>1669067</v>
      </c>
      <c r="P29" s="60">
        <v>44602</v>
      </c>
      <c r="Q29" s="60">
        <v>46614</v>
      </c>
      <c r="R29" s="60">
        <v>1760283</v>
      </c>
      <c r="S29" s="60">
        <v>0</v>
      </c>
      <c r="T29" s="60">
        <v>0</v>
      </c>
      <c r="U29" s="60">
        <v>0</v>
      </c>
      <c r="V29" s="60">
        <v>0</v>
      </c>
      <c r="W29" s="60">
        <v>5655306</v>
      </c>
      <c r="X29" s="60">
        <v>133336</v>
      </c>
      <c r="Y29" s="60">
        <v>5521970</v>
      </c>
      <c r="Z29" s="140">
        <v>4141.39</v>
      </c>
      <c r="AA29" s="155">
        <v>0</v>
      </c>
    </row>
    <row r="30" spans="1:27" ht="12.75">
      <c r="A30" s="183" t="s">
        <v>119</v>
      </c>
      <c r="B30" s="182"/>
      <c r="C30" s="155">
        <v>66659488</v>
      </c>
      <c r="D30" s="155">
        <v>0</v>
      </c>
      <c r="E30" s="156">
        <v>70000000</v>
      </c>
      <c r="F30" s="60">
        <v>70000000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30068249</v>
      </c>
      <c r="M30" s="60">
        <v>0</v>
      </c>
      <c r="N30" s="60">
        <v>30068249</v>
      </c>
      <c r="O30" s="60">
        <v>9612509</v>
      </c>
      <c r="P30" s="60">
        <v>0</v>
      </c>
      <c r="Q30" s="60">
        <v>0</v>
      </c>
      <c r="R30" s="60">
        <v>9612509</v>
      </c>
      <c r="S30" s="60">
        <v>0</v>
      </c>
      <c r="T30" s="60">
        <v>0</v>
      </c>
      <c r="U30" s="60">
        <v>0</v>
      </c>
      <c r="V30" s="60">
        <v>0</v>
      </c>
      <c r="W30" s="60">
        <v>39680758</v>
      </c>
      <c r="X30" s="60">
        <v>48313333</v>
      </c>
      <c r="Y30" s="60">
        <v>-8632575</v>
      </c>
      <c r="Z30" s="140">
        <v>-17.87</v>
      </c>
      <c r="AA30" s="155">
        <v>70000000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10230993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10230993</v>
      </c>
    </row>
    <row r="32" spans="1:27" ht="12.75">
      <c r="A32" s="183" t="s">
        <v>121</v>
      </c>
      <c r="B32" s="182"/>
      <c r="C32" s="155">
        <v>63534105</v>
      </c>
      <c r="D32" s="155">
        <v>0</v>
      </c>
      <c r="E32" s="156">
        <v>18564184</v>
      </c>
      <c r="F32" s="60">
        <v>69964992</v>
      </c>
      <c r="G32" s="60">
        <v>1191485</v>
      </c>
      <c r="H32" s="60">
        <v>878280</v>
      </c>
      <c r="I32" s="60">
        <v>4111895</v>
      </c>
      <c r="J32" s="60">
        <v>6181660</v>
      </c>
      <c r="K32" s="60">
        <v>2703818</v>
      </c>
      <c r="L32" s="60">
        <v>5755934</v>
      </c>
      <c r="M32" s="60">
        <v>5718940</v>
      </c>
      <c r="N32" s="60">
        <v>14178692</v>
      </c>
      <c r="O32" s="60">
        <v>1813730</v>
      </c>
      <c r="P32" s="60">
        <v>3942770</v>
      </c>
      <c r="Q32" s="60">
        <v>3392812</v>
      </c>
      <c r="R32" s="60">
        <v>9149312</v>
      </c>
      <c r="S32" s="60">
        <v>0</v>
      </c>
      <c r="T32" s="60">
        <v>0</v>
      </c>
      <c r="U32" s="60">
        <v>0</v>
      </c>
      <c r="V32" s="60">
        <v>0</v>
      </c>
      <c r="W32" s="60">
        <v>29509664</v>
      </c>
      <c r="X32" s="60">
        <v>28857607</v>
      </c>
      <c r="Y32" s="60">
        <v>652057</v>
      </c>
      <c r="Z32" s="140">
        <v>2.26</v>
      </c>
      <c r="AA32" s="155">
        <v>69964992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435000</v>
      </c>
      <c r="I33" s="60">
        <v>0</v>
      </c>
      <c r="J33" s="60">
        <v>435000</v>
      </c>
      <c r="K33" s="60">
        <v>307</v>
      </c>
      <c r="L33" s="60">
        <v>358600</v>
      </c>
      <c r="M33" s="60">
        <v>0</v>
      </c>
      <c r="N33" s="60">
        <v>358907</v>
      </c>
      <c r="O33" s="60">
        <v>1250</v>
      </c>
      <c r="P33" s="60">
        <v>0</v>
      </c>
      <c r="Q33" s="60">
        <v>0</v>
      </c>
      <c r="R33" s="60">
        <v>1250</v>
      </c>
      <c r="S33" s="60">
        <v>0</v>
      </c>
      <c r="T33" s="60">
        <v>0</v>
      </c>
      <c r="U33" s="60">
        <v>0</v>
      </c>
      <c r="V33" s="60">
        <v>0</v>
      </c>
      <c r="W33" s="60">
        <v>795157</v>
      </c>
      <c r="X33" s="60"/>
      <c r="Y33" s="60">
        <v>795157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89456736</v>
      </c>
      <c r="D34" s="155">
        <v>0</v>
      </c>
      <c r="E34" s="156">
        <v>15711793</v>
      </c>
      <c r="F34" s="60">
        <v>40988997</v>
      </c>
      <c r="G34" s="60">
        <v>1589337</v>
      </c>
      <c r="H34" s="60">
        <v>2247863</v>
      </c>
      <c r="I34" s="60">
        <v>2783848</v>
      </c>
      <c r="J34" s="60">
        <v>6621048</v>
      </c>
      <c r="K34" s="60">
        <v>3717947</v>
      </c>
      <c r="L34" s="60">
        <v>4814963</v>
      </c>
      <c r="M34" s="60">
        <v>3861335</v>
      </c>
      <c r="N34" s="60">
        <v>12394245</v>
      </c>
      <c r="O34" s="60">
        <v>467045</v>
      </c>
      <c r="P34" s="60">
        <v>1300763</v>
      </c>
      <c r="Q34" s="60">
        <v>576937</v>
      </c>
      <c r="R34" s="60">
        <v>2344745</v>
      </c>
      <c r="S34" s="60">
        <v>0</v>
      </c>
      <c r="T34" s="60">
        <v>0</v>
      </c>
      <c r="U34" s="60">
        <v>0</v>
      </c>
      <c r="V34" s="60">
        <v>0</v>
      </c>
      <c r="W34" s="60">
        <v>21360038</v>
      </c>
      <c r="X34" s="60">
        <v>22096956</v>
      </c>
      <c r="Y34" s="60">
        <v>-736918</v>
      </c>
      <c r="Z34" s="140">
        <v>-3.33</v>
      </c>
      <c r="AA34" s="155">
        <v>40988997</v>
      </c>
    </row>
    <row r="35" spans="1:27" ht="12.75">
      <c r="A35" s="181" t="s">
        <v>122</v>
      </c>
      <c r="B35" s="185"/>
      <c r="C35" s="155">
        <v>109517</v>
      </c>
      <c r="D35" s="155">
        <v>0</v>
      </c>
      <c r="E35" s="156">
        <v>0</v>
      </c>
      <c r="F35" s="60">
        <v>0</v>
      </c>
      <c r="G35" s="60">
        <v>0</v>
      </c>
      <c r="H35" s="60">
        <v>-250</v>
      </c>
      <c r="I35" s="60">
        <v>0</v>
      </c>
      <c r="J35" s="60">
        <v>-250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-250</v>
      </c>
      <c r="X35" s="60"/>
      <c r="Y35" s="60">
        <v>-250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394655097</v>
      </c>
      <c r="D36" s="188">
        <f>SUM(D25:D35)</f>
        <v>0</v>
      </c>
      <c r="E36" s="189">
        <f t="shared" si="1"/>
        <v>291853824</v>
      </c>
      <c r="F36" s="190">
        <f t="shared" si="1"/>
        <v>388842975</v>
      </c>
      <c r="G36" s="190">
        <f t="shared" si="1"/>
        <v>17192844</v>
      </c>
      <c r="H36" s="190">
        <f t="shared" si="1"/>
        <v>22806827</v>
      </c>
      <c r="I36" s="190">
        <f t="shared" si="1"/>
        <v>21252086</v>
      </c>
      <c r="J36" s="190">
        <f t="shared" si="1"/>
        <v>61251757</v>
      </c>
      <c r="K36" s="190">
        <f t="shared" si="1"/>
        <v>18813086</v>
      </c>
      <c r="L36" s="190">
        <f t="shared" si="1"/>
        <v>60171089</v>
      </c>
      <c r="M36" s="190">
        <f t="shared" si="1"/>
        <v>21935108</v>
      </c>
      <c r="N36" s="190">
        <f t="shared" si="1"/>
        <v>100919283</v>
      </c>
      <c r="O36" s="190">
        <f t="shared" si="1"/>
        <v>27087517</v>
      </c>
      <c r="P36" s="190">
        <f t="shared" si="1"/>
        <v>17989480</v>
      </c>
      <c r="Q36" s="190">
        <f t="shared" si="1"/>
        <v>16705433</v>
      </c>
      <c r="R36" s="190">
        <f t="shared" si="1"/>
        <v>61782430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223953470</v>
      </c>
      <c r="X36" s="190">
        <f t="shared" si="1"/>
        <v>244495918</v>
      </c>
      <c r="Y36" s="190">
        <f t="shared" si="1"/>
        <v>-20542448</v>
      </c>
      <c r="Z36" s="191">
        <f>+IF(X36&lt;&gt;0,+(Y36/X36)*100,0)</f>
        <v>-8.401959496109052</v>
      </c>
      <c r="AA36" s="188">
        <f>SUM(AA25:AA35)</f>
        <v>388842975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-44503768</v>
      </c>
      <c r="D38" s="199">
        <f>+D22-D36</f>
        <v>0</v>
      </c>
      <c r="E38" s="200">
        <f t="shared" si="2"/>
        <v>29012287</v>
      </c>
      <c r="F38" s="106">
        <f t="shared" si="2"/>
        <v>-67134975</v>
      </c>
      <c r="G38" s="106">
        <f t="shared" si="2"/>
        <v>78238237</v>
      </c>
      <c r="H38" s="106">
        <f t="shared" si="2"/>
        <v>-15993781</v>
      </c>
      <c r="I38" s="106">
        <f t="shared" si="2"/>
        <v>-9318530</v>
      </c>
      <c r="J38" s="106">
        <f t="shared" si="2"/>
        <v>52925926</v>
      </c>
      <c r="K38" s="106">
        <f t="shared" si="2"/>
        <v>-5603200</v>
      </c>
      <c r="L38" s="106">
        <f t="shared" si="2"/>
        <v>-49891613</v>
      </c>
      <c r="M38" s="106">
        <f t="shared" si="2"/>
        <v>27639946</v>
      </c>
      <c r="N38" s="106">
        <f t="shared" si="2"/>
        <v>-27854867</v>
      </c>
      <c r="O38" s="106">
        <f t="shared" si="2"/>
        <v>-14441429</v>
      </c>
      <c r="P38" s="106">
        <f t="shared" si="2"/>
        <v>-9664274</v>
      </c>
      <c r="Q38" s="106">
        <f t="shared" si="2"/>
        <v>26556783</v>
      </c>
      <c r="R38" s="106">
        <f t="shared" si="2"/>
        <v>2451080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27522139</v>
      </c>
      <c r="X38" s="106">
        <f>IF(F22=F36,0,X22-X36)</f>
        <v>-10686573</v>
      </c>
      <c r="Y38" s="106">
        <f t="shared" si="2"/>
        <v>38208712</v>
      </c>
      <c r="Z38" s="201">
        <f>+IF(X38&lt;&gt;0,+(Y38/X38)*100,0)</f>
        <v>-357.53942821520053</v>
      </c>
      <c r="AA38" s="199">
        <f>+AA22-AA36</f>
        <v>-67134975</v>
      </c>
    </row>
    <row r="39" spans="1:27" ht="12.75">
      <c r="A39" s="181" t="s">
        <v>46</v>
      </c>
      <c r="B39" s="185"/>
      <c r="C39" s="155">
        <v>54492000</v>
      </c>
      <c r="D39" s="155">
        <v>0</v>
      </c>
      <c r="E39" s="156">
        <v>57388000</v>
      </c>
      <c r="F39" s="60">
        <v>0</v>
      </c>
      <c r="G39" s="60">
        <v>15576104</v>
      </c>
      <c r="H39" s="60">
        <v>2439645</v>
      </c>
      <c r="I39" s="60">
        <v>1452372</v>
      </c>
      <c r="J39" s="60">
        <v>19468121</v>
      </c>
      <c r="K39" s="60">
        <v>332896</v>
      </c>
      <c r="L39" s="60">
        <v>5264519</v>
      </c>
      <c r="M39" s="60">
        <v>-17414613</v>
      </c>
      <c r="N39" s="60">
        <v>-11817198</v>
      </c>
      <c r="O39" s="60">
        <v>-6139657</v>
      </c>
      <c r="P39" s="60">
        <v>5070376</v>
      </c>
      <c r="Q39" s="60">
        <v>-7965991</v>
      </c>
      <c r="R39" s="60">
        <v>-9035272</v>
      </c>
      <c r="S39" s="60">
        <v>0</v>
      </c>
      <c r="T39" s="60">
        <v>0</v>
      </c>
      <c r="U39" s="60">
        <v>0</v>
      </c>
      <c r="V39" s="60">
        <v>0</v>
      </c>
      <c r="W39" s="60">
        <v>-1384349</v>
      </c>
      <c r="X39" s="60">
        <v>35828997</v>
      </c>
      <c r="Y39" s="60">
        <v>-37213346</v>
      </c>
      <c r="Z39" s="140">
        <v>-103.86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941827</v>
      </c>
      <c r="H41" s="202">
        <v>93941</v>
      </c>
      <c r="I41" s="202">
        <v>0</v>
      </c>
      <c r="J41" s="60">
        <v>1035768</v>
      </c>
      <c r="K41" s="202">
        <v>1398671</v>
      </c>
      <c r="L41" s="202">
        <v>4158112</v>
      </c>
      <c r="M41" s="60">
        <v>0</v>
      </c>
      <c r="N41" s="202">
        <v>5556783</v>
      </c>
      <c r="O41" s="202">
        <v>2725</v>
      </c>
      <c r="P41" s="202">
        <v>1800</v>
      </c>
      <c r="Q41" s="60">
        <v>4089135</v>
      </c>
      <c r="R41" s="202">
        <v>4093660</v>
      </c>
      <c r="S41" s="202">
        <v>0</v>
      </c>
      <c r="T41" s="60">
        <v>0</v>
      </c>
      <c r="U41" s="202">
        <v>0</v>
      </c>
      <c r="V41" s="202">
        <v>0</v>
      </c>
      <c r="W41" s="202">
        <v>10686211</v>
      </c>
      <c r="X41" s="60"/>
      <c r="Y41" s="202">
        <v>10686211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9988232</v>
      </c>
      <c r="D42" s="206">
        <f>SUM(D38:D41)</f>
        <v>0</v>
      </c>
      <c r="E42" s="207">
        <f t="shared" si="3"/>
        <v>86400287</v>
      </c>
      <c r="F42" s="88">
        <f t="shared" si="3"/>
        <v>-67134975</v>
      </c>
      <c r="G42" s="88">
        <f t="shared" si="3"/>
        <v>94756168</v>
      </c>
      <c r="H42" s="88">
        <f t="shared" si="3"/>
        <v>-13460195</v>
      </c>
      <c r="I42" s="88">
        <f t="shared" si="3"/>
        <v>-7866158</v>
      </c>
      <c r="J42" s="88">
        <f t="shared" si="3"/>
        <v>73429815</v>
      </c>
      <c r="K42" s="88">
        <f t="shared" si="3"/>
        <v>-3871633</v>
      </c>
      <c r="L42" s="88">
        <f t="shared" si="3"/>
        <v>-40468982</v>
      </c>
      <c r="M42" s="88">
        <f t="shared" si="3"/>
        <v>10225333</v>
      </c>
      <c r="N42" s="88">
        <f t="shared" si="3"/>
        <v>-34115282</v>
      </c>
      <c r="O42" s="88">
        <f t="shared" si="3"/>
        <v>-20578361</v>
      </c>
      <c r="P42" s="88">
        <f t="shared" si="3"/>
        <v>-4592098</v>
      </c>
      <c r="Q42" s="88">
        <f t="shared" si="3"/>
        <v>22679927</v>
      </c>
      <c r="R42" s="88">
        <f t="shared" si="3"/>
        <v>-2490532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36824001</v>
      </c>
      <c r="X42" s="88">
        <f t="shared" si="3"/>
        <v>25142424</v>
      </c>
      <c r="Y42" s="88">
        <f t="shared" si="3"/>
        <v>11681577</v>
      </c>
      <c r="Z42" s="208">
        <f>+IF(X42&lt;&gt;0,+(Y42/X42)*100,0)</f>
        <v>46.46161802060135</v>
      </c>
      <c r="AA42" s="206">
        <f>SUM(AA38:AA41)</f>
        <v>-67134975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9988232</v>
      </c>
      <c r="D44" s="210">
        <f>+D42-D43</f>
        <v>0</v>
      </c>
      <c r="E44" s="211">
        <f t="shared" si="4"/>
        <v>86400287</v>
      </c>
      <c r="F44" s="77">
        <f t="shared" si="4"/>
        <v>-67134975</v>
      </c>
      <c r="G44" s="77">
        <f t="shared" si="4"/>
        <v>94756168</v>
      </c>
      <c r="H44" s="77">
        <f t="shared" si="4"/>
        <v>-13460195</v>
      </c>
      <c r="I44" s="77">
        <f t="shared" si="4"/>
        <v>-7866158</v>
      </c>
      <c r="J44" s="77">
        <f t="shared" si="4"/>
        <v>73429815</v>
      </c>
      <c r="K44" s="77">
        <f t="shared" si="4"/>
        <v>-3871633</v>
      </c>
      <c r="L44" s="77">
        <f t="shared" si="4"/>
        <v>-40468982</v>
      </c>
      <c r="M44" s="77">
        <f t="shared" si="4"/>
        <v>10225333</v>
      </c>
      <c r="N44" s="77">
        <f t="shared" si="4"/>
        <v>-34115282</v>
      </c>
      <c r="O44" s="77">
        <f t="shared" si="4"/>
        <v>-20578361</v>
      </c>
      <c r="P44" s="77">
        <f t="shared" si="4"/>
        <v>-4592098</v>
      </c>
      <c r="Q44" s="77">
        <f t="shared" si="4"/>
        <v>22679927</v>
      </c>
      <c r="R44" s="77">
        <f t="shared" si="4"/>
        <v>-2490532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36824001</v>
      </c>
      <c r="X44" s="77">
        <f t="shared" si="4"/>
        <v>25142424</v>
      </c>
      <c r="Y44" s="77">
        <f t="shared" si="4"/>
        <v>11681577</v>
      </c>
      <c r="Z44" s="212">
        <f>+IF(X44&lt;&gt;0,+(Y44/X44)*100,0)</f>
        <v>46.46161802060135</v>
      </c>
      <c r="AA44" s="210">
        <f>+AA42-AA43</f>
        <v>-67134975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9988232</v>
      </c>
      <c r="D46" s="206">
        <f>SUM(D44:D45)</f>
        <v>0</v>
      </c>
      <c r="E46" s="207">
        <f t="shared" si="5"/>
        <v>86400287</v>
      </c>
      <c r="F46" s="88">
        <f t="shared" si="5"/>
        <v>-67134975</v>
      </c>
      <c r="G46" s="88">
        <f t="shared" si="5"/>
        <v>94756168</v>
      </c>
      <c r="H46" s="88">
        <f t="shared" si="5"/>
        <v>-13460195</v>
      </c>
      <c r="I46" s="88">
        <f t="shared" si="5"/>
        <v>-7866158</v>
      </c>
      <c r="J46" s="88">
        <f t="shared" si="5"/>
        <v>73429815</v>
      </c>
      <c r="K46" s="88">
        <f t="shared" si="5"/>
        <v>-3871633</v>
      </c>
      <c r="L46" s="88">
        <f t="shared" si="5"/>
        <v>-40468982</v>
      </c>
      <c r="M46" s="88">
        <f t="shared" si="5"/>
        <v>10225333</v>
      </c>
      <c r="N46" s="88">
        <f t="shared" si="5"/>
        <v>-34115282</v>
      </c>
      <c r="O46" s="88">
        <f t="shared" si="5"/>
        <v>-20578361</v>
      </c>
      <c r="P46" s="88">
        <f t="shared" si="5"/>
        <v>-4592098</v>
      </c>
      <c r="Q46" s="88">
        <f t="shared" si="5"/>
        <v>22679927</v>
      </c>
      <c r="R46" s="88">
        <f t="shared" si="5"/>
        <v>-2490532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36824001</v>
      </c>
      <c r="X46" s="88">
        <f t="shared" si="5"/>
        <v>25142424</v>
      </c>
      <c r="Y46" s="88">
        <f t="shared" si="5"/>
        <v>11681577</v>
      </c>
      <c r="Z46" s="208">
        <f>+IF(X46&lt;&gt;0,+(Y46/X46)*100,0)</f>
        <v>46.46161802060135</v>
      </c>
      <c r="AA46" s="206">
        <f>SUM(AA44:AA45)</f>
        <v>-67134975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9988232</v>
      </c>
      <c r="D48" s="217">
        <f>SUM(D46:D47)</f>
        <v>0</v>
      </c>
      <c r="E48" s="218">
        <f t="shared" si="6"/>
        <v>86400287</v>
      </c>
      <c r="F48" s="219">
        <f t="shared" si="6"/>
        <v>-67134975</v>
      </c>
      <c r="G48" s="219">
        <f t="shared" si="6"/>
        <v>94756168</v>
      </c>
      <c r="H48" s="220">
        <f t="shared" si="6"/>
        <v>-13460195</v>
      </c>
      <c r="I48" s="220">
        <f t="shared" si="6"/>
        <v>-7866158</v>
      </c>
      <c r="J48" s="220">
        <f t="shared" si="6"/>
        <v>73429815</v>
      </c>
      <c r="K48" s="220">
        <f t="shared" si="6"/>
        <v>-3871633</v>
      </c>
      <c r="L48" s="220">
        <f t="shared" si="6"/>
        <v>-40468982</v>
      </c>
      <c r="M48" s="219">
        <f t="shared" si="6"/>
        <v>10225333</v>
      </c>
      <c r="N48" s="219">
        <f t="shared" si="6"/>
        <v>-34115282</v>
      </c>
      <c r="O48" s="220">
        <f t="shared" si="6"/>
        <v>-20578361</v>
      </c>
      <c r="P48" s="220">
        <f t="shared" si="6"/>
        <v>-4592098</v>
      </c>
      <c r="Q48" s="220">
        <f t="shared" si="6"/>
        <v>22679927</v>
      </c>
      <c r="R48" s="220">
        <f t="shared" si="6"/>
        <v>-2490532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36824001</v>
      </c>
      <c r="X48" s="220">
        <f t="shared" si="6"/>
        <v>25142424</v>
      </c>
      <c r="Y48" s="220">
        <f t="shared" si="6"/>
        <v>11681577</v>
      </c>
      <c r="Z48" s="221">
        <f>+IF(X48&lt;&gt;0,+(Y48/X48)*100,0)</f>
        <v>46.46161802060135</v>
      </c>
      <c r="AA48" s="222">
        <f>SUM(AA46:AA47)</f>
        <v>-67134975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37615314</v>
      </c>
      <c r="D5" s="153">
        <f>SUM(D6:D8)</f>
        <v>0</v>
      </c>
      <c r="E5" s="154">
        <f t="shared" si="0"/>
        <v>0</v>
      </c>
      <c r="F5" s="100">
        <f t="shared" si="0"/>
        <v>19280000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19280000</v>
      </c>
    </row>
    <row r="6" spans="1:27" ht="12.75">
      <c r="A6" s="138" t="s">
        <v>75</v>
      </c>
      <c r="B6" s="136"/>
      <c r="C6" s="155">
        <v>37615314</v>
      </c>
      <c r="D6" s="155"/>
      <c r="E6" s="156"/>
      <c r="F6" s="60">
        <v>11570000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11570000</v>
      </c>
    </row>
    <row r="7" spans="1:27" ht="12.75">
      <c r="A7" s="138" t="s">
        <v>76</v>
      </c>
      <c r="B7" s="136"/>
      <c r="C7" s="157"/>
      <c r="D7" s="157"/>
      <c r="E7" s="158"/>
      <c r="F7" s="159">
        <v>7710000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>
        <v>7710000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19462000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1785061</v>
      </c>
      <c r="R9" s="100">
        <f t="shared" si="1"/>
        <v>1785061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1785061</v>
      </c>
      <c r="X9" s="100">
        <f t="shared" si="1"/>
        <v>0</v>
      </c>
      <c r="Y9" s="100">
        <f t="shared" si="1"/>
        <v>1785061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>
        <v>11570000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1785061</v>
      </c>
      <c r="R10" s="60">
        <v>1785061</v>
      </c>
      <c r="S10" s="60"/>
      <c r="T10" s="60"/>
      <c r="U10" s="60"/>
      <c r="V10" s="60"/>
      <c r="W10" s="60">
        <v>1785061</v>
      </c>
      <c r="X10" s="60"/>
      <c r="Y10" s="60">
        <v>1785061</v>
      </c>
      <c r="Z10" s="140"/>
      <c r="AA10" s="62"/>
    </row>
    <row r="11" spans="1:27" ht="12.75">
      <c r="A11" s="138" t="s">
        <v>80</v>
      </c>
      <c r="B11" s="136"/>
      <c r="C11" s="155"/>
      <c r="D11" s="155"/>
      <c r="E11" s="156">
        <v>7892000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12108000</v>
      </c>
      <c r="F15" s="100">
        <f t="shared" si="2"/>
        <v>12108000</v>
      </c>
      <c r="G15" s="100">
        <f t="shared" si="2"/>
        <v>8559977</v>
      </c>
      <c r="H15" s="100">
        <f t="shared" si="2"/>
        <v>2049165</v>
      </c>
      <c r="I15" s="100">
        <f t="shared" si="2"/>
        <v>0</v>
      </c>
      <c r="J15" s="100">
        <f t="shared" si="2"/>
        <v>10609142</v>
      </c>
      <c r="K15" s="100">
        <f t="shared" si="2"/>
        <v>330554</v>
      </c>
      <c r="L15" s="100">
        <f t="shared" si="2"/>
        <v>379501</v>
      </c>
      <c r="M15" s="100">
        <f t="shared" si="2"/>
        <v>379501</v>
      </c>
      <c r="N15" s="100">
        <f t="shared" si="2"/>
        <v>1089556</v>
      </c>
      <c r="O15" s="100">
        <f t="shared" si="2"/>
        <v>186042</v>
      </c>
      <c r="P15" s="100">
        <f t="shared" si="2"/>
        <v>186042</v>
      </c>
      <c r="Q15" s="100">
        <f t="shared" si="2"/>
        <v>2536968</v>
      </c>
      <c r="R15" s="100">
        <f t="shared" si="2"/>
        <v>2909052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14607750</v>
      </c>
      <c r="X15" s="100">
        <f t="shared" si="2"/>
        <v>21921418</v>
      </c>
      <c r="Y15" s="100">
        <f t="shared" si="2"/>
        <v>-7313668</v>
      </c>
      <c r="Z15" s="137">
        <f>+IF(X15&lt;&gt;0,+(Y15/X15)*100,0)</f>
        <v>-33.36311546999377</v>
      </c>
      <c r="AA15" s="102">
        <f>SUM(AA16:AA18)</f>
        <v>12108000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12108000</v>
      </c>
      <c r="F17" s="60">
        <v>12108000</v>
      </c>
      <c r="G17" s="60">
        <v>8559977</v>
      </c>
      <c r="H17" s="60">
        <v>2049165</v>
      </c>
      <c r="I17" s="60"/>
      <c r="J17" s="60">
        <v>10609142</v>
      </c>
      <c r="K17" s="60">
        <v>330554</v>
      </c>
      <c r="L17" s="60">
        <v>379501</v>
      </c>
      <c r="M17" s="60">
        <v>379501</v>
      </c>
      <c r="N17" s="60">
        <v>1089556</v>
      </c>
      <c r="O17" s="60">
        <v>186042</v>
      </c>
      <c r="P17" s="60">
        <v>186042</v>
      </c>
      <c r="Q17" s="60">
        <v>2536968</v>
      </c>
      <c r="R17" s="60">
        <v>2909052</v>
      </c>
      <c r="S17" s="60"/>
      <c r="T17" s="60"/>
      <c r="U17" s="60"/>
      <c r="V17" s="60"/>
      <c r="W17" s="60">
        <v>14607750</v>
      </c>
      <c r="X17" s="60">
        <v>21921418</v>
      </c>
      <c r="Y17" s="60">
        <v>-7313668</v>
      </c>
      <c r="Z17" s="140">
        <v>-33.36</v>
      </c>
      <c r="AA17" s="62">
        <v>12108000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26000000</v>
      </c>
      <c r="F19" s="100">
        <f t="shared" si="3"/>
        <v>26000000</v>
      </c>
      <c r="G19" s="100">
        <f t="shared" si="3"/>
        <v>7016125</v>
      </c>
      <c r="H19" s="100">
        <f t="shared" si="3"/>
        <v>390480</v>
      </c>
      <c r="I19" s="100">
        <f t="shared" si="3"/>
        <v>0</v>
      </c>
      <c r="J19" s="100">
        <f t="shared" si="3"/>
        <v>7406605</v>
      </c>
      <c r="K19" s="100">
        <f t="shared" si="3"/>
        <v>103818</v>
      </c>
      <c r="L19" s="100">
        <f t="shared" si="3"/>
        <v>5999985</v>
      </c>
      <c r="M19" s="100">
        <f t="shared" si="3"/>
        <v>5999985</v>
      </c>
      <c r="N19" s="100">
        <f t="shared" si="3"/>
        <v>12103788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19510393</v>
      </c>
      <c r="X19" s="100">
        <f t="shared" si="3"/>
        <v>12354551</v>
      </c>
      <c r="Y19" s="100">
        <f t="shared" si="3"/>
        <v>7155842</v>
      </c>
      <c r="Z19" s="137">
        <f>+IF(X19&lt;&gt;0,+(Y19/X19)*100,0)</f>
        <v>57.92069659188748</v>
      </c>
      <c r="AA19" s="102">
        <f>SUM(AA20:AA23)</f>
        <v>26000000</v>
      </c>
    </row>
    <row r="20" spans="1:27" ht="12.75">
      <c r="A20" s="138" t="s">
        <v>89</v>
      </c>
      <c r="B20" s="136"/>
      <c r="C20" s="155"/>
      <c r="D20" s="155"/>
      <c r="E20" s="156">
        <v>26000000</v>
      </c>
      <c r="F20" s="60">
        <v>26000000</v>
      </c>
      <c r="G20" s="60">
        <v>7016125</v>
      </c>
      <c r="H20" s="60">
        <v>390480</v>
      </c>
      <c r="I20" s="60"/>
      <c r="J20" s="60">
        <v>7406605</v>
      </c>
      <c r="K20" s="60">
        <v>103818</v>
      </c>
      <c r="L20" s="60">
        <v>5999985</v>
      </c>
      <c r="M20" s="60">
        <v>5999985</v>
      </c>
      <c r="N20" s="60">
        <v>12103788</v>
      </c>
      <c r="O20" s="60"/>
      <c r="P20" s="60"/>
      <c r="Q20" s="60"/>
      <c r="R20" s="60"/>
      <c r="S20" s="60"/>
      <c r="T20" s="60"/>
      <c r="U20" s="60"/>
      <c r="V20" s="60"/>
      <c r="W20" s="60">
        <v>19510393</v>
      </c>
      <c r="X20" s="60">
        <v>12354551</v>
      </c>
      <c r="Y20" s="60">
        <v>7155842</v>
      </c>
      <c r="Z20" s="140">
        <v>57.92</v>
      </c>
      <c r="AA20" s="62">
        <v>26000000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37615314</v>
      </c>
      <c r="D25" s="217">
        <f>+D5+D9+D15+D19+D24</f>
        <v>0</v>
      </c>
      <c r="E25" s="230">
        <f t="shared" si="4"/>
        <v>57570000</v>
      </c>
      <c r="F25" s="219">
        <f t="shared" si="4"/>
        <v>57388000</v>
      </c>
      <c r="G25" s="219">
        <f t="shared" si="4"/>
        <v>15576102</v>
      </c>
      <c r="H25" s="219">
        <f t="shared" si="4"/>
        <v>2439645</v>
      </c>
      <c r="I25" s="219">
        <f t="shared" si="4"/>
        <v>0</v>
      </c>
      <c r="J25" s="219">
        <f t="shared" si="4"/>
        <v>18015747</v>
      </c>
      <c r="K25" s="219">
        <f t="shared" si="4"/>
        <v>434372</v>
      </c>
      <c r="L25" s="219">
        <f t="shared" si="4"/>
        <v>6379486</v>
      </c>
      <c r="M25" s="219">
        <f t="shared" si="4"/>
        <v>6379486</v>
      </c>
      <c r="N25" s="219">
        <f t="shared" si="4"/>
        <v>13193344</v>
      </c>
      <c r="O25" s="219">
        <f t="shared" si="4"/>
        <v>186042</v>
      </c>
      <c r="P25" s="219">
        <f t="shared" si="4"/>
        <v>186042</v>
      </c>
      <c r="Q25" s="219">
        <f t="shared" si="4"/>
        <v>4322029</v>
      </c>
      <c r="R25" s="219">
        <f t="shared" si="4"/>
        <v>4694113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35903204</v>
      </c>
      <c r="X25" s="219">
        <f t="shared" si="4"/>
        <v>34275969</v>
      </c>
      <c r="Y25" s="219">
        <f t="shared" si="4"/>
        <v>1627235</v>
      </c>
      <c r="Z25" s="231">
        <f>+IF(X25&lt;&gt;0,+(Y25/X25)*100,0)</f>
        <v>4.7474514870753906</v>
      </c>
      <c r="AA25" s="232">
        <f>+AA5+AA9+AA15+AA19+AA24</f>
        <v>57388000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37615314</v>
      </c>
      <c r="D28" s="155"/>
      <c r="E28" s="156">
        <v>57570000</v>
      </c>
      <c r="F28" s="60">
        <v>57388000</v>
      </c>
      <c r="G28" s="60">
        <v>15576102</v>
      </c>
      <c r="H28" s="60">
        <v>2439645</v>
      </c>
      <c r="I28" s="60"/>
      <c r="J28" s="60">
        <v>18015747</v>
      </c>
      <c r="K28" s="60">
        <v>434372</v>
      </c>
      <c r="L28" s="60">
        <v>6379486</v>
      </c>
      <c r="M28" s="60">
        <v>6379486</v>
      </c>
      <c r="N28" s="60">
        <v>13193344</v>
      </c>
      <c r="O28" s="60">
        <v>186042</v>
      </c>
      <c r="P28" s="60">
        <v>186042</v>
      </c>
      <c r="Q28" s="60">
        <v>4322029</v>
      </c>
      <c r="R28" s="60">
        <v>4694113</v>
      </c>
      <c r="S28" s="60"/>
      <c r="T28" s="60"/>
      <c r="U28" s="60"/>
      <c r="V28" s="60"/>
      <c r="W28" s="60">
        <v>35903204</v>
      </c>
      <c r="X28" s="60">
        <v>30055044</v>
      </c>
      <c r="Y28" s="60">
        <v>5848160</v>
      </c>
      <c r="Z28" s="140">
        <v>19.46</v>
      </c>
      <c r="AA28" s="155">
        <v>57388000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37615314</v>
      </c>
      <c r="D32" s="210">
        <f>SUM(D28:D31)</f>
        <v>0</v>
      </c>
      <c r="E32" s="211">
        <f t="shared" si="5"/>
        <v>57570000</v>
      </c>
      <c r="F32" s="77">
        <f t="shared" si="5"/>
        <v>57388000</v>
      </c>
      <c r="G32" s="77">
        <f t="shared" si="5"/>
        <v>15576102</v>
      </c>
      <c r="H32" s="77">
        <f t="shared" si="5"/>
        <v>2439645</v>
      </c>
      <c r="I32" s="77">
        <f t="shared" si="5"/>
        <v>0</v>
      </c>
      <c r="J32" s="77">
        <f t="shared" si="5"/>
        <v>18015747</v>
      </c>
      <c r="K32" s="77">
        <f t="shared" si="5"/>
        <v>434372</v>
      </c>
      <c r="L32" s="77">
        <f t="shared" si="5"/>
        <v>6379486</v>
      </c>
      <c r="M32" s="77">
        <f t="shared" si="5"/>
        <v>6379486</v>
      </c>
      <c r="N32" s="77">
        <f t="shared" si="5"/>
        <v>13193344</v>
      </c>
      <c r="O32" s="77">
        <f t="shared" si="5"/>
        <v>186042</v>
      </c>
      <c r="P32" s="77">
        <f t="shared" si="5"/>
        <v>186042</v>
      </c>
      <c r="Q32" s="77">
        <f t="shared" si="5"/>
        <v>4322029</v>
      </c>
      <c r="R32" s="77">
        <f t="shared" si="5"/>
        <v>4694113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35903204</v>
      </c>
      <c r="X32" s="77">
        <f t="shared" si="5"/>
        <v>30055044</v>
      </c>
      <c r="Y32" s="77">
        <f t="shared" si="5"/>
        <v>5848160</v>
      </c>
      <c r="Z32" s="212">
        <f>+IF(X32&lt;&gt;0,+(Y32/X32)*100,0)</f>
        <v>19.458164825844207</v>
      </c>
      <c r="AA32" s="79">
        <f>SUM(AA28:AA31)</f>
        <v>57388000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37615314</v>
      </c>
      <c r="D36" s="222">
        <f>SUM(D32:D35)</f>
        <v>0</v>
      </c>
      <c r="E36" s="218">
        <f t="shared" si="6"/>
        <v>57570000</v>
      </c>
      <c r="F36" s="220">
        <f t="shared" si="6"/>
        <v>57388000</v>
      </c>
      <c r="G36" s="220">
        <f t="shared" si="6"/>
        <v>15576102</v>
      </c>
      <c r="H36" s="220">
        <f t="shared" si="6"/>
        <v>2439645</v>
      </c>
      <c r="I36" s="220">
        <f t="shared" si="6"/>
        <v>0</v>
      </c>
      <c r="J36" s="220">
        <f t="shared" si="6"/>
        <v>18015747</v>
      </c>
      <c r="K36" s="220">
        <f t="shared" si="6"/>
        <v>434372</v>
      </c>
      <c r="L36" s="220">
        <f t="shared" si="6"/>
        <v>6379486</v>
      </c>
      <c r="M36" s="220">
        <f t="shared" si="6"/>
        <v>6379486</v>
      </c>
      <c r="N36" s="220">
        <f t="shared" si="6"/>
        <v>13193344</v>
      </c>
      <c r="O36" s="220">
        <f t="shared" si="6"/>
        <v>186042</v>
      </c>
      <c r="P36" s="220">
        <f t="shared" si="6"/>
        <v>186042</v>
      </c>
      <c r="Q36" s="220">
        <f t="shared" si="6"/>
        <v>4322029</v>
      </c>
      <c r="R36" s="220">
        <f t="shared" si="6"/>
        <v>4694113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35903204</v>
      </c>
      <c r="X36" s="220">
        <f t="shared" si="6"/>
        <v>30055044</v>
      </c>
      <c r="Y36" s="220">
        <f t="shared" si="6"/>
        <v>5848160</v>
      </c>
      <c r="Z36" s="221">
        <f>+IF(X36&lt;&gt;0,+(Y36/X36)*100,0)</f>
        <v>19.458164825844207</v>
      </c>
      <c r="AA36" s="239">
        <f>SUM(AA32:AA35)</f>
        <v>57388000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1947422</v>
      </c>
      <c r="D6" s="155"/>
      <c r="E6" s="59">
        <v>250000</v>
      </c>
      <c r="F6" s="60">
        <v>250000</v>
      </c>
      <c r="G6" s="60">
        <v>25994010</v>
      </c>
      <c r="H6" s="60">
        <v>2140680</v>
      </c>
      <c r="I6" s="60">
        <v>27596068</v>
      </c>
      <c r="J6" s="60">
        <v>27596068</v>
      </c>
      <c r="K6" s="60">
        <v>27596068</v>
      </c>
      <c r="L6" s="60">
        <v>387926</v>
      </c>
      <c r="M6" s="60">
        <v>-431437</v>
      </c>
      <c r="N6" s="60">
        <v>-431437</v>
      </c>
      <c r="O6" s="60">
        <v>10373420</v>
      </c>
      <c r="P6" s="60">
        <v>17986843</v>
      </c>
      <c r="Q6" s="60">
        <v>9443378</v>
      </c>
      <c r="R6" s="60">
        <v>9443378</v>
      </c>
      <c r="S6" s="60"/>
      <c r="T6" s="60"/>
      <c r="U6" s="60"/>
      <c r="V6" s="60"/>
      <c r="W6" s="60">
        <v>9443378</v>
      </c>
      <c r="X6" s="60">
        <v>187500</v>
      </c>
      <c r="Y6" s="60">
        <v>9255878</v>
      </c>
      <c r="Z6" s="140">
        <v>4936.47</v>
      </c>
      <c r="AA6" s="62">
        <v>250000</v>
      </c>
    </row>
    <row r="7" spans="1:27" ht="12.75">
      <c r="A7" s="249" t="s">
        <v>144</v>
      </c>
      <c r="B7" s="182"/>
      <c r="C7" s="155"/>
      <c r="D7" s="155"/>
      <c r="E7" s="59">
        <v>5698752</v>
      </c>
      <c r="F7" s="60">
        <v>2000000</v>
      </c>
      <c r="G7" s="60">
        <v>21284</v>
      </c>
      <c r="H7" s="60"/>
      <c r="I7" s="60">
        <v>19802</v>
      </c>
      <c r="J7" s="60">
        <v>19802</v>
      </c>
      <c r="K7" s="60">
        <v>19802</v>
      </c>
      <c r="L7" s="60">
        <v>64834</v>
      </c>
      <c r="M7" s="60">
        <v>94259</v>
      </c>
      <c r="N7" s="60">
        <v>94259</v>
      </c>
      <c r="O7" s="60">
        <v>355741</v>
      </c>
      <c r="P7" s="60">
        <v>274373</v>
      </c>
      <c r="Q7" s="60">
        <v>-244373</v>
      </c>
      <c r="R7" s="60">
        <v>-244373</v>
      </c>
      <c r="S7" s="60"/>
      <c r="T7" s="60"/>
      <c r="U7" s="60"/>
      <c r="V7" s="60"/>
      <c r="W7" s="60">
        <v>-244373</v>
      </c>
      <c r="X7" s="60">
        <v>1500000</v>
      </c>
      <c r="Y7" s="60">
        <v>-1744373</v>
      </c>
      <c r="Z7" s="140">
        <v>-116.29</v>
      </c>
      <c r="AA7" s="62">
        <v>2000000</v>
      </c>
    </row>
    <row r="8" spans="1:27" ht="12.75">
      <c r="A8" s="249" t="s">
        <v>145</v>
      </c>
      <c r="B8" s="182"/>
      <c r="C8" s="155"/>
      <c r="D8" s="155"/>
      <c r="E8" s="59">
        <v>11300000</v>
      </c>
      <c r="F8" s="60">
        <v>-28856213</v>
      </c>
      <c r="G8" s="60">
        <v>273485883</v>
      </c>
      <c r="H8" s="60">
        <v>115280502</v>
      </c>
      <c r="I8" s="60">
        <v>275486865</v>
      </c>
      <c r="J8" s="60">
        <v>275486865</v>
      </c>
      <c r="K8" s="60">
        <v>275486865</v>
      </c>
      <c r="L8" s="60">
        <v>271568067</v>
      </c>
      <c r="M8" s="60">
        <v>275744990</v>
      </c>
      <c r="N8" s="60">
        <v>275744990</v>
      </c>
      <c r="O8" s="60">
        <v>67238475</v>
      </c>
      <c r="P8" s="60">
        <v>65054376</v>
      </c>
      <c r="Q8" s="60">
        <v>24456355</v>
      </c>
      <c r="R8" s="60">
        <v>24456355</v>
      </c>
      <c r="S8" s="60"/>
      <c r="T8" s="60"/>
      <c r="U8" s="60"/>
      <c r="V8" s="60"/>
      <c r="W8" s="60">
        <v>24456355</v>
      </c>
      <c r="X8" s="60">
        <v>-21642160</v>
      </c>
      <c r="Y8" s="60">
        <v>46098515</v>
      </c>
      <c r="Z8" s="140">
        <v>-213</v>
      </c>
      <c r="AA8" s="62">
        <v>-28856213</v>
      </c>
    </row>
    <row r="9" spans="1:27" ht="12.75">
      <c r="A9" s="249" t="s">
        <v>146</v>
      </c>
      <c r="B9" s="182"/>
      <c r="C9" s="155">
        <v>29735521</v>
      </c>
      <c r="D9" s="155"/>
      <c r="E9" s="59">
        <v>133912000</v>
      </c>
      <c r="F9" s="60">
        <v>133912000</v>
      </c>
      <c r="G9" s="60">
        <v>-95521271</v>
      </c>
      <c r="H9" s="60">
        <v>29285590</v>
      </c>
      <c r="I9" s="60">
        <v>-92750602</v>
      </c>
      <c r="J9" s="60">
        <v>-92750602</v>
      </c>
      <c r="K9" s="60">
        <v>-92750602</v>
      </c>
      <c r="L9" s="60">
        <v>-90378231</v>
      </c>
      <c r="M9" s="60">
        <v>-87121558</v>
      </c>
      <c r="N9" s="60">
        <v>-87121558</v>
      </c>
      <c r="O9" s="60">
        <v>99934820</v>
      </c>
      <c r="P9" s="60">
        <v>100181664</v>
      </c>
      <c r="Q9" s="60">
        <v>-786900</v>
      </c>
      <c r="R9" s="60">
        <v>-786900</v>
      </c>
      <c r="S9" s="60"/>
      <c r="T9" s="60"/>
      <c r="U9" s="60"/>
      <c r="V9" s="60"/>
      <c r="W9" s="60">
        <v>-786900</v>
      </c>
      <c r="X9" s="60">
        <v>100434000</v>
      </c>
      <c r="Y9" s="60">
        <v>-101220900</v>
      </c>
      <c r="Z9" s="140">
        <v>-100.78</v>
      </c>
      <c r="AA9" s="62">
        <v>133912000</v>
      </c>
    </row>
    <row r="10" spans="1:27" ht="12.75">
      <c r="A10" s="249" t="s">
        <v>147</v>
      </c>
      <c r="B10" s="182"/>
      <c r="C10" s="155">
        <v>33447745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3504472</v>
      </c>
      <c r="D11" s="155"/>
      <c r="E11" s="59">
        <v>6987534</v>
      </c>
      <c r="F11" s="60">
        <v>6987534</v>
      </c>
      <c r="G11" s="60">
        <v>3504473</v>
      </c>
      <c r="H11" s="60">
        <v>3980422</v>
      </c>
      <c r="I11" s="60">
        <v>3520544</v>
      </c>
      <c r="J11" s="60">
        <v>3520544</v>
      </c>
      <c r="K11" s="60">
        <v>3520544</v>
      </c>
      <c r="L11" s="60">
        <v>3510844</v>
      </c>
      <c r="M11" s="60">
        <v>3576687</v>
      </c>
      <c r="N11" s="60">
        <v>3576687</v>
      </c>
      <c r="O11" s="60">
        <v>3801847</v>
      </c>
      <c r="P11" s="60">
        <v>3781900</v>
      </c>
      <c r="Q11" s="60">
        <v>3968805</v>
      </c>
      <c r="R11" s="60">
        <v>3968805</v>
      </c>
      <c r="S11" s="60"/>
      <c r="T11" s="60"/>
      <c r="U11" s="60"/>
      <c r="V11" s="60"/>
      <c r="W11" s="60">
        <v>3968805</v>
      </c>
      <c r="X11" s="60">
        <v>5240651</v>
      </c>
      <c r="Y11" s="60">
        <v>-1271846</v>
      </c>
      <c r="Z11" s="140">
        <v>-24.27</v>
      </c>
      <c r="AA11" s="62">
        <v>6987534</v>
      </c>
    </row>
    <row r="12" spans="1:27" ht="12.75">
      <c r="A12" s="250" t="s">
        <v>56</v>
      </c>
      <c r="B12" s="251"/>
      <c r="C12" s="168">
        <f aca="true" t="shared" si="0" ref="C12:Y12">SUM(C6:C11)</f>
        <v>68635160</v>
      </c>
      <c r="D12" s="168">
        <f>SUM(D6:D11)</f>
        <v>0</v>
      </c>
      <c r="E12" s="72">
        <f t="shared" si="0"/>
        <v>158148286</v>
      </c>
      <c r="F12" s="73">
        <f t="shared" si="0"/>
        <v>114293321</v>
      </c>
      <c r="G12" s="73">
        <f t="shared" si="0"/>
        <v>207484379</v>
      </c>
      <c r="H12" s="73">
        <f t="shared" si="0"/>
        <v>150687194</v>
      </c>
      <c r="I12" s="73">
        <f t="shared" si="0"/>
        <v>213872677</v>
      </c>
      <c r="J12" s="73">
        <f t="shared" si="0"/>
        <v>213872677</v>
      </c>
      <c r="K12" s="73">
        <f t="shared" si="0"/>
        <v>213872677</v>
      </c>
      <c r="L12" s="73">
        <f t="shared" si="0"/>
        <v>185153440</v>
      </c>
      <c r="M12" s="73">
        <f t="shared" si="0"/>
        <v>191862941</v>
      </c>
      <c r="N12" s="73">
        <f t="shared" si="0"/>
        <v>191862941</v>
      </c>
      <c r="O12" s="73">
        <f t="shared" si="0"/>
        <v>181704303</v>
      </c>
      <c r="P12" s="73">
        <f t="shared" si="0"/>
        <v>187279156</v>
      </c>
      <c r="Q12" s="73">
        <f t="shared" si="0"/>
        <v>36837265</v>
      </c>
      <c r="R12" s="73">
        <f t="shared" si="0"/>
        <v>36837265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36837265</v>
      </c>
      <c r="X12" s="73">
        <f t="shared" si="0"/>
        <v>85719991</v>
      </c>
      <c r="Y12" s="73">
        <f t="shared" si="0"/>
        <v>-48882726</v>
      </c>
      <c r="Z12" s="170">
        <f>+IF(X12&lt;&gt;0,+(Y12/X12)*100,0)</f>
        <v>-57.02605125098531</v>
      </c>
      <c r="AA12" s="74">
        <f>SUM(AA6:AA11)</f>
        <v>114293321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9915000</v>
      </c>
      <c r="D17" s="155"/>
      <c r="E17" s="59">
        <v>8202000</v>
      </c>
      <c r="F17" s="60"/>
      <c r="G17" s="60">
        <v>9915000</v>
      </c>
      <c r="H17" s="60"/>
      <c r="I17" s="60">
        <v>9915000</v>
      </c>
      <c r="J17" s="60">
        <v>9915000</v>
      </c>
      <c r="K17" s="60">
        <v>9915000</v>
      </c>
      <c r="L17" s="60">
        <v>9915000</v>
      </c>
      <c r="M17" s="60">
        <v>9915000</v>
      </c>
      <c r="N17" s="60">
        <v>9915000</v>
      </c>
      <c r="O17" s="60">
        <v>9915000</v>
      </c>
      <c r="P17" s="60">
        <v>9915000</v>
      </c>
      <c r="Q17" s="60">
        <v>9915000</v>
      </c>
      <c r="R17" s="60">
        <v>9915000</v>
      </c>
      <c r="S17" s="60"/>
      <c r="T17" s="60"/>
      <c r="U17" s="60"/>
      <c r="V17" s="60"/>
      <c r="W17" s="60">
        <v>9915000</v>
      </c>
      <c r="X17" s="60"/>
      <c r="Y17" s="60">
        <v>9915000</v>
      </c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397698795</v>
      </c>
      <c r="D19" s="155"/>
      <c r="E19" s="59">
        <v>60170218</v>
      </c>
      <c r="F19" s="60">
        <v>444509953</v>
      </c>
      <c r="G19" s="60">
        <v>410783392</v>
      </c>
      <c r="H19" s="60">
        <v>421110254</v>
      </c>
      <c r="I19" s="60">
        <v>407537193</v>
      </c>
      <c r="J19" s="60">
        <v>407537193</v>
      </c>
      <c r="K19" s="60">
        <v>407537193</v>
      </c>
      <c r="L19" s="60">
        <v>408255314</v>
      </c>
      <c r="M19" s="60">
        <v>423307809</v>
      </c>
      <c r="N19" s="60">
        <v>423307809</v>
      </c>
      <c r="O19" s="60">
        <v>421112749</v>
      </c>
      <c r="P19" s="60">
        <v>423630834</v>
      </c>
      <c r="Q19" s="60">
        <v>425280317</v>
      </c>
      <c r="R19" s="60">
        <v>425280317</v>
      </c>
      <c r="S19" s="60"/>
      <c r="T19" s="60"/>
      <c r="U19" s="60"/>
      <c r="V19" s="60"/>
      <c r="W19" s="60">
        <v>425280317</v>
      </c>
      <c r="X19" s="60">
        <v>333382465</v>
      </c>
      <c r="Y19" s="60">
        <v>91897852</v>
      </c>
      <c r="Z19" s="140">
        <v>27.57</v>
      </c>
      <c r="AA19" s="62">
        <v>444509953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660234</v>
      </c>
      <c r="D22" s="155"/>
      <c r="E22" s="59">
        <v>773685</v>
      </c>
      <c r="F22" s="60">
        <v>773685</v>
      </c>
      <c r="G22" s="60">
        <v>290751</v>
      </c>
      <c r="H22" s="60">
        <v>86194</v>
      </c>
      <c r="I22" s="60">
        <v>586016</v>
      </c>
      <c r="J22" s="60">
        <v>586016</v>
      </c>
      <c r="K22" s="60">
        <v>586016</v>
      </c>
      <c r="L22" s="60">
        <v>-707957</v>
      </c>
      <c r="M22" s="60">
        <v>-732630</v>
      </c>
      <c r="N22" s="60">
        <v>-732630</v>
      </c>
      <c r="O22" s="60">
        <v>778599</v>
      </c>
      <c r="P22" s="60">
        <v>792338</v>
      </c>
      <c r="Q22" s="60">
        <v>-810546</v>
      </c>
      <c r="R22" s="60">
        <v>-810546</v>
      </c>
      <c r="S22" s="60"/>
      <c r="T22" s="60"/>
      <c r="U22" s="60"/>
      <c r="V22" s="60"/>
      <c r="W22" s="60">
        <v>-810546</v>
      </c>
      <c r="X22" s="60">
        <v>580264</v>
      </c>
      <c r="Y22" s="60">
        <v>-1390810</v>
      </c>
      <c r="Z22" s="140">
        <v>-239.69</v>
      </c>
      <c r="AA22" s="62">
        <v>773685</v>
      </c>
    </row>
    <row r="23" spans="1:27" ht="12.75">
      <c r="A23" s="249" t="s">
        <v>158</v>
      </c>
      <c r="B23" s="182"/>
      <c r="C23" s="155">
        <v>10501</v>
      </c>
      <c r="D23" s="155"/>
      <c r="E23" s="59"/>
      <c r="F23" s="60"/>
      <c r="G23" s="159">
        <v>10501</v>
      </c>
      <c r="H23" s="159">
        <v>63257000</v>
      </c>
      <c r="I23" s="159">
        <v>10501</v>
      </c>
      <c r="J23" s="60">
        <v>10501</v>
      </c>
      <c r="K23" s="159">
        <v>10501</v>
      </c>
      <c r="L23" s="159">
        <v>10501</v>
      </c>
      <c r="M23" s="60">
        <v>10501</v>
      </c>
      <c r="N23" s="159">
        <v>10501</v>
      </c>
      <c r="O23" s="159">
        <v>10501</v>
      </c>
      <c r="P23" s="159">
        <v>10501</v>
      </c>
      <c r="Q23" s="60">
        <v>10501</v>
      </c>
      <c r="R23" s="159">
        <v>10501</v>
      </c>
      <c r="S23" s="159"/>
      <c r="T23" s="60"/>
      <c r="U23" s="159"/>
      <c r="V23" s="159"/>
      <c r="W23" s="159">
        <v>10501</v>
      </c>
      <c r="X23" s="60"/>
      <c r="Y23" s="159">
        <v>10501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408284530</v>
      </c>
      <c r="D24" s="168">
        <f>SUM(D15:D23)</f>
        <v>0</v>
      </c>
      <c r="E24" s="76">
        <f t="shared" si="1"/>
        <v>69145903</v>
      </c>
      <c r="F24" s="77">
        <f t="shared" si="1"/>
        <v>445283638</v>
      </c>
      <c r="G24" s="77">
        <f t="shared" si="1"/>
        <v>420999644</v>
      </c>
      <c r="H24" s="77">
        <f t="shared" si="1"/>
        <v>484453448</v>
      </c>
      <c r="I24" s="77">
        <f t="shared" si="1"/>
        <v>418048710</v>
      </c>
      <c r="J24" s="77">
        <f t="shared" si="1"/>
        <v>418048710</v>
      </c>
      <c r="K24" s="77">
        <f t="shared" si="1"/>
        <v>418048710</v>
      </c>
      <c r="L24" s="77">
        <f t="shared" si="1"/>
        <v>417472858</v>
      </c>
      <c r="M24" s="77">
        <f t="shared" si="1"/>
        <v>432500680</v>
      </c>
      <c r="N24" s="77">
        <f t="shared" si="1"/>
        <v>432500680</v>
      </c>
      <c r="O24" s="77">
        <f t="shared" si="1"/>
        <v>431816849</v>
      </c>
      <c r="P24" s="77">
        <f t="shared" si="1"/>
        <v>434348673</v>
      </c>
      <c r="Q24" s="77">
        <f t="shared" si="1"/>
        <v>434395272</v>
      </c>
      <c r="R24" s="77">
        <f t="shared" si="1"/>
        <v>434395272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434395272</v>
      </c>
      <c r="X24" s="77">
        <f t="shared" si="1"/>
        <v>333962729</v>
      </c>
      <c r="Y24" s="77">
        <f t="shared" si="1"/>
        <v>100432543</v>
      </c>
      <c r="Z24" s="212">
        <f>+IF(X24&lt;&gt;0,+(Y24/X24)*100,0)</f>
        <v>30.07297949107369</v>
      </c>
      <c r="AA24" s="79">
        <f>SUM(AA15:AA23)</f>
        <v>445283638</v>
      </c>
    </row>
    <row r="25" spans="1:27" ht="12.75">
      <c r="A25" s="250" t="s">
        <v>159</v>
      </c>
      <c r="B25" s="251"/>
      <c r="C25" s="168">
        <f aca="true" t="shared" si="2" ref="C25:Y25">+C12+C24</f>
        <v>476919690</v>
      </c>
      <c r="D25" s="168">
        <f>+D12+D24</f>
        <v>0</v>
      </c>
      <c r="E25" s="72">
        <f t="shared" si="2"/>
        <v>227294189</v>
      </c>
      <c r="F25" s="73">
        <f t="shared" si="2"/>
        <v>559576959</v>
      </c>
      <c r="G25" s="73">
        <f t="shared" si="2"/>
        <v>628484023</v>
      </c>
      <c r="H25" s="73">
        <f t="shared" si="2"/>
        <v>635140642</v>
      </c>
      <c r="I25" s="73">
        <f t="shared" si="2"/>
        <v>631921387</v>
      </c>
      <c r="J25" s="73">
        <f t="shared" si="2"/>
        <v>631921387</v>
      </c>
      <c r="K25" s="73">
        <f t="shared" si="2"/>
        <v>631921387</v>
      </c>
      <c r="L25" s="73">
        <f t="shared" si="2"/>
        <v>602626298</v>
      </c>
      <c r="M25" s="73">
        <f t="shared" si="2"/>
        <v>624363621</v>
      </c>
      <c r="N25" s="73">
        <f t="shared" si="2"/>
        <v>624363621</v>
      </c>
      <c r="O25" s="73">
        <f t="shared" si="2"/>
        <v>613521152</v>
      </c>
      <c r="P25" s="73">
        <f t="shared" si="2"/>
        <v>621627829</v>
      </c>
      <c r="Q25" s="73">
        <f t="shared" si="2"/>
        <v>471232537</v>
      </c>
      <c r="R25" s="73">
        <f t="shared" si="2"/>
        <v>471232537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471232537</v>
      </c>
      <c r="X25" s="73">
        <f t="shared" si="2"/>
        <v>419682720</v>
      </c>
      <c r="Y25" s="73">
        <f t="shared" si="2"/>
        <v>51549817</v>
      </c>
      <c r="Z25" s="170">
        <f>+IF(X25&lt;&gt;0,+(Y25/X25)*100,0)</f>
        <v>12.283044915454228</v>
      </c>
      <c r="AA25" s="74">
        <f>+AA12+AA24</f>
        <v>559576959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>
        <v>25634728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>
        <v>153109124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2497188</v>
      </c>
      <c r="D31" s="155"/>
      <c r="E31" s="59"/>
      <c r="F31" s="60">
        <v>9732962</v>
      </c>
      <c r="G31" s="60">
        <v>70931600</v>
      </c>
      <c r="H31" s="60">
        <v>2469330</v>
      </c>
      <c r="I31" s="60">
        <v>70921877</v>
      </c>
      <c r="J31" s="60">
        <v>70921877</v>
      </c>
      <c r="K31" s="60">
        <v>70921877</v>
      </c>
      <c r="L31" s="60">
        <v>70959136</v>
      </c>
      <c r="M31" s="60">
        <v>70959236</v>
      </c>
      <c r="N31" s="60">
        <v>70959236</v>
      </c>
      <c r="O31" s="60">
        <v>70959236</v>
      </c>
      <c r="P31" s="60">
        <v>70985759</v>
      </c>
      <c r="Q31" s="60">
        <v>70994794</v>
      </c>
      <c r="R31" s="60">
        <v>70994794</v>
      </c>
      <c r="S31" s="60"/>
      <c r="T31" s="60"/>
      <c r="U31" s="60"/>
      <c r="V31" s="60"/>
      <c r="W31" s="60">
        <v>70994794</v>
      </c>
      <c r="X31" s="60">
        <v>7299722</v>
      </c>
      <c r="Y31" s="60">
        <v>63695072</v>
      </c>
      <c r="Z31" s="140">
        <v>872.57</v>
      </c>
      <c r="AA31" s="62">
        <v>9732962</v>
      </c>
    </row>
    <row r="32" spans="1:27" ht="12.75">
      <c r="A32" s="249" t="s">
        <v>164</v>
      </c>
      <c r="B32" s="182"/>
      <c r="C32" s="155">
        <v>122167605</v>
      </c>
      <c r="D32" s="155"/>
      <c r="E32" s="59">
        <v>57000000</v>
      </c>
      <c r="F32" s="60">
        <v>121000000</v>
      </c>
      <c r="G32" s="60">
        <v>116215112</v>
      </c>
      <c r="H32" s="60">
        <v>74921729</v>
      </c>
      <c r="I32" s="60">
        <v>138371174</v>
      </c>
      <c r="J32" s="60">
        <v>138371174</v>
      </c>
      <c r="K32" s="60">
        <v>138371174</v>
      </c>
      <c r="L32" s="60">
        <v>161909667</v>
      </c>
      <c r="M32" s="60">
        <v>135199725</v>
      </c>
      <c r="N32" s="60">
        <v>135199725</v>
      </c>
      <c r="O32" s="60">
        <v>154755810</v>
      </c>
      <c r="P32" s="60">
        <v>169776962</v>
      </c>
      <c r="Q32" s="60">
        <v>-3081592</v>
      </c>
      <c r="R32" s="60">
        <v>-3081592</v>
      </c>
      <c r="S32" s="60"/>
      <c r="T32" s="60"/>
      <c r="U32" s="60"/>
      <c r="V32" s="60"/>
      <c r="W32" s="60">
        <v>-3081592</v>
      </c>
      <c r="X32" s="60">
        <v>90750000</v>
      </c>
      <c r="Y32" s="60">
        <v>-93831592</v>
      </c>
      <c r="Z32" s="140">
        <v>-103.4</v>
      </c>
      <c r="AA32" s="62">
        <v>121000000</v>
      </c>
    </row>
    <row r="33" spans="1:27" ht="12.75">
      <c r="A33" s="249" t="s">
        <v>165</v>
      </c>
      <c r="B33" s="182"/>
      <c r="C33" s="155">
        <v>10082640</v>
      </c>
      <c r="D33" s="155"/>
      <c r="E33" s="59"/>
      <c r="F33" s="60">
        <v>9400000</v>
      </c>
      <c r="G33" s="60">
        <v>573267</v>
      </c>
      <c r="H33" s="60">
        <v>12143770</v>
      </c>
      <c r="I33" s="60">
        <v>573267</v>
      </c>
      <c r="J33" s="60">
        <v>573267</v>
      </c>
      <c r="K33" s="60">
        <v>573267</v>
      </c>
      <c r="L33" s="60">
        <v>573267</v>
      </c>
      <c r="M33" s="60">
        <v>573267</v>
      </c>
      <c r="N33" s="60">
        <v>573267</v>
      </c>
      <c r="O33" s="60">
        <v>809936</v>
      </c>
      <c r="P33" s="60">
        <v>809936</v>
      </c>
      <c r="Q33" s="60">
        <v>-5037242</v>
      </c>
      <c r="R33" s="60">
        <v>-5037242</v>
      </c>
      <c r="S33" s="60"/>
      <c r="T33" s="60"/>
      <c r="U33" s="60"/>
      <c r="V33" s="60"/>
      <c r="W33" s="60">
        <v>-5037242</v>
      </c>
      <c r="X33" s="60">
        <v>7050000</v>
      </c>
      <c r="Y33" s="60">
        <v>-12087242</v>
      </c>
      <c r="Z33" s="140">
        <v>-171.45</v>
      </c>
      <c r="AA33" s="62">
        <v>9400000</v>
      </c>
    </row>
    <row r="34" spans="1:27" ht="12.75">
      <c r="A34" s="250" t="s">
        <v>58</v>
      </c>
      <c r="B34" s="251"/>
      <c r="C34" s="168">
        <f aca="true" t="shared" si="3" ref="C34:Y34">SUM(C29:C33)</f>
        <v>134747433</v>
      </c>
      <c r="D34" s="168">
        <f>SUM(D29:D33)</f>
        <v>0</v>
      </c>
      <c r="E34" s="72">
        <f t="shared" si="3"/>
        <v>57000000</v>
      </c>
      <c r="F34" s="73">
        <f t="shared" si="3"/>
        <v>140132962</v>
      </c>
      <c r="G34" s="73">
        <f t="shared" si="3"/>
        <v>187719979</v>
      </c>
      <c r="H34" s="73">
        <f t="shared" si="3"/>
        <v>268278681</v>
      </c>
      <c r="I34" s="73">
        <f t="shared" si="3"/>
        <v>209866318</v>
      </c>
      <c r="J34" s="73">
        <f t="shared" si="3"/>
        <v>209866318</v>
      </c>
      <c r="K34" s="73">
        <f t="shared" si="3"/>
        <v>209866318</v>
      </c>
      <c r="L34" s="73">
        <f t="shared" si="3"/>
        <v>233442070</v>
      </c>
      <c r="M34" s="73">
        <f t="shared" si="3"/>
        <v>206732228</v>
      </c>
      <c r="N34" s="73">
        <f t="shared" si="3"/>
        <v>206732228</v>
      </c>
      <c r="O34" s="73">
        <f t="shared" si="3"/>
        <v>226524982</v>
      </c>
      <c r="P34" s="73">
        <f t="shared" si="3"/>
        <v>241572657</v>
      </c>
      <c r="Q34" s="73">
        <f t="shared" si="3"/>
        <v>62875960</v>
      </c>
      <c r="R34" s="73">
        <f t="shared" si="3"/>
        <v>62875960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62875960</v>
      </c>
      <c r="X34" s="73">
        <f t="shared" si="3"/>
        <v>105099722</v>
      </c>
      <c r="Y34" s="73">
        <f t="shared" si="3"/>
        <v>-42223762</v>
      </c>
      <c r="Z34" s="170">
        <f>+IF(X34&lt;&gt;0,+(Y34/X34)*100,0)</f>
        <v>-40.174951176369426</v>
      </c>
      <c r="AA34" s="74">
        <f>SUM(AA29:AA33)</f>
        <v>140132962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>
        <v>4636832</v>
      </c>
      <c r="J37" s="60">
        <v>4636832</v>
      </c>
      <c r="K37" s="60">
        <v>4636832</v>
      </c>
      <c r="L37" s="60">
        <v>4636832</v>
      </c>
      <c r="M37" s="60">
        <v>4636832</v>
      </c>
      <c r="N37" s="60">
        <v>4636832</v>
      </c>
      <c r="O37" s="60">
        <v>4636832</v>
      </c>
      <c r="P37" s="60">
        <v>4636832</v>
      </c>
      <c r="Q37" s="60">
        <v>4636832</v>
      </c>
      <c r="R37" s="60">
        <v>4636832</v>
      </c>
      <c r="S37" s="60"/>
      <c r="T37" s="60"/>
      <c r="U37" s="60"/>
      <c r="V37" s="60"/>
      <c r="W37" s="60">
        <v>4636832</v>
      </c>
      <c r="X37" s="60"/>
      <c r="Y37" s="60">
        <v>4636832</v>
      </c>
      <c r="Z37" s="140"/>
      <c r="AA37" s="62"/>
    </row>
    <row r="38" spans="1:27" ht="12.75">
      <c r="A38" s="249" t="s">
        <v>165</v>
      </c>
      <c r="B38" s="182"/>
      <c r="C38" s="155">
        <v>9127857</v>
      </c>
      <c r="D38" s="155"/>
      <c r="E38" s="59"/>
      <c r="F38" s="60"/>
      <c r="G38" s="60">
        <v>13418651</v>
      </c>
      <c r="H38" s="60">
        <v>4497179</v>
      </c>
      <c r="I38" s="60">
        <v>8783579</v>
      </c>
      <c r="J38" s="60">
        <v>8783579</v>
      </c>
      <c r="K38" s="60">
        <v>8783579</v>
      </c>
      <c r="L38" s="60">
        <v>8783579</v>
      </c>
      <c r="M38" s="60">
        <v>8783579</v>
      </c>
      <c r="N38" s="60">
        <v>8783579</v>
      </c>
      <c r="O38" s="60">
        <v>8783579</v>
      </c>
      <c r="P38" s="60">
        <v>8783579</v>
      </c>
      <c r="Q38" s="60">
        <v>8783579</v>
      </c>
      <c r="R38" s="60">
        <v>8783579</v>
      </c>
      <c r="S38" s="60"/>
      <c r="T38" s="60"/>
      <c r="U38" s="60"/>
      <c r="V38" s="60"/>
      <c r="W38" s="60">
        <v>8783579</v>
      </c>
      <c r="X38" s="60"/>
      <c r="Y38" s="60">
        <v>8783579</v>
      </c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9127857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13418651</v>
      </c>
      <c r="H39" s="77">
        <f t="shared" si="4"/>
        <v>4497179</v>
      </c>
      <c r="I39" s="77">
        <f t="shared" si="4"/>
        <v>13420411</v>
      </c>
      <c r="J39" s="77">
        <f t="shared" si="4"/>
        <v>13420411</v>
      </c>
      <c r="K39" s="77">
        <f t="shared" si="4"/>
        <v>13420411</v>
      </c>
      <c r="L39" s="77">
        <f t="shared" si="4"/>
        <v>13420411</v>
      </c>
      <c r="M39" s="77">
        <f t="shared" si="4"/>
        <v>13420411</v>
      </c>
      <c r="N39" s="77">
        <f t="shared" si="4"/>
        <v>13420411</v>
      </c>
      <c r="O39" s="77">
        <f t="shared" si="4"/>
        <v>13420411</v>
      </c>
      <c r="P39" s="77">
        <f t="shared" si="4"/>
        <v>13420411</v>
      </c>
      <c r="Q39" s="77">
        <f t="shared" si="4"/>
        <v>13420411</v>
      </c>
      <c r="R39" s="77">
        <f t="shared" si="4"/>
        <v>13420411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13420411</v>
      </c>
      <c r="X39" s="77">
        <f t="shared" si="4"/>
        <v>0</v>
      </c>
      <c r="Y39" s="77">
        <f t="shared" si="4"/>
        <v>13420411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143875290</v>
      </c>
      <c r="D40" s="168">
        <f>+D34+D39</f>
        <v>0</v>
      </c>
      <c r="E40" s="72">
        <f t="shared" si="5"/>
        <v>57000000</v>
      </c>
      <c r="F40" s="73">
        <f t="shared" si="5"/>
        <v>140132962</v>
      </c>
      <c r="G40" s="73">
        <f t="shared" si="5"/>
        <v>201138630</v>
      </c>
      <c r="H40" s="73">
        <f t="shared" si="5"/>
        <v>272775860</v>
      </c>
      <c r="I40" s="73">
        <f t="shared" si="5"/>
        <v>223286729</v>
      </c>
      <c r="J40" s="73">
        <f t="shared" si="5"/>
        <v>223286729</v>
      </c>
      <c r="K40" s="73">
        <f t="shared" si="5"/>
        <v>223286729</v>
      </c>
      <c r="L40" s="73">
        <f t="shared" si="5"/>
        <v>246862481</v>
      </c>
      <c r="M40" s="73">
        <f t="shared" si="5"/>
        <v>220152639</v>
      </c>
      <c r="N40" s="73">
        <f t="shared" si="5"/>
        <v>220152639</v>
      </c>
      <c r="O40" s="73">
        <f t="shared" si="5"/>
        <v>239945393</v>
      </c>
      <c r="P40" s="73">
        <f t="shared" si="5"/>
        <v>254993068</v>
      </c>
      <c r="Q40" s="73">
        <f t="shared" si="5"/>
        <v>76296371</v>
      </c>
      <c r="R40" s="73">
        <f t="shared" si="5"/>
        <v>76296371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76296371</v>
      </c>
      <c r="X40" s="73">
        <f t="shared" si="5"/>
        <v>105099722</v>
      </c>
      <c r="Y40" s="73">
        <f t="shared" si="5"/>
        <v>-28803351</v>
      </c>
      <c r="Z40" s="170">
        <f>+IF(X40&lt;&gt;0,+(Y40/X40)*100,0)</f>
        <v>-27.405734717357294</v>
      </c>
      <c r="AA40" s="74">
        <f>+AA34+AA39</f>
        <v>140132962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333044400</v>
      </c>
      <c r="D42" s="257">
        <f>+D25-D40</f>
        <v>0</v>
      </c>
      <c r="E42" s="258">
        <f t="shared" si="6"/>
        <v>170294189</v>
      </c>
      <c r="F42" s="259">
        <f t="shared" si="6"/>
        <v>419443997</v>
      </c>
      <c r="G42" s="259">
        <f t="shared" si="6"/>
        <v>427345393</v>
      </c>
      <c r="H42" s="259">
        <f t="shared" si="6"/>
        <v>362364782</v>
      </c>
      <c r="I42" s="259">
        <f t="shared" si="6"/>
        <v>408634658</v>
      </c>
      <c r="J42" s="259">
        <f t="shared" si="6"/>
        <v>408634658</v>
      </c>
      <c r="K42" s="259">
        <f t="shared" si="6"/>
        <v>408634658</v>
      </c>
      <c r="L42" s="259">
        <f t="shared" si="6"/>
        <v>355763817</v>
      </c>
      <c r="M42" s="259">
        <f t="shared" si="6"/>
        <v>404210982</v>
      </c>
      <c r="N42" s="259">
        <f t="shared" si="6"/>
        <v>404210982</v>
      </c>
      <c r="O42" s="259">
        <f t="shared" si="6"/>
        <v>373575759</v>
      </c>
      <c r="P42" s="259">
        <f t="shared" si="6"/>
        <v>366634761</v>
      </c>
      <c r="Q42" s="259">
        <f t="shared" si="6"/>
        <v>394936166</v>
      </c>
      <c r="R42" s="259">
        <f t="shared" si="6"/>
        <v>394936166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394936166</v>
      </c>
      <c r="X42" s="259">
        <f t="shared" si="6"/>
        <v>314582998</v>
      </c>
      <c r="Y42" s="259">
        <f t="shared" si="6"/>
        <v>80353168</v>
      </c>
      <c r="Z42" s="260">
        <f>+IF(X42&lt;&gt;0,+(Y42/X42)*100,0)</f>
        <v>25.542756128225342</v>
      </c>
      <c r="AA42" s="261">
        <f>+AA25-AA40</f>
        <v>419443997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333033710</v>
      </c>
      <c r="D45" s="155"/>
      <c r="E45" s="59">
        <v>170294189</v>
      </c>
      <c r="F45" s="60">
        <v>333033710</v>
      </c>
      <c r="G45" s="60">
        <v>427345393</v>
      </c>
      <c r="H45" s="60">
        <v>-16380493</v>
      </c>
      <c r="I45" s="60">
        <v>408634658</v>
      </c>
      <c r="J45" s="60">
        <v>408634658</v>
      </c>
      <c r="K45" s="60">
        <v>408634658</v>
      </c>
      <c r="L45" s="60">
        <v>355763817</v>
      </c>
      <c r="M45" s="60">
        <v>404210982</v>
      </c>
      <c r="N45" s="60">
        <v>404210982</v>
      </c>
      <c r="O45" s="60">
        <v>373575759</v>
      </c>
      <c r="P45" s="60">
        <v>366634761</v>
      </c>
      <c r="Q45" s="60">
        <v>394936166</v>
      </c>
      <c r="R45" s="60">
        <v>394936166</v>
      </c>
      <c r="S45" s="60"/>
      <c r="T45" s="60"/>
      <c r="U45" s="60"/>
      <c r="V45" s="60"/>
      <c r="W45" s="60">
        <v>394936166</v>
      </c>
      <c r="X45" s="60">
        <v>249775283</v>
      </c>
      <c r="Y45" s="60">
        <v>145160883</v>
      </c>
      <c r="Z45" s="139">
        <v>58.12</v>
      </c>
      <c r="AA45" s="62">
        <v>333033710</v>
      </c>
    </row>
    <row r="46" spans="1:27" ht="12.75">
      <c r="A46" s="249" t="s">
        <v>171</v>
      </c>
      <c r="B46" s="182"/>
      <c r="C46" s="155">
        <v>10690</v>
      </c>
      <c r="D46" s="155"/>
      <c r="E46" s="59"/>
      <c r="F46" s="60">
        <v>10000</v>
      </c>
      <c r="G46" s="60"/>
      <c r="H46" s="60">
        <v>378745275</v>
      </c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7500</v>
      </c>
      <c r="Y46" s="60">
        <v>-7500</v>
      </c>
      <c r="Z46" s="139">
        <v>-100</v>
      </c>
      <c r="AA46" s="62">
        <v>10000</v>
      </c>
    </row>
    <row r="47" spans="1:27" ht="12.75">
      <c r="A47" s="249" t="s">
        <v>172</v>
      </c>
      <c r="B47" s="182"/>
      <c r="C47" s="155"/>
      <c r="D47" s="155"/>
      <c r="E47" s="59"/>
      <c r="F47" s="60">
        <v>86400287</v>
      </c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>
        <v>64800215</v>
      </c>
      <c r="Y47" s="60">
        <v>-64800215</v>
      </c>
      <c r="Z47" s="139">
        <v>-100</v>
      </c>
      <c r="AA47" s="62">
        <v>86400287</v>
      </c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333044400</v>
      </c>
      <c r="D48" s="217">
        <f>SUM(D45:D47)</f>
        <v>0</v>
      </c>
      <c r="E48" s="264">
        <f t="shared" si="7"/>
        <v>170294189</v>
      </c>
      <c r="F48" s="219">
        <f t="shared" si="7"/>
        <v>419443997</v>
      </c>
      <c r="G48" s="219">
        <f t="shared" si="7"/>
        <v>427345393</v>
      </c>
      <c r="H48" s="219">
        <f t="shared" si="7"/>
        <v>362364782</v>
      </c>
      <c r="I48" s="219">
        <f t="shared" si="7"/>
        <v>408634658</v>
      </c>
      <c r="J48" s="219">
        <f t="shared" si="7"/>
        <v>408634658</v>
      </c>
      <c r="K48" s="219">
        <f t="shared" si="7"/>
        <v>408634658</v>
      </c>
      <c r="L48" s="219">
        <f t="shared" si="7"/>
        <v>355763817</v>
      </c>
      <c r="M48" s="219">
        <f t="shared" si="7"/>
        <v>404210982</v>
      </c>
      <c r="N48" s="219">
        <f t="shared" si="7"/>
        <v>404210982</v>
      </c>
      <c r="O48" s="219">
        <f t="shared" si="7"/>
        <v>373575759</v>
      </c>
      <c r="P48" s="219">
        <f t="shared" si="7"/>
        <v>366634761</v>
      </c>
      <c r="Q48" s="219">
        <f t="shared" si="7"/>
        <v>394936166</v>
      </c>
      <c r="R48" s="219">
        <f t="shared" si="7"/>
        <v>394936166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394936166</v>
      </c>
      <c r="X48" s="219">
        <f t="shared" si="7"/>
        <v>314582998</v>
      </c>
      <c r="Y48" s="219">
        <f t="shared" si="7"/>
        <v>80353168</v>
      </c>
      <c r="Z48" s="265">
        <f>+IF(X48&lt;&gt;0,+(Y48/X48)*100,0)</f>
        <v>25.542756128225342</v>
      </c>
      <c r="AA48" s="232">
        <f>SUM(AA45:AA47)</f>
        <v>419443997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50746006</v>
      </c>
      <c r="D6" s="155"/>
      <c r="E6" s="59">
        <v>55733000</v>
      </c>
      <c r="F6" s="60">
        <v>74309603</v>
      </c>
      <c r="G6" s="60">
        <v>1090566</v>
      </c>
      <c r="H6" s="60">
        <v>14208068</v>
      </c>
      <c r="I6" s="60">
        <v>1994428</v>
      </c>
      <c r="J6" s="60">
        <v>17293062</v>
      </c>
      <c r="K6" s="60">
        <v>5819001</v>
      </c>
      <c r="L6" s="60">
        <v>9884198</v>
      </c>
      <c r="M6" s="60">
        <v>1198502</v>
      </c>
      <c r="N6" s="60">
        <v>16901701</v>
      </c>
      <c r="O6" s="60">
        <v>2881598</v>
      </c>
      <c r="P6" s="60">
        <v>1198502</v>
      </c>
      <c r="Q6" s="60">
        <v>1838671</v>
      </c>
      <c r="R6" s="60">
        <v>5918771</v>
      </c>
      <c r="S6" s="60"/>
      <c r="T6" s="60"/>
      <c r="U6" s="60"/>
      <c r="V6" s="60"/>
      <c r="W6" s="60">
        <v>40113534</v>
      </c>
      <c r="X6" s="60">
        <v>40349255</v>
      </c>
      <c r="Y6" s="60">
        <v>-235721</v>
      </c>
      <c r="Z6" s="140">
        <v>-0.58</v>
      </c>
      <c r="AA6" s="62">
        <v>74309603</v>
      </c>
    </row>
    <row r="7" spans="1:27" ht="12.75">
      <c r="A7" s="249" t="s">
        <v>32</v>
      </c>
      <c r="B7" s="182"/>
      <c r="C7" s="155">
        <v>81027518</v>
      </c>
      <c r="D7" s="155"/>
      <c r="E7" s="59">
        <v>57871000</v>
      </c>
      <c r="F7" s="60">
        <v>93445910</v>
      </c>
      <c r="G7" s="60">
        <v>6155904</v>
      </c>
      <c r="H7" s="60">
        <v>1930057</v>
      </c>
      <c r="I7" s="60">
        <v>8364627</v>
      </c>
      <c r="J7" s="60">
        <v>16450588</v>
      </c>
      <c r="K7" s="60">
        <v>6838790</v>
      </c>
      <c r="L7" s="60">
        <v>7893995</v>
      </c>
      <c r="M7" s="60">
        <v>7796132</v>
      </c>
      <c r="N7" s="60">
        <v>22528917</v>
      </c>
      <c r="O7" s="60">
        <v>11405738</v>
      </c>
      <c r="P7" s="60">
        <v>7796132</v>
      </c>
      <c r="Q7" s="60">
        <v>6787640</v>
      </c>
      <c r="R7" s="60">
        <v>25989510</v>
      </c>
      <c r="S7" s="60"/>
      <c r="T7" s="60"/>
      <c r="U7" s="60"/>
      <c r="V7" s="60"/>
      <c r="W7" s="60">
        <v>64969015</v>
      </c>
      <c r="X7" s="60">
        <v>63399528</v>
      </c>
      <c r="Y7" s="60">
        <v>1569487</v>
      </c>
      <c r="Z7" s="140">
        <v>2.48</v>
      </c>
      <c r="AA7" s="62">
        <v>93445910</v>
      </c>
    </row>
    <row r="8" spans="1:27" ht="12.75">
      <c r="A8" s="249" t="s">
        <v>178</v>
      </c>
      <c r="B8" s="182"/>
      <c r="C8" s="155">
        <v>13134654</v>
      </c>
      <c r="D8" s="155"/>
      <c r="E8" s="59">
        <v>9366592</v>
      </c>
      <c r="F8" s="60">
        <v>11574030</v>
      </c>
      <c r="G8" s="60">
        <v>240792</v>
      </c>
      <c r="H8" s="60">
        <v>1019175</v>
      </c>
      <c r="I8" s="60">
        <v>823348</v>
      </c>
      <c r="J8" s="60">
        <v>2083315</v>
      </c>
      <c r="K8" s="60">
        <v>477534</v>
      </c>
      <c r="L8" s="60">
        <v>839158</v>
      </c>
      <c r="M8" s="60">
        <v>633834</v>
      </c>
      <c r="N8" s="60">
        <v>1950526</v>
      </c>
      <c r="O8" s="60">
        <v>1022136</v>
      </c>
      <c r="P8" s="60">
        <v>633834</v>
      </c>
      <c r="Q8" s="60">
        <v>848481</v>
      </c>
      <c r="R8" s="60">
        <v>2504451</v>
      </c>
      <c r="S8" s="60"/>
      <c r="T8" s="60"/>
      <c r="U8" s="60"/>
      <c r="V8" s="60"/>
      <c r="W8" s="60">
        <v>6538292</v>
      </c>
      <c r="X8" s="60">
        <v>7803842</v>
      </c>
      <c r="Y8" s="60">
        <v>-1265550</v>
      </c>
      <c r="Z8" s="140">
        <v>-16.22</v>
      </c>
      <c r="AA8" s="62">
        <v>11574030</v>
      </c>
    </row>
    <row r="9" spans="1:27" ht="12.75">
      <c r="A9" s="249" t="s">
        <v>179</v>
      </c>
      <c r="B9" s="182"/>
      <c r="C9" s="155">
        <v>128155885</v>
      </c>
      <c r="D9" s="155"/>
      <c r="E9" s="59">
        <v>139744003</v>
      </c>
      <c r="F9" s="60">
        <v>138378996</v>
      </c>
      <c r="G9" s="60">
        <v>55667421</v>
      </c>
      <c r="H9" s="60"/>
      <c r="I9" s="60">
        <v>201056</v>
      </c>
      <c r="J9" s="60">
        <v>55868477</v>
      </c>
      <c r="K9" s="60"/>
      <c r="L9" s="60"/>
      <c r="M9" s="60">
        <v>44195000</v>
      </c>
      <c r="N9" s="60">
        <v>44195000</v>
      </c>
      <c r="O9" s="60">
        <v>201056</v>
      </c>
      <c r="P9" s="60">
        <v>44195000</v>
      </c>
      <c r="Q9" s="60">
        <v>33736738</v>
      </c>
      <c r="R9" s="60">
        <v>78132794</v>
      </c>
      <c r="S9" s="60"/>
      <c r="T9" s="60"/>
      <c r="U9" s="60"/>
      <c r="V9" s="60"/>
      <c r="W9" s="60">
        <v>178196271</v>
      </c>
      <c r="X9" s="60">
        <v>119120921</v>
      </c>
      <c r="Y9" s="60">
        <v>59075350</v>
      </c>
      <c r="Z9" s="140">
        <v>49.59</v>
      </c>
      <c r="AA9" s="62">
        <v>138378996</v>
      </c>
    </row>
    <row r="10" spans="1:27" ht="12.75">
      <c r="A10" s="249" t="s">
        <v>180</v>
      </c>
      <c r="B10" s="182"/>
      <c r="C10" s="155">
        <v>50052008</v>
      </c>
      <c r="D10" s="155"/>
      <c r="E10" s="59">
        <v>57387996</v>
      </c>
      <c r="F10" s="60">
        <v>57388000</v>
      </c>
      <c r="G10" s="60">
        <v>18000000</v>
      </c>
      <c r="H10" s="60"/>
      <c r="I10" s="60"/>
      <c r="J10" s="60">
        <v>18000000</v>
      </c>
      <c r="K10" s="60">
        <v>6000000</v>
      </c>
      <c r="L10" s="60">
        <v>5000000</v>
      </c>
      <c r="M10" s="60">
        <v>17000000</v>
      </c>
      <c r="N10" s="60">
        <v>28000000</v>
      </c>
      <c r="O10" s="60"/>
      <c r="P10" s="60">
        <v>5000000</v>
      </c>
      <c r="Q10" s="60">
        <v>6388000</v>
      </c>
      <c r="R10" s="60">
        <v>11388000</v>
      </c>
      <c r="S10" s="60"/>
      <c r="T10" s="60"/>
      <c r="U10" s="60"/>
      <c r="V10" s="60"/>
      <c r="W10" s="60">
        <v>57388000</v>
      </c>
      <c r="X10" s="60"/>
      <c r="Y10" s="60">
        <v>57388000</v>
      </c>
      <c r="Z10" s="140"/>
      <c r="AA10" s="62">
        <v>57388000</v>
      </c>
    </row>
    <row r="11" spans="1:27" ht="12.75">
      <c r="A11" s="249" t="s">
        <v>181</v>
      </c>
      <c r="B11" s="182"/>
      <c r="C11" s="155">
        <v>49552177</v>
      </c>
      <c r="D11" s="155"/>
      <c r="E11" s="59">
        <v>999996</v>
      </c>
      <c r="F11" s="60">
        <v>1000000</v>
      </c>
      <c r="G11" s="60">
        <v>1085621</v>
      </c>
      <c r="H11" s="60">
        <v>1273686</v>
      </c>
      <c r="I11" s="60">
        <v>214954</v>
      </c>
      <c r="J11" s="60">
        <v>2574261</v>
      </c>
      <c r="K11" s="60">
        <v>601938</v>
      </c>
      <c r="L11" s="60">
        <v>46590</v>
      </c>
      <c r="M11" s="60">
        <v>50769</v>
      </c>
      <c r="N11" s="60">
        <v>699297</v>
      </c>
      <c r="O11" s="60">
        <v>2256899</v>
      </c>
      <c r="P11" s="60">
        <v>50769</v>
      </c>
      <c r="Q11" s="60">
        <v>15365</v>
      </c>
      <c r="R11" s="60">
        <v>2323033</v>
      </c>
      <c r="S11" s="60"/>
      <c r="T11" s="60"/>
      <c r="U11" s="60"/>
      <c r="V11" s="60"/>
      <c r="W11" s="60">
        <v>5596591</v>
      </c>
      <c r="X11" s="60">
        <v>2136558</v>
      </c>
      <c r="Y11" s="60">
        <v>3460033</v>
      </c>
      <c r="Z11" s="140">
        <v>161.94</v>
      </c>
      <c r="AA11" s="62">
        <v>1000000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-338768237</v>
      </c>
      <c r="D14" s="155"/>
      <c r="E14" s="59">
        <v>-250853826</v>
      </c>
      <c r="F14" s="60">
        <v>-299961209</v>
      </c>
      <c r="G14" s="60">
        <v>-14672874</v>
      </c>
      <c r="H14" s="60">
        <v>-14954739</v>
      </c>
      <c r="I14" s="60">
        <v>-18666637</v>
      </c>
      <c r="J14" s="60">
        <v>-48294250</v>
      </c>
      <c r="K14" s="60">
        <v>-16260226</v>
      </c>
      <c r="L14" s="60">
        <v>-51232589</v>
      </c>
      <c r="M14" s="60">
        <v>-19405047</v>
      </c>
      <c r="N14" s="60">
        <v>-86897862</v>
      </c>
      <c r="O14" s="60">
        <v>-13317944</v>
      </c>
      <c r="P14" s="60">
        <v>-19405047</v>
      </c>
      <c r="Q14" s="60">
        <v>-14277901</v>
      </c>
      <c r="R14" s="60">
        <v>-47000892</v>
      </c>
      <c r="S14" s="60"/>
      <c r="T14" s="60"/>
      <c r="U14" s="60"/>
      <c r="V14" s="60"/>
      <c r="W14" s="60">
        <v>-182193004</v>
      </c>
      <c r="X14" s="60">
        <v>-208086317</v>
      </c>
      <c r="Y14" s="60">
        <v>25893313</v>
      </c>
      <c r="Z14" s="140">
        <v>-12.44</v>
      </c>
      <c r="AA14" s="62">
        <v>-299961209</v>
      </c>
    </row>
    <row r="15" spans="1:27" ht="12.75">
      <c r="A15" s="249" t="s">
        <v>40</v>
      </c>
      <c r="B15" s="182"/>
      <c r="C15" s="155">
        <v>-4640345</v>
      </c>
      <c r="D15" s="155"/>
      <c r="E15" s="59"/>
      <c r="F15" s="60">
        <v>-47893109</v>
      </c>
      <c r="G15" s="60">
        <v>-3723</v>
      </c>
      <c r="H15" s="60">
        <v>-118136</v>
      </c>
      <c r="I15" s="60">
        <v>-47097</v>
      </c>
      <c r="J15" s="60">
        <v>-168956</v>
      </c>
      <c r="K15" s="60">
        <v>-95932</v>
      </c>
      <c r="L15" s="60">
        <v>-3591297</v>
      </c>
      <c r="M15" s="60">
        <v>-38837</v>
      </c>
      <c r="N15" s="60">
        <v>-3726066</v>
      </c>
      <c r="O15" s="60">
        <v>-1669067</v>
      </c>
      <c r="P15" s="60">
        <v>-38837</v>
      </c>
      <c r="Q15" s="60">
        <v>-46614</v>
      </c>
      <c r="R15" s="60">
        <v>-1754518</v>
      </c>
      <c r="S15" s="60"/>
      <c r="T15" s="60"/>
      <c r="U15" s="60"/>
      <c r="V15" s="60"/>
      <c r="W15" s="60">
        <v>-5649540</v>
      </c>
      <c r="X15" s="60">
        <v>-25894022</v>
      </c>
      <c r="Y15" s="60">
        <v>20244482</v>
      </c>
      <c r="Z15" s="140">
        <v>-78.18</v>
      </c>
      <c r="AA15" s="62">
        <v>-47893109</v>
      </c>
    </row>
    <row r="16" spans="1:27" ht="12.75">
      <c r="A16" s="249" t="s">
        <v>42</v>
      </c>
      <c r="B16" s="182"/>
      <c r="C16" s="155"/>
      <c r="D16" s="155"/>
      <c r="E16" s="59"/>
      <c r="F16" s="60">
        <v>-40989374</v>
      </c>
      <c r="G16" s="60"/>
      <c r="H16" s="60">
        <v>-435000</v>
      </c>
      <c r="I16" s="60"/>
      <c r="J16" s="60">
        <v>-435000</v>
      </c>
      <c r="K16" s="60"/>
      <c r="L16" s="60">
        <v>-358600</v>
      </c>
      <c r="M16" s="60"/>
      <c r="N16" s="60">
        <v>-358600</v>
      </c>
      <c r="O16" s="60"/>
      <c r="P16" s="60"/>
      <c r="Q16" s="60"/>
      <c r="R16" s="60"/>
      <c r="S16" s="60"/>
      <c r="T16" s="60"/>
      <c r="U16" s="60"/>
      <c r="V16" s="60"/>
      <c r="W16" s="60">
        <v>-793600</v>
      </c>
      <c r="X16" s="60">
        <v>-30381396</v>
      </c>
      <c r="Y16" s="60">
        <v>29587796</v>
      </c>
      <c r="Z16" s="140">
        <v>-97.39</v>
      </c>
      <c r="AA16" s="62">
        <v>-40989374</v>
      </c>
    </row>
    <row r="17" spans="1:27" ht="12.75">
      <c r="A17" s="250" t="s">
        <v>185</v>
      </c>
      <c r="B17" s="251"/>
      <c r="C17" s="168">
        <f aca="true" t="shared" si="0" ref="C17:Y17">SUM(C6:C16)</f>
        <v>29259666</v>
      </c>
      <c r="D17" s="168">
        <f t="shared" si="0"/>
        <v>0</v>
      </c>
      <c r="E17" s="72">
        <f t="shared" si="0"/>
        <v>70248761</v>
      </c>
      <c r="F17" s="73">
        <f t="shared" si="0"/>
        <v>-12747153</v>
      </c>
      <c r="G17" s="73">
        <f t="shared" si="0"/>
        <v>67563707</v>
      </c>
      <c r="H17" s="73">
        <f t="shared" si="0"/>
        <v>2923111</v>
      </c>
      <c r="I17" s="73">
        <f t="shared" si="0"/>
        <v>-7115321</v>
      </c>
      <c r="J17" s="73">
        <f t="shared" si="0"/>
        <v>63371497</v>
      </c>
      <c r="K17" s="73">
        <f t="shared" si="0"/>
        <v>3381105</v>
      </c>
      <c r="L17" s="73">
        <f t="shared" si="0"/>
        <v>-31518545</v>
      </c>
      <c r="M17" s="73">
        <f t="shared" si="0"/>
        <v>51430353</v>
      </c>
      <c r="N17" s="73">
        <f t="shared" si="0"/>
        <v>23292913</v>
      </c>
      <c r="O17" s="73">
        <f t="shared" si="0"/>
        <v>2780416</v>
      </c>
      <c r="P17" s="73">
        <f t="shared" si="0"/>
        <v>39430353</v>
      </c>
      <c r="Q17" s="73">
        <f t="shared" si="0"/>
        <v>35290380</v>
      </c>
      <c r="R17" s="73">
        <f t="shared" si="0"/>
        <v>77501149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164165559</v>
      </c>
      <c r="X17" s="73">
        <f t="shared" si="0"/>
        <v>-31551631</v>
      </c>
      <c r="Y17" s="73">
        <f t="shared" si="0"/>
        <v>195717190</v>
      </c>
      <c r="Z17" s="170">
        <f>+IF(X17&lt;&gt;0,+(Y17/X17)*100,0)</f>
        <v>-620.3076791814661</v>
      </c>
      <c r="AA17" s="74">
        <f>SUM(AA6:AA16)</f>
        <v>-12747153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-34129902</v>
      </c>
      <c r="D26" s="155"/>
      <c r="E26" s="59">
        <v>-57387996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50" t="s">
        <v>192</v>
      </c>
      <c r="B27" s="251"/>
      <c r="C27" s="168">
        <f aca="true" t="shared" si="1" ref="C27:Y27">SUM(C21:C26)</f>
        <v>-34129902</v>
      </c>
      <c r="D27" s="168">
        <f>SUM(D21:D26)</f>
        <v>0</v>
      </c>
      <c r="E27" s="72">
        <f t="shared" si="1"/>
        <v>-57387996</v>
      </c>
      <c r="F27" s="73">
        <f t="shared" si="1"/>
        <v>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0</v>
      </c>
      <c r="Y27" s="73">
        <f t="shared" si="1"/>
        <v>0</v>
      </c>
      <c r="Z27" s="170">
        <f>+IF(X27&lt;&gt;0,+(Y27/X27)*100,0)</f>
        <v>0</v>
      </c>
      <c r="AA27" s="74">
        <f>SUM(AA21:AA26)</f>
        <v>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4191932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248060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4439992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-430244</v>
      </c>
      <c r="D38" s="153">
        <f>+D17+D27+D36</f>
        <v>0</v>
      </c>
      <c r="E38" s="99">
        <f t="shared" si="3"/>
        <v>12860765</v>
      </c>
      <c r="F38" s="100">
        <f t="shared" si="3"/>
        <v>-12747153</v>
      </c>
      <c r="G38" s="100">
        <f t="shared" si="3"/>
        <v>67563707</v>
      </c>
      <c r="H38" s="100">
        <f t="shared" si="3"/>
        <v>2923111</v>
      </c>
      <c r="I38" s="100">
        <f t="shared" si="3"/>
        <v>-7115321</v>
      </c>
      <c r="J38" s="100">
        <f t="shared" si="3"/>
        <v>63371497</v>
      </c>
      <c r="K38" s="100">
        <f t="shared" si="3"/>
        <v>3381105</v>
      </c>
      <c r="L38" s="100">
        <f t="shared" si="3"/>
        <v>-31518545</v>
      </c>
      <c r="M38" s="100">
        <f t="shared" si="3"/>
        <v>51430353</v>
      </c>
      <c r="N38" s="100">
        <f t="shared" si="3"/>
        <v>23292913</v>
      </c>
      <c r="O38" s="100">
        <f t="shared" si="3"/>
        <v>2780416</v>
      </c>
      <c r="P38" s="100">
        <f t="shared" si="3"/>
        <v>39430353</v>
      </c>
      <c r="Q38" s="100">
        <f t="shared" si="3"/>
        <v>35290380</v>
      </c>
      <c r="R38" s="100">
        <f t="shared" si="3"/>
        <v>77501149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164165559</v>
      </c>
      <c r="X38" s="100">
        <f t="shared" si="3"/>
        <v>-31551631</v>
      </c>
      <c r="Y38" s="100">
        <f t="shared" si="3"/>
        <v>195717190</v>
      </c>
      <c r="Z38" s="137">
        <f>+IF(X38&lt;&gt;0,+(Y38/X38)*100,0)</f>
        <v>-620.3076791814661</v>
      </c>
      <c r="AA38" s="102">
        <f>+AA17+AA27+AA36</f>
        <v>-12747153</v>
      </c>
    </row>
    <row r="39" spans="1:27" ht="12.75">
      <c r="A39" s="249" t="s">
        <v>200</v>
      </c>
      <c r="B39" s="182"/>
      <c r="C39" s="153">
        <v>2377665</v>
      </c>
      <c r="D39" s="153"/>
      <c r="E39" s="99">
        <v>2378000</v>
      </c>
      <c r="F39" s="100"/>
      <c r="G39" s="100"/>
      <c r="H39" s="100">
        <v>67563707</v>
      </c>
      <c r="I39" s="100">
        <v>70486818</v>
      </c>
      <c r="J39" s="100"/>
      <c r="K39" s="100">
        <v>63371497</v>
      </c>
      <c r="L39" s="100">
        <v>66752602</v>
      </c>
      <c r="M39" s="100">
        <v>35234057</v>
      </c>
      <c r="N39" s="100">
        <v>63371497</v>
      </c>
      <c r="O39" s="100">
        <v>86664410</v>
      </c>
      <c r="P39" s="100">
        <v>89444826</v>
      </c>
      <c r="Q39" s="100">
        <v>128875179</v>
      </c>
      <c r="R39" s="100">
        <v>86664410</v>
      </c>
      <c r="S39" s="100"/>
      <c r="T39" s="100"/>
      <c r="U39" s="100"/>
      <c r="V39" s="100"/>
      <c r="W39" s="100"/>
      <c r="X39" s="100"/>
      <c r="Y39" s="100"/>
      <c r="Z39" s="137"/>
      <c r="AA39" s="102"/>
    </row>
    <row r="40" spans="1:27" ht="12.75">
      <c r="A40" s="269" t="s">
        <v>201</v>
      </c>
      <c r="B40" s="256"/>
      <c r="C40" s="257">
        <v>1947421</v>
      </c>
      <c r="D40" s="257"/>
      <c r="E40" s="258">
        <v>15238765</v>
      </c>
      <c r="F40" s="259">
        <v>-12747153</v>
      </c>
      <c r="G40" s="259">
        <v>67563707</v>
      </c>
      <c r="H40" s="259">
        <v>70486818</v>
      </c>
      <c r="I40" s="259">
        <v>63371497</v>
      </c>
      <c r="J40" s="259">
        <v>63371497</v>
      </c>
      <c r="K40" s="259">
        <v>66752602</v>
      </c>
      <c r="L40" s="259">
        <v>35234057</v>
      </c>
      <c r="M40" s="259">
        <v>86664410</v>
      </c>
      <c r="N40" s="259">
        <v>86664410</v>
      </c>
      <c r="O40" s="259">
        <v>89444826</v>
      </c>
      <c r="P40" s="259">
        <v>128875179</v>
      </c>
      <c r="Q40" s="259">
        <v>164165559</v>
      </c>
      <c r="R40" s="259">
        <v>164165559</v>
      </c>
      <c r="S40" s="259"/>
      <c r="T40" s="259"/>
      <c r="U40" s="259"/>
      <c r="V40" s="259"/>
      <c r="W40" s="259">
        <v>164165559</v>
      </c>
      <c r="X40" s="259">
        <v>-31551631</v>
      </c>
      <c r="Y40" s="259">
        <v>195717190</v>
      </c>
      <c r="Z40" s="260">
        <v>-620.31</v>
      </c>
      <c r="AA40" s="261">
        <v>-12747153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37615314</v>
      </c>
      <c r="D5" s="200">
        <f t="shared" si="0"/>
        <v>0</v>
      </c>
      <c r="E5" s="106">
        <f t="shared" si="0"/>
        <v>57570000</v>
      </c>
      <c r="F5" s="106">
        <f t="shared" si="0"/>
        <v>57388000</v>
      </c>
      <c r="G5" s="106">
        <f t="shared" si="0"/>
        <v>15576102</v>
      </c>
      <c r="H5" s="106">
        <f t="shared" si="0"/>
        <v>2439645</v>
      </c>
      <c r="I5" s="106">
        <f t="shared" si="0"/>
        <v>0</v>
      </c>
      <c r="J5" s="106">
        <f t="shared" si="0"/>
        <v>18015747</v>
      </c>
      <c r="K5" s="106">
        <f t="shared" si="0"/>
        <v>434372</v>
      </c>
      <c r="L5" s="106">
        <f t="shared" si="0"/>
        <v>6379486</v>
      </c>
      <c r="M5" s="106">
        <f t="shared" si="0"/>
        <v>6379486</v>
      </c>
      <c r="N5" s="106">
        <f t="shared" si="0"/>
        <v>13193344</v>
      </c>
      <c r="O5" s="106">
        <f t="shared" si="0"/>
        <v>186042</v>
      </c>
      <c r="P5" s="106">
        <f t="shared" si="0"/>
        <v>186042</v>
      </c>
      <c r="Q5" s="106">
        <f t="shared" si="0"/>
        <v>4322029</v>
      </c>
      <c r="R5" s="106">
        <f t="shared" si="0"/>
        <v>4694113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35903204</v>
      </c>
      <c r="X5" s="106">
        <f t="shared" si="0"/>
        <v>43041000</v>
      </c>
      <c r="Y5" s="106">
        <f t="shared" si="0"/>
        <v>-7137796</v>
      </c>
      <c r="Z5" s="201">
        <f>+IF(X5&lt;&gt;0,+(Y5/X5)*100,0)</f>
        <v>-16.583713203689506</v>
      </c>
      <c r="AA5" s="199">
        <f>SUM(AA11:AA18)</f>
        <v>57388000</v>
      </c>
    </row>
    <row r="6" spans="1:27" ht="12.75">
      <c r="A6" s="291" t="s">
        <v>205</v>
      </c>
      <c r="B6" s="142"/>
      <c r="C6" s="62">
        <v>16105551</v>
      </c>
      <c r="D6" s="156"/>
      <c r="E6" s="60">
        <v>12108000</v>
      </c>
      <c r="F6" s="60">
        <v>12108000</v>
      </c>
      <c r="G6" s="60">
        <v>8559977</v>
      </c>
      <c r="H6" s="60">
        <v>2049165</v>
      </c>
      <c r="I6" s="60"/>
      <c r="J6" s="60">
        <v>10609142</v>
      </c>
      <c r="K6" s="60">
        <v>330554</v>
      </c>
      <c r="L6" s="60">
        <v>379501</v>
      </c>
      <c r="M6" s="60">
        <v>379501</v>
      </c>
      <c r="N6" s="60">
        <v>1089556</v>
      </c>
      <c r="O6" s="60"/>
      <c r="P6" s="60"/>
      <c r="Q6" s="60">
        <v>2536968</v>
      </c>
      <c r="R6" s="60">
        <v>2536968</v>
      </c>
      <c r="S6" s="60"/>
      <c r="T6" s="60"/>
      <c r="U6" s="60"/>
      <c r="V6" s="60"/>
      <c r="W6" s="60">
        <v>14235666</v>
      </c>
      <c r="X6" s="60">
        <v>9081000</v>
      </c>
      <c r="Y6" s="60">
        <v>5154666</v>
      </c>
      <c r="Z6" s="140">
        <v>56.76</v>
      </c>
      <c r="AA6" s="155">
        <v>12108000</v>
      </c>
    </row>
    <row r="7" spans="1:27" ht="12.75">
      <c r="A7" s="291" t="s">
        <v>206</v>
      </c>
      <c r="B7" s="142"/>
      <c r="C7" s="62"/>
      <c r="D7" s="156"/>
      <c r="E7" s="60">
        <v>26000000</v>
      </c>
      <c r="F7" s="60">
        <v>26000000</v>
      </c>
      <c r="G7" s="60">
        <v>7016125</v>
      </c>
      <c r="H7" s="60">
        <v>390480</v>
      </c>
      <c r="I7" s="60"/>
      <c r="J7" s="60">
        <v>7406605</v>
      </c>
      <c r="K7" s="60">
        <v>103818</v>
      </c>
      <c r="L7" s="60">
        <v>5999985</v>
      </c>
      <c r="M7" s="60">
        <v>5999985</v>
      </c>
      <c r="N7" s="60">
        <v>12103788</v>
      </c>
      <c r="O7" s="60"/>
      <c r="P7" s="60"/>
      <c r="Q7" s="60"/>
      <c r="R7" s="60"/>
      <c r="S7" s="60"/>
      <c r="T7" s="60"/>
      <c r="U7" s="60"/>
      <c r="V7" s="60"/>
      <c r="W7" s="60">
        <v>19510393</v>
      </c>
      <c r="X7" s="60">
        <v>19500000</v>
      </c>
      <c r="Y7" s="60">
        <v>10393</v>
      </c>
      <c r="Z7" s="140">
        <v>0.05</v>
      </c>
      <c r="AA7" s="155">
        <v>26000000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>
        <v>186042</v>
      </c>
      <c r="P8" s="60">
        <v>186042</v>
      </c>
      <c r="Q8" s="60"/>
      <c r="R8" s="60">
        <v>372084</v>
      </c>
      <c r="S8" s="60"/>
      <c r="T8" s="60"/>
      <c r="U8" s="60"/>
      <c r="V8" s="60"/>
      <c r="W8" s="60">
        <v>372084</v>
      </c>
      <c r="X8" s="60"/>
      <c r="Y8" s="60">
        <v>372084</v>
      </c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5278489</v>
      </c>
      <c r="D10" s="156"/>
      <c r="E10" s="60"/>
      <c r="F10" s="60">
        <v>19280000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14460000</v>
      </c>
      <c r="Y10" s="60">
        <v>-14460000</v>
      </c>
      <c r="Z10" s="140">
        <v>-100</v>
      </c>
      <c r="AA10" s="155">
        <v>19280000</v>
      </c>
    </row>
    <row r="11" spans="1:27" ht="12.75">
      <c r="A11" s="292" t="s">
        <v>210</v>
      </c>
      <c r="B11" s="142"/>
      <c r="C11" s="293">
        <f aca="true" t="shared" si="1" ref="C11:Y11">SUM(C6:C10)</f>
        <v>21384040</v>
      </c>
      <c r="D11" s="294">
        <f t="shared" si="1"/>
        <v>0</v>
      </c>
      <c r="E11" s="295">
        <f t="shared" si="1"/>
        <v>38108000</v>
      </c>
      <c r="F11" s="295">
        <f t="shared" si="1"/>
        <v>57388000</v>
      </c>
      <c r="G11" s="295">
        <f t="shared" si="1"/>
        <v>15576102</v>
      </c>
      <c r="H11" s="295">
        <f t="shared" si="1"/>
        <v>2439645</v>
      </c>
      <c r="I11" s="295">
        <f t="shared" si="1"/>
        <v>0</v>
      </c>
      <c r="J11" s="295">
        <f t="shared" si="1"/>
        <v>18015747</v>
      </c>
      <c r="K11" s="295">
        <f t="shared" si="1"/>
        <v>434372</v>
      </c>
      <c r="L11" s="295">
        <f t="shared" si="1"/>
        <v>6379486</v>
      </c>
      <c r="M11" s="295">
        <f t="shared" si="1"/>
        <v>6379486</v>
      </c>
      <c r="N11" s="295">
        <f t="shared" si="1"/>
        <v>13193344</v>
      </c>
      <c r="O11" s="295">
        <f t="shared" si="1"/>
        <v>186042</v>
      </c>
      <c r="P11" s="295">
        <f t="shared" si="1"/>
        <v>186042</v>
      </c>
      <c r="Q11" s="295">
        <f t="shared" si="1"/>
        <v>2536968</v>
      </c>
      <c r="R11" s="295">
        <f t="shared" si="1"/>
        <v>2909052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34118143</v>
      </c>
      <c r="X11" s="295">
        <f t="shared" si="1"/>
        <v>43041000</v>
      </c>
      <c r="Y11" s="295">
        <f t="shared" si="1"/>
        <v>-8922857</v>
      </c>
      <c r="Z11" s="296">
        <f>+IF(X11&lt;&gt;0,+(Y11/X11)*100,0)</f>
        <v>-20.73106340466067</v>
      </c>
      <c r="AA11" s="297">
        <f>SUM(AA6:AA10)</f>
        <v>57388000</v>
      </c>
    </row>
    <row r="12" spans="1:27" ht="12.75">
      <c r="A12" s="298" t="s">
        <v>211</v>
      </c>
      <c r="B12" s="136"/>
      <c r="C12" s="62">
        <v>13414007</v>
      </c>
      <c r="D12" s="156"/>
      <c r="E12" s="60">
        <v>19462000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>
        <v>1785061</v>
      </c>
      <c r="R12" s="60">
        <v>1785061</v>
      </c>
      <c r="S12" s="60"/>
      <c r="T12" s="60"/>
      <c r="U12" s="60"/>
      <c r="V12" s="60"/>
      <c r="W12" s="60">
        <v>1785061</v>
      </c>
      <c r="X12" s="60"/>
      <c r="Y12" s="60">
        <v>1785061</v>
      </c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2817267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16105551</v>
      </c>
      <c r="D36" s="156">
        <f t="shared" si="4"/>
        <v>0</v>
      </c>
      <c r="E36" s="60">
        <f t="shared" si="4"/>
        <v>12108000</v>
      </c>
      <c r="F36" s="60">
        <f t="shared" si="4"/>
        <v>12108000</v>
      </c>
      <c r="G36" s="60">
        <f t="shared" si="4"/>
        <v>8559977</v>
      </c>
      <c r="H36" s="60">
        <f t="shared" si="4"/>
        <v>2049165</v>
      </c>
      <c r="I36" s="60">
        <f t="shared" si="4"/>
        <v>0</v>
      </c>
      <c r="J36" s="60">
        <f t="shared" si="4"/>
        <v>10609142</v>
      </c>
      <c r="K36" s="60">
        <f t="shared" si="4"/>
        <v>330554</v>
      </c>
      <c r="L36" s="60">
        <f t="shared" si="4"/>
        <v>379501</v>
      </c>
      <c r="M36" s="60">
        <f t="shared" si="4"/>
        <v>379501</v>
      </c>
      <c r="N36" s="60">
        <f t="shared" si="4"/>
        <v>1089556</v>
      </c>
      <c r="O36" s="60">
        <f t="shared" si="4"/>
        <v>0</v>
      </c>
      <c r="P36" s="60">
        <f t="shared" si="4"/>
        <v>0</v>
      </c>
      <c r="Q36" s="60">
        <f t="shared" si="4"/>
        <v>2536968</v>
      </c>
      <c r="R36" s="60">
        <f t="shared" si="4"/>
        <v>2536968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14235666</v>
      </c>
      <c r="X36" s="60">
        <f t="shared" si="4"/>
        <v>9081000</v>
      </c>
      <c r="Y36" s="60">
        <f t="shared" si="4"/>
        <v>5154666</v>
      </c>
      <c r="Z36" s="140">
        <f aca="true" t="shared" si="5" ref="Z36:Z49">+IF(X36&lt;&gt;0,+(Y36/X36)*100,0)</f>
        <v>56.763197885695405</v>
      </c>
      <c r="AA36" s="155">
        <f>AA6+AA21</f>
        <v>12108000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26000000</v>
      </c>
      <c r="F37" s="60">
        <f t="shared" si="4"/>
        <v>26000000</v>
      </c>
      <c r="G37" s="60">
        <f t="shared" si="4"/>
        <v>7016125</v>
      </c>
      <c r="H37" s="60">
        <f t="shared" si="4"/>
        <v>390480</v>
      </c>
      <c r="I37" s="60">
        <f t="shared" si="4"/>
        <v>0</v>
      </c>
      <c r="J37" s="60">
        <f t="shared" si="4"/>
        <v>7406605</v>
      </c>
      <c r="K37" s="60">
        <f t="shared" si="4"/>
        <v>103818</v>
      </c>
      <c r="L37" s="60">
        <f t="shared" si="4"/>
        <v>5999985</v>
      </c>
      <c r="M37" s="60">
        <f t="shared" si="4"/>
        <v>5999985</v>
      </c>
      <c r="N37" s="60">
        <f t="shared" si="4"/>
        <v>12103788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19510393</v>
      </c>
      <c r="X37" s="60">
        <f t="shared" si="4"/>
        <v>19500000</v>
      </c>
      <c r="Y37" s="60">
        <f t="shared" si="4"/>
        <v>10393</v>
      </c>
      <c r="Z37" s="140">
        <f t="shared" si="5"/>
        <v>0.0532974358974359</v>
      </c>
      <c r="AA37" s="155">
        <f>AA7+AA22</f>
        <v>26000000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186042</v>
      </c>
      <c r="P38" s="60">
        <f t="shared" si="4"/>
        <v>186042</v>
      </c>
      <c r="Q38" s="60">
        <f t="shared" si="4"/>
        <v>0</v>
      </c>
      <c r="R38" s="60">
        <f t="shared" si="4"/>
        <v>372084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372084</v>
      </c>
      <c r="X38" s="60">
        <f t="shared" si="4"/>
        <v>0</v>
      </c>
      <c r="Y38" s="60">
        <f t="shared" si="4"/>
        <v>372084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5278489</v>
      </c>
      <c r="D40" s="156">
        <f t="shared" si="4"/>
        <v>0</v>
      </c>
      <c r="E40" s="60">
        <f t="shared" si="4"/>
        <v>0</v>
      </c>
      <c r="F40" s="60">
        <f t="shared" si="4"/>
        <v>19280000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14460000</v>
      </c>
      <c r="Y40" s="60">
        <f t="shared" si="4"/>
        <v>-14460000</v>
      </c>
      <c r="Z40" s="140">
        <f t="shared" si="5"/>
        <v>-100</v>
      </c>
      <c r="AA40" s="155">
        <f>AA10+AA25</f>
        <v>19280000</v>
      </c>
    </row>
    <row r="41" spans="1:27" ht="12.75">
      <c r="A41" s="292" t="s">
        <v>210</v>
      </c>
      <c r="B41" s="142"/>
      <c r="C41" s="293">
        <f aca="true" t="shared" si="6" ref="C41:Y41">SUM(C36:C40)</f>
        <v>21384040</v>
      </c>
      <c r="D41" s="294">
        <f t="shared" si="6"/>
        <v>0</v>
      </c>
      <c r="E41" s="295">
        <f t="shared" si="6"/>
        <v>38108000</v>
      </c>
      <c r="F41" s="295">
        <f t="shared" si="6"/>
        <v>57388000</v>
      </c>
      <c r="G41" s="295">
        <f t="shared" si="6"/>
        <v>15576102</v>
      </c>
      <c r="H41" s="295">
        <f t="shared" si="6"/>
        <v>2439645</v>
      </c>
      <c r="I41" s="295">
        <f t="shared" si="6"/>
        <v>0</v>
      </c>
      <c r="J41" s="295">
        <f t="shared" si="6"/>
        <v>18015747</v>
      </c>
      <c r="K41" s="295">
        <f t="shared" si="6"/>
        <v>434372</v>
      </c>
      <c r="L41" s="295">
        <f t="shared" si="6"/>
        <v>6379486</v>
      </c>
      <c r="M41" s="295">
        <f t="shared" si="6"/>
        <v>6379486</v>
      </c>
      <c r="N41" s="295">
        <f t="shared" si="6"/>
        <v>13193344</v>
      </c>
      <c r="O41" s="295">
        <f t="shared" si="6"/>
        <v>186042</v>
      </c>
      <c r="P41" s="295">
        <f t="shared" si="6"/>
        <v>186042</v>
      </c>
      <c r="Q41" s="295">
        <f t="shared" si="6"/>
        <v>2536968</v>
      </c>
      <c r="R41" s="295">
        <f t="shared" si="6"/>
        <v>2909052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34118143</v>
      </c>
      <c r="X41" s="295">
        <f t="shared" si="6"/>
        <v>43041000</v>
      </c>
      <c r="Y41" s="295">
        <f t="shared" si="6"/>
        <v>-8922857</v>
      </c>
      <c r="Z41" s="296">
        <f t="shared" si="5"/>
        <v>-20.73106340466067</v>
      </c>
      <c r="AA41" s="297">
        <f>SUM(AA36:AA40)</f>
        <v>57388000</v>
      </c>
    </row>
    <row r="42" spans="1:27" ht="12.75">
      <c r="A42" s="298" t="s">
        <v>211</v>
      </c>
      <c r="B42" s="136"/>
      <c r="C42" s="95">
        <f aca="true" t="shared" si="7" ref="C42:Y48">C12+C27</f>
        <v>13414007</v>
      </c>
      <c r="D42" s="129">
        <f t="shared" si="7"/>
        <v>0</v>
      </c>
      <c r="E42" s="54">
        <f t="shared" si="7"/>
        <v>19462000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1785061</v>
      </c>
      <c r="R42" s="54">
        <f t="shared" si="7"/>
        <v>1785061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1785061</v>
      </c>
      <c r="X42" s="54">
        <f t="shared" si="7"/>
        <v>0</v>
      </c>
      <c r="Y42" s="54">
        <f t="shared" si="7"/>
        <v>1785061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2817267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37615314</v>
      </c>
      <c r="D49" s="218">
        <f t="shared" si="9"/>
        <v>0</v>
      </c>
      <c r="E49" s="220">
        <f t="shared" si="9"/>
        <v>57570000</v>
      </c>
      <c r="F49" s="220">
        <f t="shared" si="9"/>
        <v>57388000</v>
      </c>
      <c r="G49" s="220">
        <f t="shared" si="9"/>
        <v>15576102</v>
      </c>
      <c r="H49" s="220">
        <f t="shared" si="9"/>
        <v>2439645</v>
      </c>
      <c r="I49" s="220">
        <f t="shared" si="9"/>
        <v>0</v>
      </c>
      <c r="J49" s="220">
        <f t="shared" si="9"/>
        <v>18015747</v>
      </c>
      <c r="K49" s="220">
        <f t="shared" si="9"/>
        <v>434372</v>
      </c>
      <c r="L49" s="220">
        <f t="shared" si="9"/>
        <v>6379486</v>
      </c>
      <c r="M49" s="220">
        <f t="shared" si="9"/>
        <v>6379486</v>
      </c>
      <c r="N49" s="220">
        <f t="shared" si="9"/>
        <v>13193344</v>
      </c>
      <c r="O49" s="220">
        <f t="shared" si="9"/>
        <v>186042</v>
      </c>
      <c r="P49" s="220">
        <f t="shared" si="9"/>
        <v>186042</v>
      </c>
      <c r="Q49" s="220">
        <f t="shared" si="9"/>
        <v>4322029</v>
      </c>
      <c r="R49" s="220">
        <f t="shared" si="9"/>
        <v>4694113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35903204</v>
      </c>
      <c r="X49" s="220">
        <f t="shared" si="9"/>
        <v>43041000</v>
      </c>
      <c r="Y49" s="220">
        <f t="shared" si="9"/>
        <v>-7137796</v>
      </c>
      <c r="Z49" s="221">
        <f t="shared" si="5"/>
        <v>-16.583713203689506</v>
      </c>
      <c r="AA49" s="222">
        <f>SUM(AA41:AA48)</f>
        <v>57388000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184057</v>
      </c>
      <c r="H65" s="60">
        <v>184057</v>
      </c>
      <c r="I65" s="60">
        <v>184057</v>
      </c>
      <c r="J65" s="60">
        <v>552171</v>
      </c>
      <c r="K65" s="60">
        <v>184057</v>
      </c>
      <c r="L65" s="60">
        <v>2578962</v>
      </c>
      <c r="M65" s="60">
        <v>10761970</v>
      </c>
      <c r="N65" s="60">
        <v>13524989</v>
      </c>
      <c r="O65" s="60">
        <v>10718285</v>
      </c>
      <c r="P65" s="60">
        <v>10718285</v>
      </c>
      <c r="Q65" s="60"/>
      <c r="R65" s="60">
        <v>21436570</v>
      </c>
      <c r="S65" s="60"/>
      <c r="T65" s="60"/>
      <c r="U65" s="60"/>
      <c r="V65" s="60"/>
      <c r="W65" s="60">
        <v>35513730</v>
      </c>
      <c r="X65" s="60"/>
      <c r="Y65" s="60">
        <v>35513730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>
        <v>449228</v>
      </c>
      <c r="M66" s="275">
        <v>2315151</v>
      </c>
      <c r="N66" s="275">
        <v>2764379</v>
      </c>
      <c r="O66" s="275">
        <v>228414</v>
      </c>
      <c r="P66" s="275">
        <v>72358</v>
      </c>
      <c r="Q66" s="275"/>
      <c r="R66" s="275">
        <v>300772</v>
      </c>
      <c r="S66" s="275"/>
      <c r="T66" s="275"/>
      <c r="U66" s="275"/>
      <c r="V66" s="275"/>
      <c r="W66" s="275">
        <v>3065151</v>
      </c>
      <c r="X66" s="275"/>
      <c r="Y66" s="275">
        <v>3065151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>
        <v>693402</v>
      </c>
      <c r="H67" s="60">
        <v>693402</v>
      </c>
      <c r="I67" s="60">
        <v>8428</v>
      </c>
      <c r="J67" s="60">
        <v>1395232</v>
      </c>
      <c r="K67" s="60">
        <v>8428</v>
      </c>
      <c r="L67" s="60">
        <v>4088201</v>
      </c>
      <c r="M67" s="60">
        <v>4895211</v>
      </c>
      <c r="N67" s="60">
        <v>8991840</v>
      </c>
      <c r="O67" s="60">
        <v>1179102</v>
      </c>
      <c r="P67" s="60">
        <v>645403</v>
      </c>
      <c r="Q67" s="60"/>
      <c r="R67" s="60">
        <v>1824505</v>
      </c>
      <c r="S67" s="60"/>
      <c r="T67" s="60"/>
      <c r="U67" s="60"/>
      <c r="V67" s="60"/>
      <c r="W67" s="60">
        <v>12211577</v>
      </c>
      <c r="X67" s="60"/>
      <c r="Y67" s="60">
        <v>12211577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1358150</v>
      </c>
      <c r="H68" s="60">
        <v>1358150</v>
      </c>
      <c r="I68" s="60">
        <v>126000</v>
      </c>
      <c r="J68" s="60">
        <v>2842300</v>
      </c>
      <c r="K68" s="60">
        <v>126000</v>
      </c>
      <c r="L68" s="60"/>
      <c r="M68" s="60">
        <v>6178132</v>
      </c>
      <c r="N68" s="60">
        <v>6304132</v>
      </c>
      <c r="O68" s="60">
        <v>32548</v>
      </c>
      <c r="P68" s="60">
        <v>32548</v>
      </c>
      <c r="Q68" s="60"/>
      <c r="R68" s="60">
        <v>65096</v>
      </c>
      <c r="S68" s="60"/>
      <c r="T68" s="60"/>
      <c r="U68" s="60"/>
      <c r="V68" s="60"/>
      <c r="W68" s="60">
        <v>9211528</v>
      </c>
      <c r="X68" s="60"/>
      <c r="Y68" s="60">
        <v>9211528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2235609</v>
      </c>
      <c r="H69" s="220">
        <f t="shared" si="12"/>
        <v>2235609</v>
      </c>
      <c r="I69" s="220">
        <f t="shared" si="12"/>
        <v>318485</v>
      </c>
      <c r="J69" s="220">
        <f t="shared" si="12"/>
        <v>4789703</v>
      </c>
      <c r="K69" s="220">
        <f t="shared" si="12"/>
        <v>318485</v>
      </c>
      <c r="L69" s="220">
        <f t="shared" si="12"/>
        <v>7116391</v>
      </c>
      <c r="M69" s="220">
        <f t="shared" si="12"/>
        <v>24150464</v>
      </c>
      <c r="N69" s="220">
        <f t="shared" si="12"/>
        <v>31585340</v>
      </c>
      <c r="O69" s="220">
        <f t="shared" si="12"/>
        <v>12158349</v>
      </c>
      <c r="P69" s="220">
        <f t="shared" si="12"/>
        <v>11468594</v>
      </c>
      <c r="Q69" s="220">
        <f t="shared" si="12"/>
        <v>0</v>
      </c>
      <c r="R69" s="220">
        <f t="shared" si="12"/>
        <v>23626943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60001986</v>
      </c>
      <c r="X69" s="220">
        <f t="shared" si="12"/>
        <v>0</v>
      </c>
      <c r="Y69" s="220">
        <f t="shared" si="12"/>
        <v>60001986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21384040</v>
      </c>
      <c r="D5" s="357">
        <f t="shared" si="0"/>
        <v>0</v>
      </c>
      <c r="E5" s="356">
        <f t="shared" si="0"/>
        <v>38108000</v>
      </c>
      <c r="F5" s="358">
        <f t="shared" si="0"/>
        <v>57388000</v>
      </c>
      <c r="G5" s="358">
        <f t="shared" si="0"/>
        <v>15576102</v>
      </c>
      <c r="H5" s="356">
        <f t="shared" si="0"/>
        <v>2439645</v>
      </c>
      <c r="I5" s="356">
        <f t="shared" si="0"/>
        <v>0</v>
      </c>
      <c r="J5" s="358">
        <f t="shared" si="0"/>
        <v>18015747</v>
      </c>
      <c r="K5" s="358">
        <f t="shared" si="0"/>
        <v>434372</v>
      </c>
      <c r="L5" s="356">
        <f t="shared" si="0"/>
        <v>6379486</v>
      </c>
      <c r="M5" s="356">
        <f t="shared" si="0"/>
        <v>6379486</v>
      </c>
      <c r="N5" s="358">
        <f t="shared" si="0"/>
        <v>13193344</v>
      </c>
      <c r="O5" s="358">
        <f t="shared" si="0"/>
        <v>186042</v>
      </c>
      <c r="P5" s="356">
        <f t="shared" si="0"/>
        <v>186042</v>
      </c>
      <c r="Q5" s="356">
        <f t="shared" si="0"/>
        <v>2536968</v>
      </c>
      <c r="R5" s="358">
        <f t="shared" si="0"/>
        <v>2909052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34118143</v>
      </c>
      <c r="X5" s="356">
        <f t="shared" si="0"/>
        <v>43041000</v>
      </c>
      <c r="Y5" s="358">
        <f t="shared" si="0"/>
        <v>-8922857</v>
      </c>
      <c r="Z5" s="359">
        <f>+IF(X5&lt;&gt;0,+(Y5/X5)*100,0)</f>
        <v>-20.73106340466067</v>
      </c>
      <c r="AA5" s="360">
        <f>+AA6+AA8+AA11+AA13+AA15</f>
        <v>57388000</v>
      </c>
    </row>
    <row r="6" spans="1:27" ht="12.75">
      <c r="A6" s="361" t="s">
        <v>205</v>
      </c>
      <c r="B6" s="142"/>
      <c r="C6" s="60">
        <f>+C7</f>
        <v>16105551</v>
      </c>
      <c r="D6" s="340">
        <f aca="true" t="shared" si="1" ref="D6:AA6">+D7</f>
        <v>0</v>
      </c>
      <c r="E6" s="60">
        <f t="shared" si="1"/>
        <v>12108000</v>
      </c>
      <c r="F6" s="59">
        <f t="shared" si="1"/>
        <v>12108000</v>
      </c>
      <c r="G6" s="59">
        <f t="shared" si="1"/>
        <v>8559977</v>
      </c>
      <c r="H6" s="60">
        <f t="shared" si="1"/>
        <v>2049165</v>
      </c>
      <c r="I6" s="60">
        <f t="shared" si="1"/>
        <v>0</v>
      </c>
      <c r="J6" s="59">
        <f t="shared" si="1"/>
        <v>10609142</v>
      </c>
      <c r="K6" s="59">
        <f t="shared" si="1"/>
        <v>330554</v>
      </c>
      <c r="L6" s="60">
        <f t="shared" si="1"/>
        <v>379501</v>
      </c>
      <c r="M6" s="60">
        <f t="shared" si="1"/>
        <v>379501</v>
      </c>
      <c r="N6" s="59">
        <f t="shared" si="1"/>
        <v>1089556</v>
      </c>
      <c r="O6" s="59">
        <f t="shared" si="1"/>
        <v>0</v>
      </c>
      <c r="P6" s="60">
        <f t="shared" si="1"/>
        <v>0</v>
      </c>
      <c r="Q6" s="60">
        <f t="shared" si="1"/>
        <v>2536968</v>
      </c>
      <c r="R6" s="59">
        <f t="shared" si="1"/>
        <v>2536968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14235666</v>
      </c>
      <c r="X6" s="60">
        <f t="shared" si="1"/>
        <v>9081000</v>
      </c>
      <c r="Y6" s="59">
        <f t="shared" si="1"/>
        <v>5154666</v>
      </c>
      <c r="Z6" s="61">
        <f>+IF(X6&lt;&gt;0,+(Y6/X6)*100,0)</f>
        <v>56.763197885695405</v>
      </c>
      <c r="AA6" s="62">
        <f t="shared" si="1"/>
        <v>12108000</v>
      </c>
    </row>
    <row r="7" spans="1:27" ht="12.75">
      <c r="A7" s="291" t="s">
        <v>229</v>
      </c>
      <c r="B7" s="142"/>
      <c r="C7" s="60">
        <v>16105551</v>
      </c>
      <c r="D7" s="340"/>
      <c r="E7" s="60">
        <v>12108000</v>
      </c>
      <c r="F7" s="59">
        <v>12108000</v>
      </c>
      <c r="G7" s="59">
        <v>8559977</v>
      </c>
      <c r="H7" s="60">
        <v>2049165</v>
      </c>
      <c r="I7" s="60"/>
      <c r="J7" s="59">
        <v>10609142</v>
      </c>
      <c r="K7" s="59">
        <v>330554</v>
      </c>
      <c r="L7" s="60">
        <v>379501</v>
      </c>
      <c r="M7" s="60">
        <v>379501</v>
      </c>
      <c r="N7" s="59">
        <v>1089556</v>
      </c>
      <c r="O7" s="59"/>
      <c r="P7" s="60"/>
      <c r="Q7" s="60">
        <v>2536968</v>
      </c>
      <c r="R7" s="59">
        <v>2536968</v>
      </c>
      <c r="S7" s="59"/>
      <c r="T7" s="60"/>
      <c r="U7" s="60"/>
      <c r="V7" s="59"/>
      <c r="W7" s="59">
        <v>14235666</v>
      </c>
      <c r="X7" s="60">
        <v>9081000</v>
      </c>
      <c r="Y7" s="59">
        <v>5154666</v>
      </c>
      <c r="Z7" s="61">
        <v>56.76</v>
      </c>
      <c r="AA7" s="62">
        <v>12108000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26000000</v>
      </c>
      <c r="F8" s="59">
        <f t="shared" si="2"/>
        <v>26000000</v>
      </c>
      <c r="G8" s="59">
        <f t="shared" si="2"/>
        <v>7016125</v>
      </c>
      <c r="H8" s="60">
        <f t="shared" si="2"/>
        <v>390480</v>
      </c>
      <c r="I8" s="60">
        <f t="shared" si="2"/>
        <v>0</v>
      </c>
      <c r="J8" s="59">
        <f t="shared" si="2"/>
        <v>7406605</v>
      </c>
      <c r="K8" s="59">
        <f t="shared" si="2"/>
        <v>103818</v>
      </c>
      <c r="L8" s="60">
        <f t="shared" si="2"/>
        <v>5999985</v>
      </c>
      <c r="M8" s="60">
        <f t="shared" si="2"/>
        <v>5999985</v>
      </c>
      <c r="N8" s="59">
        <f t="shared" si="2"/>
        <v>12103788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19510393</v>
      </c>
      <c r="X8" s="60">
        <f t="shared" si="2"/>
        <v>19500000</v>
      </c>
      <c r="Y8" s="59">
        <f t="shared" si="2"/>
        <v>10393</v>
      </c>
      <c r="Z8" s="61">
        <f>+IF(X8&lt;&gt;0,+(Y8/X8)*100,0)</f>
        <v>0.0532974358974359</v>
      </c>
      <c r="AA8" s="62">
        <f>SUM(AA9:AA10)</f>
        <v>26000000</v>
      </c>
    </row>
    <row r="9" spans="1:27" ht="12.75">
      <c r="A9" s="291" t="s">
        <v>230</v>
      </c>
      <c r="B9" s="142"/>
      <c r="C9" s="60"/>
      <c r="D9" s="340"/>
      <c r="E9" s="60">
        <v>26000000</v>
      </c>
      <c r="F9" s="59">
        <v>26000000</v>
      </c>
      <c r="G9" s="59">
        <v>7016125</v>
      </c>
      <c r="H9" s="60">
        <v>390480</v>
      </c>
      <c r="I9" s="60"/>
      <c r="J9" s="59">
        <v>7406605</v>
      </c>
      <c r="K9" s="59">
        <v>103818</v>
      </c>
      <c r="L9" s="60">
        <v>5999985</v>
      </c>
      <c r="M9" s="60">
        <v>5999985</v>
      </c>
      <c r="N9" s="59">
        <v>12103788</v>
      </c>
      <c r="O9" s="59"/>
      <c r="P9" s="60"/>
      <c r="Q9" s="60"/>
      <c r="R9" s="59"/>
      <c r="S9" s="59"/>
      <c r="T9" s="60"/>
      <c r="U9" s="60"/>
      <c r="V9" s="59"/>
      <c r="W9" s="59">
        <v>19510393</v>
      </c>
      <c r="X9" s="60">
        <v>19500000</v>
      </c>
      <c r="Y9" s="59">
        <v>10393</v>
      </c>
      <c r="Z9" s="61">
        <v>0.05</v>
      </c>
      <c r="AA9" s="62">
        <v>26000000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186042</v>
      </c>
      <c r="P11" s="362">
        <f t="shared" si="3"/>
        <v>186042</v>
      </c>
      <c r="Q11" s="362">
        <f t="shared" si="3"/>
        <v>0</v>
      </c>
      <c r="R11" s="364">
        <f t="shared" si="3"/>
        <v>372084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372084</v>
      </c>
      <c r="X11" s="362">
        <f t="shared" si="3"/>
        <v>0</v>
      </c>
      <c r="Y11" s="364">
        <f t="shared" si="3"/>
        <v>372084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>
        <v>186042</v>
      </c>
      <c r="P12" s="60">
        <v>186042</v>
      </c>
      <c r="Q12" s="60"/>
      <c r="R12" s="59">
        <v>372084</v>
      </c>
      <c r="S12" s="59"/>
      <c r="T12" s="60"/>
      <c r="U12" s="60"/>
      <c r="V12" s="59"/>
      <c r="W12" s="59">
        <v>372084</v>
      </c>
      <c r="X12" s="60"/>
      <c r="Y12" s="59">
        <v>372084</v>
      </c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5278489</v>
      </c>
      <c r="D15" s="340">
        <f t="shared" si="5"/>
        <v>0</v>
      </c>
      <c r="E15" s="60">
        <f t="shared" si="5"/>
        <v>0</v>
      </c>
      <c r="F15" s="59">
        <f t="shared" si="5"/>
        <v>19280000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14460000</v>
      </c>
      <c r="Y15" s="59">
        <f t="shared" si="5"/>
        <v>-14460000</v>
      </c>
      <c r="Z15" s="61">
        <f>+IF(X15&lt;&gt;0,+(Y15/X15)*100,0)</f>
        <v>-100</v>
      </c>
      <c r="AA15" s="62">
        <f>SUM(AA16:AA20)</f>
        <v>19280000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5278489</v>
      </c>
      <c r="D20" s="340"/>
      <c r="E20" s="60"/>
      <c r="F20" s="59">
        <v>19280000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14460000</v>
      </c>
      <c r="Y20" s="59">
        <v>-14460000</v>
      </c>
      <c r="Z20" s="61">
        <v>-100</v>
      </c>
      <c r="AA20" s="62">
        <v>19280000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13414007</v>
      </c>
      <c r="D22" s="344">
        <f t="shared" si="6"/>
        <v>0</v>
      </c>
      <c r="E22" s="343">
        <f t="shared" si="6"/>
        <v>19462000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1785061</v>
      </c>
      <c r="R22" s="345">
        <f t="shared" si="6"/>
        <v>1785061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1785061</v>
      </c>
      <c r="X22" s="343">
        <f t="shared" si="6"/>
        <v>0</v>
      </c>
      <c r="Y22" s="345">
        <f t="shared" si="6"/>
        <v>1785061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13414007</v>
      </c>
      <c r="D24" s="340"/>
      <c r="E24" s="60">
        <v>7892000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>
        <v>487621</v>
      </c>
      <c r="R24" s="59">
        <v>487621</v>
      </c>
      <c r="S24" s="59"/>
      <c r="T24" s="60"/>
      <c r="U24" s="60"/>
      <c r="V24" s="59"/>
      <c r="W24" s="59">
        <v>487621</v>
      </c>
      <c r="X24" s="60"/>
      <c r="Y24" s="59">
        <v>487621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11570000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>
        <v>1297440</v>
      </c>
      <c r="R25" s="59">
        <v>1297440</v>
      </c>
      <c r="S25" s="59"/>
      <c r="T25" s="60"/>
      <c r="U25" s="60"/>
      <c r="V25" s="59"/>
      <c r="W25" s="59">
        <v>1297440</v>
      </c>
      <c r="X25" s="60"/>
      <c r="Y25" s="59">
        <v>1297440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2817267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1588819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1228448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37615314</v>
      </c>
      <c r="D60" s="346">
        <f t="shared" si="14"/>
        <v>0</v>
      </c>
      <c r="E60" s="219">
        <f t="shared" si="14"/>
        <v>57570000</v>
      </c>
      <c r="F60" s="264">
        <f t="shared" si="14"/>
        <v>57388000</v>
      </c>
      <c r="G60" s="264">
        <f t="shared" si="14"/>
        <v>15576102</v>
      </c>
      <c r="H60" s="219">
        <f t="shared" si="14"/>
        <v>2439645</v>
      </c>
      <c r="I60" s="219">
        <f t="shared" si="14"/>
        <v>0</v>
      </c>
      <c r="J60" s="264">
        <f t="shared" si="14"/>
        <v>18015747</v>
      </c>
      <c r="K60" s="264">
        <f t="shared" si="14"/>
        <v>434372</v>
      </c>
      <c r="L60" s="219">
        <f t="shared" si="14"/>
        <v>6379486</v>
      </c>
      <c r="M60" s="219">
        <f t="shared" si="14"/>
        <v>6379486</v>
      </c>
      <c r="N60" s="264">
        <f t="shared" si="14"/>
        <v>13193344</v>
      </c>
      <c r="O60" s="264">
        <f t="shared" si="14"/>
        <v>186042</v>
      </c>
      <c r="P60" s="219">
        <f t="shared" si="14"/>
        <v>186042</v>
      </c>
      <c r="Q60" s="219">
        <f t="shared" si="14"/>
        <v>4322029</v>
      </c>
      <c r="R60" s="264">
        <f t="shared" si="14"/>
        <v>4694113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35903204</v>
      </c>
      <c r="X60" s="219">
        <f t="shared" si="14"/>
        <v>43041000</v>
      </c>
      <c r="Y60" s="264">
        <f t="shared" si="14"/>
        <v>-7137796</v>
      </c>
      <c r="Z60" s="337">
        <f>+IF(X60&lt;&gt;0,+(Y60/X60)*100,0)</f>
        <v>-16.583713203689506</v>
      </c>
      <c r="AA60" s="232">
        <f>+AA57+AA54+AA51+AA40+AA37+AA34+AA22+AA5</f>
        <v>57388000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2018-05-08T09:15:24Z</dcterms:created>
  <dcterms:modified xsi:type="dcterms:W3CDTF">2018-05-08T09:15:28Z</dcterms:modified>
  <cp:category/>
  <cp:version/>
  <cp:contentType/>
  <cp:contentStatus/>
</cp:coreProperties>
</file>