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<sst xmlns="http://schemas.openxmlformats.org/spreadsheetml/2006/main" count="857" uniqueCount="303">
  <si>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Umhlabuyalingana(KZN271)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</si>
  <si>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</si>
  <si>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</si>
  <si>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</si>
  <si>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</si>
  <si>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</si>
  <si>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</si>
  <si>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</si>
  <si>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</si>
  <si>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</si>
  <si>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</si>
  <si>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</si>
  <si>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</si>
  <si>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</si>
  <si>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</si>
  <si>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</si>
  <si>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</si>
  <si>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</si>
  <si>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</si>
  <si>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</si>
  <si>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</si>
  <si>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</si>
  <si>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</si>
  <si>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</si>
  <si>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</si>
  <si>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</si>
  <si>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</si>
  <si>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</si>
  <si>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</si>
  <si>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</si>
  <si>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</si>
  <si>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</si>
  <si>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</si>
  <si>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</si>
  <si>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</si>
  <si>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</si>
  <si>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</si>
  <si>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</si>
  <si>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</si>
  <si>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</si>
  <si>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</si>
  <si>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</si>
  <si>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</si>
  <si>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</si>
  <si>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</si>
  <si>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</si>
  <si>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</si>
  <si>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</si>
  <si>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</si>
  <si>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</si>
  <si>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</si>
  <si>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</si>
  <si>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</si>
  <si>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</si>
  <si>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</si>
  <si>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</si>
  <si>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</si>
  <si>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</si>
  <si>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</si>
  <si>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</si>
  <si>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</si>
  <si>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</si>
  <si>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</si>
  <si>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</si>
  <si>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</si>
  <si>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</si>
  <si>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</si>
  <si>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</si>
  <si>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</si>
  <si>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</si>
  <si>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Umhlabuyalingana(KZN271)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</si>
  <si>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</si>
  <si>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</si>
  <si>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</si>
  <si>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</si>
  <si>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</si>
  <si>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</si>
  <si>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</si>
  <si>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</si>
  <si>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</si>
  <si>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</si>
  <si>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</si>
  <si>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</si>
  <si>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</si>
  <si>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</si>
  <si>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</si>
  <si>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</si>
  <si>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</si>
  <si>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</si>
  <si>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</si>
  <si>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</si>
  <si>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</si>
  <si>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</si>
  <si>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</si>
  <si>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</si>
  <si>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</si>
  <si>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</si>
  <si>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</si>
  <si>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</si>
  <si>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</si>
  <si>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Umhlabuyalingana(KZN271)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</si>
  <si>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</si>
  <si>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</si>
  <si>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</si>
  <si>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</si>
  <si>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</si>
  <si>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</si>
  <si>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</si>
  <si>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</si>
  <si>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</si>
  <si>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</si>
  <si>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</si>
  <si>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</si>
  <si>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</si>
  <si>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</si>
  <si>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</si>
  <si>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</si>
  <si>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</si>
  <si>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</si>
  <si>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</si>
  <si>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</si>
  <si>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</si>
  <si>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</si>
  <si>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</si>
  <si>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</si>
  <si>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</si>
  <si>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</si>
  <si>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</si>
  <si>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</si>
  <si>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Umhlabuyalingana(KZN271)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</si>
  <si>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</si>
  <si>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</si>
  <si>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</si>
  <si>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</si>
  <si>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</si>
  <si>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</si>
  <si>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</si>
  <si>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</si>
  <si>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</si>
  <si>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</si>
  <si>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Umhlabuyalingana(KZN271)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</si>
  <si>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</si>
  <si>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</si>
  <si>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</si>
  <si>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</si>
  <si>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</si>
  <si>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</si>
  <si>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</si>
  <si>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</si>
  <si>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</si>
  <si>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</si>
  <si>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</si>
  <si>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</si>
  <si>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</si>
  <si>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</si>
  <si>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</si>
  <si>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</si>
  <si>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</si>
  <si>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</si>
  <si>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</si>
  <si>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</si>
  <si>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</si>
  <si>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</si>
  <si>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</si>
  <si>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</si>
  <si>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</si>
  <si>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</si>
  <si>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</si>
  <si>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</si>
  <si>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</si>
  <si>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</si>
  <si>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</si>
  <si>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</si>
  <si>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</si>
  <si>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Umhlabuyalingana(KZN271)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</si>
  <si>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</si>
  <si>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</si>
  <si>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</si>
  <si>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</si>
  <si>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</si>
  <si>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</si>
  <si>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</si>
  <si>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</si>
  <si>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</si>
  <si>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</si>
  <si>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</si>
  <si>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</si>
  <si>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</si>
  <si>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</si>
  <si>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</si>
  <si>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</si>
  <si>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</si>
  <si>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</si>
  <si>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</si>
  <si>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</si>
  <si>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</si>
  <si>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</si>
  <si>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</si>
  <si>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</si>
  <si>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</si>
  <si>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</si>
  <si>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</si>
  <si>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Umhlabuyalingana(KZN271)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</si>
  <si>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</si>
  <si>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</si>
  <si>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</si>
  <si>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</si>
  <si>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</si>
  <si>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</si>
  <si>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</si>
  <si>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</si>
  <si>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</si>
  <si>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</si>
  <si>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</si>
  <si>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</si>
  <si>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</si>
  <si>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</si>
  <si>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</si>
  <si>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</si>
  <si>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</si>
  <si>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</si>
  <si>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</si>
  <si>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</si>
  <si>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</si>
  <si>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</si>
  <si>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</si>
  <si>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</si>
  <si>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Umhlabuyalingana(KZN271)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</si>
  <si>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</si>
  <si>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</si>
  <si>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</si>
  <si>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</si>
  <si>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</si>
  <si>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</si>
  <si>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</si>
  <si>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</si>
  <si>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</si>
  <si>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</si>
  <si>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</si>
  <si>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</si>
  <si>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</si>
  <si>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</si>
  <si>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</si>
  <si>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</si>
  <si>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</si>
  <si>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</si>
  <si>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</si>
  <si>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</si>
  <si>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</si>
  <si>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</si>
  <si>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</si>
  <si>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</si>
  <si>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</si>
  <si>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</si>
  <si>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</si>
  <si>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</si>
  <si>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</si>
  <si>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</si>
  <si>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</si>
  <si>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</si>
  <si>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</si>
  <si>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</si>
  <si>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</si>
  <si>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Umhlabuyalingana(KZN271)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</si>
  <si>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</si>
  <si>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</si>
  <si>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Umhlabuyalingana(KZN271)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</si>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</sst>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19118068</v>
      </c>
      <c r="C5" s="19">
        <v>0</v>
      </c>
      <c r="D5" s="59">
        <v>19516725</v>
      </c>
      <c r="E5" s="60">
        <v>19516725</v>
      </c>
      <c r="F5" s="60">
        <v>1635854</v>
      </c>
      <c r="G5" s="60">
        <v>1635854</v>
      </c>
      <c r="H5" s="60">
        <v>1635854</v>
      </c>
      <c r="I5" s="60">
        <v>4907562</v>
      </c>
      <c r="J5" s="60">
        <v>1634020</v>
      </c>
      <c r="K5" s="60">
        <v>1753431</v>
      </c>
      <c r="L5" s="60">
        <v>1651812</v>
      </c>
      <c r="M5" s="60">
        <v>5039263</v>
      </c>
      <c r="N5" s="60">
        <v>1757151</v>
      </c>
      <c r="O5" s="60">
        <v>1759208</v>
      </c>
      <c r="P5" s="60">
        <v>1770582</v>
      </c>
      <c r="Q5" s="60">
        <v>5286941</v>
      </c>
      <c r="R5" s="60">
        <v>0</v>
      </c>
      <c r="S5" s="60">
        <v>0</v>
      </c>
      <c r="T5" s="60">
        <v>0</v>
      </c>
      <c r="U5" s="60">
        <v>0</v>
      </c>
      <c r="V5" s="60">
        <v>15233766</v>
      </c>
      <c r="W5" s="60">
        <v>14637546</v>
      </c>
      <c r="X5" s="60">
        <v>596220</v>
      </c>
      <c r="Y5" s="61">
        <v>4.07</v>
      </c>
      <c r="Z5" s="62">
        <v>19516725</v>
      </c>
    </row>
    <row r="6" spans="1:26" ht="12.75">
      <c r="A6" s="58" t="s">
        <v>32</v>
      </c>
      <c r="B6" s="19">
        <v>201968</v>
      </c>
      <c r="C6" s="19">
        <v>0</v>
      </c>
      <c r="D6" s="59">
        <v>201600</v>
      </c>
      <c r="E6" s="60">
        <v>201600</v>
      </c>
      <c r="F6" s="60">
        <v>16831</v>
      </c>
      <c r="G6" s="60">
        <v>16831</v>
      </c>
      <c r="H6" s="60">
        <v>16831</v>
      </c>
      <c r="I6" s="60">
        <v>50493</v>
      </c>
      <c r="J6" s="60">
        <v>16831</v>
      </c>
      <c r="K6" s="60">
        <v>16831</v>
      </c>
      <c r="L6" s="60">
        <v>16831</v>
      </c>
      <c r="M6" s="60">
        <v>50493</v>
      </c>
      <c r="N6" s="60">
        <v>16831</v>
      </c>
      <c r="O6" s="60">
        <v>16831</v>
      </c>
      <c r="P6" s="60">
        <v>41462</v>
      </c>
      <c r="Q6" s="60">
        <v>75124</v>
      </c>
      <c r="R6" s="60">
        <v>0</v>
      </c>
      <c r="S6" s="60">
        <v>0</v>
      </c>
      <c r="T6" s="60">
        <v>0</v>
      </c>
      <c r="U6" s="60">
        <v>0</v>
      </c>
      <c r="V6" s="60">
        <v>176110</v>
      </c>
      <c r="W6" s="60">
        <v>151200</v>
      </c>
      <c r="X6" s="60">
        <v>24910</v>
      </c>
      <c r="Y6" s="61">
        <v>16.47</v>
      </c>
      <c r="Z6" s="62">
        <v>201600</v>
      </c>
    </row>
    <row r="7" spans="1:26" ht="12.75">
      <c r="A7" s="58" t="s">
        <v>33</v>
      </c>
      <c r="B7" s="19">
        <v>5121209</v>
      </c>
      <c r="C7" s="19">
        <v>0</v>
      </c>
      <c r="D7" s="59">
        <v>3860465</v>
      </c>
      <c r="E7" s="60">
        <v>3860465</v>
      </c>
      <c r="F7" s="60">
        <v>0</v>
      </c>
      <c r="G7" s="60">
        <v>0</v>
      </c>
      <c r="H7" s="60">
        <v>43717</v>
      </c>
      <c r="I7" s="60">
        <v>43717</v>
      </c>
      <c r="J7" s="60">
        <v>91200</v>
      </c>
      <c r="K7" s="60">
        <v>43217</v>
      </c>
      <c r="L7" s="60">
        <v>93955</v>
      </c>
      <c r="M7" s="60">
        <v>228372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272089</v>
      </c>
      <c r="W7" s="60">
        <v>2895345</v>
      </c>
      <c r="X7" s="60">
        <v>-2623256</v>
      </c>
      <c r="Y7" s="61">
        <v>-90.6</v>
      </c>
      <c r="Z7" s="62">
        <v>3860465</v>
      </c>
    </row>
    <row r="8" spans="1:26" ht="12.75">
      <c r="A8" s="58" t="s">
        <v>34</v>
      </c>
      <c r="B8" s="19">
        <v>127227238</v>
      </c>
      <c r="C8" s="19">
        <v>0</v>
      </c>
      <c r="D8" s="59">
        <v>142570000</v>
      </c>
      <c r="E8" s="60">
        <v>142570000</v>
      </c>
      <c r="F8" s="60">
        <v>55542766</v>
      </c>
      <c r="G8" s="60">
        <v>149064</v>
      </c>
      <c r="H8" s="60">
        <v>210905</v>
      </c>
      <c r="I8" s="60">
        <v>55902735</v>
      </c>
      <c r="J8" s="60">
        <v>146610</v>
      </c>
      <c r="K8" s="60">
        <v>133033</v>
      </c>
      <c r="L8" s="60">
        <v>45402204</v>
      </c>
      <c r="M8" s="60">
        <v>45681847</v>
      </c>
      <c r="N8" s="60">
        <v>1328863</v>
      </c>
      <c r="O8" s="60">
        <v>709194</v>
      </c>
      <c r="P8" s="60">
        <v>33462000</v>
      </c>
      <c r="Q8" s="60">
        <v>35500057</v>
      </c>
      <c r="R8" s="60">
        <v>0</v>
      </c>
      <c r="S8" s="60">
        <v>0</v>
      </c>
      <c r="T8" s="60">
        <v>0</v>
      </c>
      <c r="U8" s="60">
        <v>0</v>
      </c>
      <c r="V8" s="60">
        <v>137084639</v>
      </c>
      <c r="W8" s="60">
        <v>90445334</v>
      </c>
      <c r="X8" s="60">
        <v>46639305</v>
      </c>
      <c r="Y8" s="61">
        <v>51.57</v>
      </c>
      <c r="Z8" s="62">
        <v>142570000</v>
      </c>
    </row>
    <row r="9" spans="1:26" ht="12.75">
      <c r="A9" s="58" t="s">
        <v>35</v>
      </c>
      <c r="B9" s="19">
        <v>6971149</v>
      </c>
      <c r="C9" s="19">
        <v>0</v>
      </c>
      <c r="D9" s="59">
        <v>9050247</v>
      </c>
      <c r="E9" s="60">
        <v>9050247</v>
      </c>
      <c r="F9" s="60">
        <v>782896</v>
      </c>
      <c r="G9" s="60">
        <v>764162</v>
      </c>
      <c r="H9" s="60">
        <v>812935</v>
      </c>
      <c r="I9" s="60">
        <v>2359993</v>
      </c>
      <c r="J9" s="60">
        <v>795351</v>
      </c>
      <c r="K9" s="60">
        <v>599117</v>
      </c>
      <c r="L9" s="60">
        <v>269849</v>
      </c>
      <c r="M9" s="60">
        <v>1664317</v>
      </c>
      <c r="N9" s="60">
        <v>403238</v>
      </c>
      <c r="O9" s="60">
        <v>303394</v>
      </c>
      <c r="P9" s="60">
        <v>493125</v>
      </c>
      <c r="Q9" s="60">
        <v>1199757</v>
      </c>
      <c r="R9" s="60">
        <v>0</v>
      </c>
      <c r="S9" s="60">
        <v>0</v>
      </c>
      <c r="T9" s="60">
        <v>0</v>
      </c>
      <c r="U9" s="60">
        <v>0</v>
      </c>
      <c r="V9" s="60">
        <v>5224067</v>
      </c>
      <c r="W9" s="60">
        <v>6136407</v>
      </c>
      <c r="X9" s="60">
        <v>-912340</v>
      </c>
      <c r="Y9" s="61">
        <v>-14.87</v>
      </c>
      <c r="Z9" s="62">
        <v>9050247</v>
      </c>
    </row>
    <row r="10" spans="1:26" ht="22.5">
      <c r="A10" s="63" t="s">
        <v>278</v>
      </c>
      <c r="B10" s="64">
        <f>SUM(B5:B9)</f>
        <v>158639632</v>
      </c>
      <c r="C10" s="64">
        <f>SUM(C5:C9)</f>
        <v>0</v>
      </c>
      <c r="D10" s="65">
        <f aca="true" t="shared" si="0" ref="D10:Z10">SUM(D5:D9)</f>
        <v>175199037</v>
      </c>
      <c r="E10" s="66">
        <f t="shared" si="0"/>
        <v>175199037</v>
      </c>
      <c r="F10" s="66">
        <f t="shared" si="0"/>
        <v>57978347</v>
      </c>
      <c r="G10" s="66">
        <f t="shared" si="0"/>
        <v>2565911</v>
      </c>
      <c r="H10" s="66">
        <f t="shared" si="0"/>
        <v>2720242</v>
      </c>
      <c r="I10" s="66">
        <f t="shared" si="0"/>
        <v>63264500</v>
      </c>
      <c r="J10" s="66">
        <f t="shared" si="0"/>
        <v>2684012</v>
      </c>
      <c r="K10" s="66">
        <f t="shared" si="0"/>
        <v>2545629</v>
      </c>
      <c r="L10" s="66">
        <f t="shared" si="0"/>
        <v>47434651</v>
      </c>
      <c r="M10" s="66">
        <f t="shared" si="0"/>
        <v>52664292</v>
      </c>
      <c r="N10" s="66">
        <f t="shared" si="0"/>
        <v>3506083</v>
      </c>
      <c r="O10" s="66">
        <f t="shared" si="0"/>
        <v>2788627</v>
      </c>
      <c r="P10" s="66">
        <f t="shared" si="0"/>
        <v>35767169</v>
      </c>
      <c r="Q10" s="66">
        <f t="shared" si="0"/>
        <v>42061879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157990671</v>
      </c>
      <c r="W10" s="66">
        <f t="shared" si="0"/>
        <v>114265832</v>
      </c>
      <c r="X10" s="66">
        <f t="shared" si="0"/>
        <v>43724839</v>
      </c>
      <c r="Y10" s="67">
        <f>+IF(W10&lt;&gt;0,(X10/W10)*100,0)</f>
        <v>38.265891242099386</v>
      </c>
      <c r="Z10" s="68">
        <f t="shared" si="0"/>
        <v>175199037</v>
      </c>
    </row>
    <row r="11" spans="1:26" ht="12.75">
      <c r="A11" s="58" t="s">
        <v>37</v>
      </c>
      <c r="B11" s="19">
        <v>47628655</v>
      </c>
      <c r="C11" s="19">
        <v>0</v>
      </c>
      <c r="D11" s="59">
        <v>58375531</v>
      </c>
      <c r="E11" s="60">
        <v>58375531</v>
      </c>
      <c r="F11" s="60">
        <v>4243589</v>
      </c>
      <c r="G11" s="60">
        <v>4745355</v>
      </c>
      <c r="H11" s="60">
        <v>4072656</v>
      </c>
      <c r="I11" s="60">
        <v>13061600</v>
      </c>
      <c r="J11" s="60">
        <v>3953027</v>
      </c>
      <c r="K11" s="60">
        <v>4011091</v>
      </c>
      <c r="L11" s="60">
        <v>6227924</v>
      </c>
      <c r="M11" s="60">
        <v>14192042</v>
      </c>
      <c r="N11" s="60">
        <v>4993171</v>
      </c>
      <c r="O11" s="60">
        <v>4724161</v>
      </c>
      <c r="P11" s="60">
        <v>4727692</v>
      </c>
      <c r="Q11" s="60">
        <v>14445024</v>
      </c>
      <c r="R11" s="60">
        <v>0</v>
      </c>
      <c r="S11" s="60">
        <v>0</v>
      </c>
      <c r="T11" s="60">
        <v>0</v>
      </c>
      <c r="U11" s="60">
        <v>0</v>
      </c>
      <c r="V11" s="60">
        <v>41698666</v>
      </c>
      <c r="W11" s="60">
        <v>42055119</v>
      </c>
      <c r="X11" s="60">
        <v>-356453</v>
      </c>
      <c r="Y11" s="61">
        <v>-0.85</v>
      </c>
      <c r="Z11" s="62">
        <v>58375531</v>
      </c>
    </row>
    <row r="12" spans="1:26" ht="12.75">
      <c r="A12" s="58" t="s">
        <v>38</v>
      </c>
      <c r="B12" s="19">
        <v>10386046</v>
      </c>
      <c r="C12" s="19">
        <v>0</v>
      </c>
      <c r="D12" s="59">
        <v>12210303</v>
      </c>
      <c r="E12" s="60">
        <v>12210303</v>
      </c>
      <c r="F12" s="60">
        <v>911633</v>
      </c>
      <c r="G12" s="60">
        <v>0</v>
      </c>
      <c r="H12" s="60">
        <v>920209</v>
      </c>
      <c r="I12" s="60">
        <v>1831842</v>
      </c>
      <c r="J12" s="60">
        <v>920209</v>
      </c>
      <c r="K12" s="60">
        <v>920210</v>
      </c>
      <c r="L12" s="60">
        <v>920210</v>
      </c>
      <c r="M12" s="60">
        <v>2760629</v>
      </c>
      <c r="N12" s="60">
        <v>921840</v>
      </c>
      <c r="O12" s="60">
        <v>1726335</v>
      </c>
      <c r="P12" s="60">
        <v>1016187</v>
      </c>
      <c r="Q12" s="60">
        <v>3664362</v>
      </c>
      <c r="R12" s="60">
        <v>0</v>
      </c>
      <c r="S12" s="60">
        <v>0</v>
      </c>
      <c r="T12" s="60">
        <v>0</v>
      </c>
      <c r="U12" s="60">
        <v>0</v>
      </c>
      <c r="V12" s="60">
        <v>8256833</v>
      </c>
      <c r="W12" s="60">
        <v>9105039</v>
      </c>
      <c r="X12" s="60">
        <v>-848206</v>
      </c>
      <c r="Y12" s="61">
        <v>-9.32</v>
      </c>
      <c r="Z12" s="62">
        <v>12210303</v>
      </c>
    </row>
    <row r="13" spans="1:26" ht="12.75">
      <c r="A13" s="58" t="s">
        <v>279</v>
      </c>
      <c r="B13" s="19">
        <v>21176573</v>
      </c>
      <c r="C13" s="19">
        <v>0</v>
      </c>
      <c r="D13" s="59">
        <v>23238998</v>
      </c>
      <c r="E13" s="60">
        <v>23238998</v>
      </c>
      <c r="F13" s="60">
        <v>0</v>
      </c>
      <c r="G13" s="60">
        <v>0</v>
      </c>
      <c r="H13" s="60">
        <v>1432587</v>
      </c>
      <c r="I13" s="60">
        <v>1432587</v>
      </c>
      <c r="J13" s="60">
        <v>1432587</v>
      </c>
      <c r="K13" s="60">
        <v>1432587</v>
      </c>
      <c r="L13" s="60">
        <v>1432587</v>
      </c>
      <c r="M13" s="60">
        <v>4297761</v>
      </c>
      <c r="N13" s="60">
        <v>1503696</v>
      </c>
      <c r="O13" s="60">
        <v>1447544</v>
      </c>
      <c r="P13" s="60">
        <v>1462905</v>
      </c>
      <c r="Q13" s="60">
        <v>4414145</v>
      </c>
      <c r="R13" s="60">
        <v>0</v>
      </c>
      <c r="S13" s="60">
        <v>0</v>
      </c>
      <c r="T13" s="60">
        <v>0</v>
      </c>
      <c r="U13" s="60">
        <v>0</v>
      </c>
      <c r="V13" s="60">
        <v>10144493</v>
      </c>
      <c r="W13" s="60">
        <v>14212503</v>
      </c>
      <c r="X13" s="60">
        <v>-4068010</v>
      </c>
      <c r="Y13" s="61">
        <v>-28.62</v>
      </c>
      <c r="Z13" s="62">
        <v>23238998</v>
      </c>
    </row>
    <row r="14" spans="1:26" ht="12.75">
      <c r="A14" s="58" t="s">
        <v>40</v>
      </c>
      <c r="B14" s="19">
        <v>878217</v>
      </c>
      <c r="C14" s="19">
        <v>0</v>
      </c>
      <c r="D14" s="59">
        <v>250000</v>
      </c>
      <c r="E14" s="60">
        <v>250000</v>
      </c>
      <c r="F14" s="60">
        <v>11464</v>
      </c>
      <c r="G14" s="60">
        <v>8936</v>
      </c>
      <c r="H14" s="60">
        <v>0</v>
      </c>
      <c r="I14" s="60">
        <v>20400</v>
      </c>
      <c r="J14" s="60">
        <v>0</v>
      </c>
      <c r="K14" s="60">
        <v>0</v>
      </c>
      <c r="L14" s="60">
        <v>0</v>
      </c>
      <c r="M14" s="60">
        <v>0</v>
      </c>
      <c r="N14" s="60">
        <v>11566</v>
      </c>
      <c r="O14" s="60">
        <v>11414</v>
      </c>
      <c r="P14" s="60">
        <v>0</v>
      </c>
      <c r="Q14" s="60">
        <v>22980</v>
      </c>
      <c r="R14" s="60">
        <v>0</v>
      </c>
      <c r="S14" s="60">
        <v>0</v>
      </c>
      <c r="T14" s="60">
        <v>0</v>
      </c>
      <c r="U14" s="60">
        <v>0</v>
      </c>
      <c r="V14" s="60">
        <v>43380</v>
      </c>
      <c r="W14" s="60">
        <v>187497</v>
      </c>
      <c r="X14" s="60">
        <v>-144117</v>
      </c>
      <c r="Y14" s="61">
        <v>-76.86</v>
      </c>
      <c r="Z14" s="62">
        <v>250000</v>
      </c>
    </row>
    <row r="15" spans="1:26" ht="12.75">
      <c r="A15" s="58" t="s">
        <v>41</v>
      </c>
      <c r="B15" s="19">
        <v>0</v>
      </c>
      <c r="C15" s="19">
        <v>0</v>
      </c>
      <c r="D15" s="59">
        <v>1930000</v>
      </c>
      <c r="E15" s="60">
        <v>1930000</v>
      </c>
      <c r="F15" s="60">
        <v>0</v>
      </c>
      <c r="G15" s="60">
        <v>127812</v>
      </c>
      <c r="H15" s="60">
        <v>159649</v>
      </c>
      <c r="I15" s="60">
        <v>287461</v>
      </c>
      <c r="J15" s="60">
        <v>14708</v>
      </c>
      <c r="K15" s="60">
        <v>75924</v>
      </c>
      <c r="L15" s="60">
        <v>0</v>
      </c>
      <c r="M15" s="60">
        <v>90632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378093</v>
      </c>
      <c r="W15" s="60">
        <v>1447497</v>
      </c>
      <c r="X15" s="60">
        <v>-1069404</v>
      </c>
      <c r="Y15" s="61">
        <v>-73.88</v>
      </c>
      <c r="Z15" s="62">
        <v>1930000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269601</v>
      </c>
      <c r="H16" s="60">
        <v>0</v>
      </c>
      <c r="I16" s="60">
        <v>269601</v>
      </c>
      <c r="J16" s="60">
        <v>0</v>
      </c>
      <c r="K16" s="60">
        <v>0</v>
      </c>
      <c r="L16" s="60">
        <v>0</v>
      </c>
      <c r="M16" s="60">
        <v>0</v>
      </c>
      <c r="N16" s="60">
        <v>54000</v>
      </c>
      <c r="O16" s="60">
        <v>37660</v>
      </c>
      <c r="P16" s="60">
        <v>21000</v>
      </c>
      <c r="Q16" s="60">
        <v>112660</v>
      </c>
      <c r="R16" s="60">
        <v>0</v>
      </c>
      <c r="S16" s="60">
        <v>0</v>
      </c>
      <c r="T16" s="60">
        <v>0</v>
      </c>
      <c r="U16" s="60">
        <v>0</v>
      </c>
      <c r="V16" s="60">
        <v>382261</v>
      </c>
      <c r="W16" s="60"/>
      <c r="X16" s="60">
        <v>382261</v>
      </c>
      <c r="Y16" s="61">
        <v>0</v>
      </c>
      <c r="Z16" s="62">
        <v>0</v>
      </c>
    </row>
    <row r="17" spans="1:26" ht="12.75">
      <c r="A17" s="58" t="s">
        <v>43</v>
      </c>
      <c r="B17" s="19">
        <v>120195139</v>
      </c>
      <c r="C17" s="19">
        <v>0</v>
      </c>
      <c r="D17" s="59">
        <v>79088147</v>
      </c>
      <c r="E17" s="60">
        <v>79088147</v>
      </c>
      <c r="F17" s="60">
        <v>4421851</v>
      </c>
      <c r="G17" s="60">
        <v>4814549</v>
      </c>
      <c r="H17" s="60">
        <v>5643396</v>
      </c>
      <c r="I17" s="60">
        <v>14879796</v>
      </c>
      <c r="J17" s="60">
        <v>6323115</v>
      </c>
      <c r="K17" s="60">
        <v>4013313</v>
      </c>
      <c r="L17" s="60">
        <v>3339319</v>
      </c>
      <c r="M17" s="60">
        <v>13675747</v>
      </c>
      <c r="N17" s="60">
        <v>3673159</v>
      </c>
      <c r="O17" s="60">
        <v>4239181</v>
      </c>
      <c r="P17" s="60">
        <v>3793917</v>
      </c>
      <c r="Q17" s="60">
        <v>11706257</v>
      </c>
      <c r="R17" s="60">
        <v>0</v>
      </c>
      <c r="S17" s="60">
        <v>0</v>
      </c>
      <c r="T17" s="60">
        <v>0</v>
      </c>
      <c r="U17" s="60">
        <v>0</v>
      </c>
      <c r="V17" s="60">
        <v>40261800</v>
      </c>
      <c r="W17" s="60">
        <v>58557087</v>
      </c>
      <c r="X17" s="60">
        <v>-18295287</v>
      </c>
      <c r="Y17" s="61">
        <v>-31.24</v>
      </c>
      <c r="Z17" s="62">
        <v>79088147</v>
      </c>
    </row>
    <row r="18" spans="1:26" ht="12.75">
      <c r="A18" s="70" t="s">
        <v>44</v>
      </c>
      <c r="B18" s="71">
        <f>SUM(B11:B17)</f>
        <v>200264630</v>
      </c>
      <c r="C18" s="71">
        <f>SUM(C11:C17)</f>
        <v>0</v>
      </c>
      <c r="D18" s="72">
        <f aca="true" t="shared" si="1" ref="D18:Z18">SUM(D11:D17)</f>
        <v>175092979</v>
      </c>
      <c r="E18" s="73">
        <f t="shared" si="1"/>
        <v>175092979</v>
      </c>
      <c r="F18" s="73">
        <f t="shared" si="1"/>
        <v>9588537</v>
      </c>
      <c r="G18" s="73">
        <f t="shared" si="1"/>
        <v>9966253</v>
      </c>
      <c r="H18" s="73">
        <f t="shared" si="1"/>
        <v>12228497</v>
      </c>
      <c r="I18" s="73">
        <f t="shared" si="1"/>
        <v>31783287</v>
      </c>
      <c r="J18" s="73">
        <f t="shared" si="1"/>
        <v>12643646</v>
      </c>
      <c r="K18" s="73">
        <f t="shared" si="1"/>
        <v>10453125</v>
      </c>
      <c r="L18" s="73">
        <f t="shared" si="1"/>
        <v>11920040</v>
      </c>
      <c r="M18" s="73">
        <f t="shared" si="1"/>
        <v>35016811</v>
      </c>
      <c r="N18" s="73">
        <f t="shared" si="1"/>
        <v>11157432</v>
      </c>
      <c r="O18" s="73">
        <f t="shared" si="1"/>
        <v>12186295</v>
      </c>
      <c r="P18" s="73">
        <f t="shared" si="1"/>
        <v>11021701</v>
      </c>
      <c r="Q18" s="73">
        <f t="shared" si="1"/>
        <v>34365428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101165526</v>
      </c>
      <c r="W18" s="73">
        <f t="shared" si="1"/>
        <v>125564742</v>
      </c>
      <c r="X18" s="73">
        <f t="shared" si="1"/>
        <v>-24399216</v>
      </c>
      <c r="Y18" s="67">
        <f>+IF(W18&lt;&gt;0,(X18/W18)*100,0)</f>
        <v>-19.431582155442968</v>
      </c>
      <c r="Z18" s="74">
        <f t="shared" si="1"/>
        <v>175092979</v>
      </c>
    </row>
    <row r="19" spans="1:26" ht="12.75">
      <c r="A19" s="70" t="s">
        <v>45</v>
      </c>
      <c r="B19" s="75">
        <f>+B10-B18</f>
        <v>-41624998</v>
      </c>
      <c r="C19" s="75">
        <f>+C10-C18</f>
        <v>0</v>
      </c>
      <c r="D19" s="76">
        <f aca="true" t="shared" si="2" ref="D19:Z19">+D10-D18</f>
        <v>106058</v>
      </c>
      <c r="E19" s="77">
        <f t="shared" si="2"/>
        <v>106058</v>
      </c>
      <c r="F19" s="77">
        <f t="shared" si="2"/>
        <v>48389810</v>
      </c>
      <c r="G19" s="77">
        <f t="shared" si="2"/>
        <v>-7400342</v>
      </c>
      <c r="H19" s="77">
        <f t="shared" si="2"/>
        <v>-9508255</v>
      </c>
      <c r="I19" s="77">
        <f t="shared" si="2"/>
        <v>31481213</v>
      </c>
      <c r="J19" s="77">
        <f t="shared" si="2"/>
        <v>-9959634</v>
      </c>
      <c r="K19" s="77">
        <f t="shared" si="2"/>
        <v>-7907496</v>
      </c>
      <c r="L19" s="77">
        <f t="shared" si="2"/>
        <v>35514611</v>
      </c>
      <c r="M19" s="77">
        <f t="shared" si="2"/>
        <v>17647481</v>
      </c>
      <c r="N19" s="77">
        <f t="shared" si="2"/>
        <v>-7651349</v>
      </c>
      <c r="O19" s="77">
        <f t="shared" si="2"/>
        <v>-9397668</v>
      </c>
      <c r="P19" s="77">
        <f t="shared" si="2"/>
        <v>24745468</v>
      </c>
      <c r="Q19" s="77">
        <f t="shared" si="2"/>
        <v>7696451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56825145</v>
      </c>
      <c r="W19" s="77">
        <f>IF(E10=E18,0,W10-W18)</f>
        <v>-11298910</v>
      </c>
      <c r="X19" s="77">
        <f t="shared" si="2"/>
        <v>68124055</v>
      </c>
      <c r="Y19" s="78">
        <f>+IF(W19&lt;&gt;0,(X19/W19)*100,0)</f>
        <v>-602.9259017020225</v>
      </c>
      <c r="Z19" s="79">
        <f t="shared" si="2"/>
        <v>106058</v>
      </c>
    </row>
    <row r="20" spans="1:26" ht="12.75">
      <c r="A20" s="58" t="s">
        <v>46</v>
      </c>
      <c r="B20" s="19">
        <v>43374889</v>
      </c>
      <c r="C20" s="19">
        <v>0</v>
      </c>
      <c r="D20" s="59">
        <v>60481000</v>
      </c>
      <c r="E20" s="60">
        <v>60481000</v>
      </c>
      <c r="F20" s="60">
        <v>771</v>
      </c>
      <c r="G20" s="60">
        <v>0</v>
      </c>
      <c r="H20" s="60">
        <v>15073016</v>
      </c>
      <c r="I20" s="60">
        <v>15073787</v>
      </c>
      <c r="J20" s="60">
        <v>5661816</v>
      </c>
      <c r="K20" s="60">
        <v>4976850</v>
      </c>
      <c r="L20" s="60">
        <v>4409262</v>
      </c>
      <c r="M20" s="60">
        <v>15047928</v>
      </c>
      <c r="N20" s="60">
        <v>2111627</v>
      </c>
      <c r="O20" s="60">
        <v>2376004</v>
      </c>
      <c r="P20" s="60">
        <v>0</v>
      </c>
      <c r="Q20" s="60">
        <v>4487631</v>
      </c>
      <c r="R20" s="60">
        <v>0</v>
      </c>
      <c r="S20" s="60">
        <v>0</v>
      </c>
      <c r="T20" s="60">
        <v>0</v>
      </c>
      <c r="U20" s="60">
        <v>0</v>
      </c>
      <c r="V20" s="60">
        <v>34609346</v>
      </c>
      <c r="W20" s="60">
        <v>60481000</v>
      </c>
      <c r="X20" s="60">
        <v>-25871654</v>
      </c>
      <c r="Y20" s="61">
        <v>-42.78</v>
      </c>
      <c r="Z20" s="62">
        <v>60481000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46378</v>
      </c>
      <c r="H21" s="82">
        <v>0</v>
      </c>
      <c r="I21" s="82">
        <v>46378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46378</v>
      </c>
      <c r="W21" s="82"/>
      <c r="X21" s="82">
        <v>46378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1749891</v>
      </c>
      <c r="C22" s="86">
        <f>SUM(C19:C21)</f>
        <v>0</v>
      </c>
      <c r="D22" s="87">
        <f aca="true" t="shared" si="3" ref="D22:Z22">SUM(D19:D21)</f>
        <v>60587058</v>
      </c>
      <c r="E22" s="88">
        <f t="shared" si="3"/>
        <v>60587058</v>
      </c>
      <c r="F22" s="88">
        <f t="shared" si="3"/>
        <v>48390581</v>
      </c>
      <c r="G22" s="88">
        <f t="shared" si="3"/>
        <v>-7353964</v>
      </c>
      <c r="H22" s="88">
        <f t="shared" si="3"/>
        <v>5564761</v>
      </c>
      <c r="I22" s="88">
        <f t="shared" si="3"/>
        <v>46601378</v>
      </c>
      <c r="J22" s="88">
        <f t="shared" si="3"/>
        <v>-4297818</v>
      </c>
      <c r="K22" s="88">
        <f t="shared" si="3"/>
        <v>-2930646</v>
      </c>
      <c r="L22" s="88">
        <f t="shared" si="3"/>
        <v>39923873</v>
      </c>
      <c r="M22" s="88">
        <f t="shared" si="3"/>
        <v>32695409</v>
      </c>
      <c r="N22" s="88">
        <f t="shared" si="3"/>
        <v>-5539722</v>
      </c>
      <c r="O22" s="88">
        <f t="shared" si="3"/>
        <v>-7021664</v>
      </c>
      <c r="P22" s="88">
        <f t="shared" si="3"/>
        <v>24745468</v>
      </c>
      <c r="Q22" s="88">
        <f t="shared" si="3"/>
        <v>12184082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91480869</v>
      </c>
      <c r="W22" s="88">
        <f t="shared" si="3"/>
        <v>49182090</v>
      </c>
      <c r="X22" s="88">
        <f t="shared" si="3"/>
        <v>42298779</v>
      </c>
      <c r="Y22" s="89">
        <f>+IF(W22&lt;&gt;0,(X22/W22)*100,0)</f>
        <v>86.00443576106667</v>
      </c>
      <c r="Z22" s="90">
        <f t="shared" si="3"/>
        <v>60587058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1749891</v>
      </c>
      <c r="C24" s="75">
        <f>SUM(C22:C23)</f>
        <v>0</v>
      </c>
      <c r="D24" s="76">
        <f aca="true" t="shared" si="4" ref="D24:Z24">SUM(D22:D23)</f>
        <v>60587058</v>
      </c>
      <c r="E24" s="77">
        <f t="shared" si="4"/>
        <v>60587058</v>
      </c>
      <c r="F24" s="77">
        <f t="shared" si="4"/>
        <v>48390581</v>
      </c>
      <c r="G24" s="77">
        <f t="shared" si="4"/>
        <v>-7353964</v>
      </c>
      <c r="H24" s="77">
        <f t="shared" si="4"/>
        <v>5564761</v>
      </c>
      <c r="I24" s="77">
        <f t="shared" si="4"/>
        <v>46601378</v>
      </c>
      <c r="J24" s="77">
        <f t="shared" si="4"/>
        <v>-4297818</v>
      </c>
      <c r="K24" s="77">
        <f t="shared" si="4"/>
        <v>-2930646</v>
      </c>
      <c r="L24" s="77">
        <f t="shared" si="4"/>
        <v>39923873</v>
      </c>
      <c r="M24" s="77">
        <f t="shared" si="4"/>
        <v>32695409</v>
      </c>
      <c r="N24" s="77">
        <f t="shared" si="4"/>
        <v>-5539722</v>
      </c>
      <c r="O24" s="77">
        <f t="shared" si="4"/>
        <v>-7021664</v>
      </c>
      <c r="P24" s="77">
        <f t="shared" si="4"/>
        <v>24745468</v>
      </c>
      <c r="Q24" s="77">
        <f t="shared" si="4"/>
        <v>12184082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91480869</v>
      </c>
      <c r="W24" s="77">
        <f t="shared" si="4"/>
        <v>49182090</v>
      </c>
      <c r="X24" s="77">
        <f t="shared" si="4"/>
        <v>42298779</v>
      </c>
      <c r="Y24" s="78">
        <f>+IF(W24&lt;&gt;0,(X24/W24)*100,0)</f>
        <v>86.00443576106667</v>
      </c>
      <c r="Z24" s="79">
        <f t="shared" si="4"/>
        <v>60587058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73548242</v>
      </c>
      <c r="C27" s="22">
        <v>0</v>
      </c>
      <c r="D27" s="99">
        <v>60587330</v>
      </c>
      <c r="E27" s="100">
        <v>60587330</v>
      </c>
      <c r="F27" s="100">
        <v>1469968</v>
      </c>
      <c r="G27" s="100">
        <v>991073</v>
      </c>
      <c r="H27" s="100">
        <v>15090286</v>
      </c>
      <c r="I27" s="100">
        <v>17551327</v>
      </c>
      <c r="J27" s="100">
        <v>5781440</v>
      </c>
      <c r="K27" s="100">
        <v>6698105</v>
      </c>
      <c r="L27" s="100">
        <v>11285748</v>
      </c>
      <c r="M27" s="100">
        <v>23765293</v>
      </c>
      <c r="N27" s="100">
        <v>6727415</v>
      </c>
      <c r="O27" s="100">
        <v>6685371</v>
      </c>
      <c r="P27" s="100">
        <v>7190207</v>
      </c>
      <c r="Q27" s="100">
        <v>20602993</v>
      </c>
      <c r="R27" s="100">
        <v>0</v>
      </c>
      <c r="S27" s="100">
        <v>0</v>
      </c>
      <c r="T27" s="100">
        <v>0</v>
      </c>
      <c r="U27" s="100">
        <v>0</v>
      </c>
      <c r="V27" s="100">
        <v>61919613</v>
      </c>
      <c r="W27" s="100">
        <v>45440498</v>
      </c>
      <c r="X27" s="100">
        <v>16479115</v>
      </c>
      <c r="Y27" s="101">
        <v>36.27</v>
      </c>
      <c r="Z27" s="102">
        <v>60587330</v>
      </c>
    </row>
    <row r="28" spans="1:26" ht="12.75">
      <c r="A28" s="103" t="s">
        <v>46</v>
      </c>
      <c r="B28" s="19">
        <v>60458666</v>
      </c>
      <c r="C28" s="19">
        <v>0</v>
      </c>
      <c r="D28" s="59">
        <v>60481330</v>
      </c>
      <c r="E28" s="60">
        <v>60481330</v>
      </c>
      <c r="F28" s="60">
        <v>1469968</v>
      </c>
      <c r="G28" s="60">
        <v>991073</v>
      </c>
      <c r="H28" s="60">
        <v>15090286</v>
      </c>
      <c r="I28" s="60">
        <v>17551327</v>
      </c>
      <c r="J28" s="60">
        <v>5661816</v>
      </c>
      <c r="K28" s="60">
        <v>6698105</v>
      </c>
      <c r="L28" s="60">
        <v>11285748</v>
      </c>
      <c r="M28" s="60">
        <v>23645669</v>
      </c>
      <c r="N28" s="60">
        <v>6727415</v>
      </c>
      <c r="O28" s="60">
        <v>6685371</v>
      </c>
      <c r="P28" s="60">
        <v>3555261</v>
      </c>
      <c r="Q28" s="60">
        <v>16968047</v>
      </c>
      <c r="R28" s="60">
        <v>0</v>
      </c>
      <c r="S28" s="60">
        <v>0</v>
      </c>
      <c r="T28" s="60">
        <v>0</v>
      </c>
      <c r="U28" s="60">
        <v>0</v>
      </c>
      <c r="V28" s="60">
        <v>58165043</v>
      </c>
      <c r="W28" s="60">
        <v>45360998</v>
      </c>
      <c r="X28" s="60">
        <v>12804045</v>
      </c>
      <c r="Y28" s="61">
        <v>28.23</v>
      </c>
      <c r="Z28" s="62">
        <v>60481330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13089576</v>
      </c>
      <c r="C31" s="19">
        <v>0</v>
      </c>
      <c r="D31" s="59">
        <v>106000</v>
      </c>
      <c r="E31" s="60">
        <v>106000</v>
      </c>
      <c r="F31" s="60">
        <v>0</v>
      </c>
      <c r="G31" s="60">
        <v>0</v>
      </c>
      <c r="H31" s="60">
        <v>0</v>
      </c>
      <c r="I31" s="60">
        <v>0</v>
      </c>
      <c r="J31" s="60">
        <v>119624</v>
      </c>
      <c r="K31" s="60">
        <v>0</v>
      </c>
      <c r="L31" s="60">
        <v>0</v>
      </c>
      <c r="M31" s="60">
        <v>119624</v>
      </c>
      <c r="N31" s="60">
        <v>0</v>
      </c>
      <c r="O31" s="60">
        <v>0</v>
      </c>
      <c r="P31" s="60">
        <v>3634946</v>
      </c>
      <c r="Q31" s="60">
        <v>3634946</v>
      </c>
      <c r="R31" s="60">
        <v>0</v>
      </c>
      <c r="S31" s="60">
        <v>0</v>
      </c>
      <c r="T31" s="60">
        <v>0</v>
      </c>
      <c r="U31" s="60">
        <v>0</v>
      </c>
      <c r="V31" s="60">
        <v>3754570</v>
      </c>
      <c r="W31" s="60">
        <v>79500</v>
      </c>
      <c r="X31" s="60">
        <v>3675070</v>
      </c>
      <c r="Y31" s="61">
        <v>4622.73</v>
      </c>
      <c r="Z31" s="62">
        <v>106000</v>
      </c>
    </row>
    <row r="32" spans="1:26" ht="12.75">
      <c r="A32" s="70" t="s">
        <v>54</v>
      </c>
      <c r="B32" s="22">
        <f>SUM(B28:B31)</f>
        <v>73548242</v>
      </c>
      <c r="C32" s="22">
        <f>SUM(C28:C31)</f>
        <v>0</v>
      </c>
      <c r="D32" s="99">
        <f aca="true" t="shared" si="5" ref="D32:Z32">SUM(D28:D31)</f>
        <v>60587330</v>
      </c>
      <c r="E32" s="100">
        <f t="shared" si="5"/>
        <v>60587330</v>
      </c>
      <c r="F32" s="100">
        <f t="shared" si="5"/>
        <v>1469968</v>
      </c>
      <c r="G32" s="100">
        <f t="shared" si="5"/>
        <v>991073</v>
      </c>
      <c r="H32" s="100">
        <f t="shared" si="5"/>
        <v>15090286</v>
      </c>
      <c r="I32" s="100">
        <f t="shared" si="5"/>
        <v>17551327</v>
      </c>
      <c r="J32" s="100">
        <f t="shared" si="5"/>
        <v>5781440</v>
      </c>
      <c r="K32" s="100">
        <f t="shared" si="5"/>
        <v>6698105</v>
      </c>
      <c r="L32" s="100">
        <f t="shared" si="5"/>
        <v>11285748</v>
      </c>
      <c r="M32" s="100">
        <f t="shared" si="5"/>
        <v>23765293</v>
      </c>
      <c r="N32" s="100">
        <f t="shared" si="5"/>
        <v>6727415</v>
      </c>
      <c r="O32" s="100">
        <f t="shared" si="5"/>
        <v>6685371</v>
      </c>
      <c r="P32" s="100">
        <f t="shared" si="5"/>
        <v>7190207</v>
      </c>
      <c r="Q32" s="100">
        <f t="shared" si="5"/>
        <v>20602993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61919613</v>
      </c>
      <c r="W32" s="100">
        <f t="shared" si="5"/>
        <v>45440498</v>
      </c>
      <c r="X32" s="100">
        <f t="shared" si="5"/>
        <v>16479115</v>
      </c>
      <c r="Y32" s="101">
        <f>+IF(W32&lt;&gt;0,(X32/W32)*100,0)</f>
        <v>36.26526056118487</v>
      </c>
      <c r="Z32" s="102">
        <f t="shared" si="5"/>
        <v>60587330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32782590</v>
      </c>
      <c r="C35" s="19">
        <v>0</v>
      </c>
      <c r="D35" s="59">
        <v>74067635</v>
      </c>
      <c r="E35" s="60">
        <v>74067635</v>
      </c>
      <c r="F35" s="60">
        <v>157128999</v>
      </c>
      <c r="G35" s="60">
        <v>99448720</v>
      </c>
      <c r="H35" s="60">
        <v>217949267</v>
      </c>
      <c r="I35" s="60">
        <v>217949267</v>
      </c>
      <c r="J35" s="60">
        <v>88709609</v>
      </c>
      <c r="K35" s="60">
        <v>83416742</v>
      </c>
      <c r="L35" s="60">
        <v>66906014</v>
      </c>
      <c r="M35" s="60">
        <v>66906014</v>
      </c>
      <c r="N35" s="60">
        <v>126677004</v>
      </c>
      <c r="O35" s="60">
        <v>114575863</v>
      </c>
      <c r="P35" s="60">
        <v>129346297</v>
      </c>
      <c r="Q35" s="60">
        <v>129346297</v>
      </c>
      <c r="R35" s="60">
        <v>0</v>
      </c>
      <c r="S35" s="60">
        <v>0</v>
      </c>
      <c r="T35" s="60">
        <v>0</v>
      </c>
      <c r="U35" s="60">
        <v>0</v>
      </c>
      <c r="V35" s="60">
        <v>129346297</v>
      </c>
      <c r="W35" s="60">
        <v>55550726</v>
      </c>
      <c r="X35" s="60">
        <v>73795571</v>
      </c>
      <c r="Y35" s="61">
        <v>132.84</v>
      </c>
      <c r="Z35" s="62">
        <v>74067635</v>
      </c>
    </row>
    <row r="36" spans="1:26" ht="12.75">
      <c r="A36" s="58" t="s">
        <v>57</v>
      </c>
      <c r="B36" s="19">
        <v>296512076</v>
      </c>
      <c r="C36" s="19">
        <v>0</v>
      </c>
      <c r="D36" s="59">
        <v>291355400</v>
      </c>
      <c r="E36" s="60">
        <v>291355400</v>
      </c>
      <c r="F36" s="60">
        <v>255993276</v>
      </c>
      <c r="G36" s="60">
        <v>309082399</v>
      </c>
      <c r="H36" s="60">
        <v>253853564</v>
      </c>
      <c r="I36" s="60">
        <v>253853564</v>
      </c>
      <c r="J36" s="60">
        <v>329638013</v>
      </c>
      <c r="K36" s="60">
        <v>335201605</v>
      </c>
      <c r="L36" s="60">
        <v>340691205</v>
      </c>
      <c r="M36" s="60">
        <v>340691205</v>
      </c>
      <c r="N36" s="60">
        <v>335614028</v>
      </c>
      <c r="O36" s="60">
        <v>321607438</v>
      </c>
      <c r="P36" s="60">
        <v>328617381</v>
      </c>
      <c r="Q36" s="60">
        <v>328617381</v>
      </c>
      <c r="R36" s="60">
        <v>0</v>
      </c>
      <c r="S36" s="60">
        <v>0</v>
      </c>
      <c r="T36" s="60">
        <v>0</v>
      </c>
      <c r="U36" s="60">
        <v>0</v>
      </c>
      <c r="V36" s="60">
        <v>328617381</v>
      </c>
      <c r="W36" s="60">
        <v>218516550</v>
      </c>
      <c r="X36" s="60">
        <v>110100831</v>
      </c>
      <c r="Y36" s="61">
        <v>50.39</v>
      </c>
      <c r="Z36" s="62">
        <v>291355400</v>
      </c>
    </row>
    <row r="37" spans="1:26" ht="12.75">
      <c r="A37" s="58" t="s">
        <v>58</v>
      </c>
      <c r="B37" s="19">
        <v>38248728</v>
      </c>
      <c r="C37" s="19">
        <v>0</v>
      </c>
      <c r="D37" s="59">
        <v>33081646</v>
      </c>
      <c r="E37" s="60">
        <v>33081646</v>
      </c>
      <c r="F37" s="60">
        <v>77059262</v>
      </c>
      <c r="G37" s="60">
        <v>74916068</v>
      </c>
      <c r="H37" s="60">
        <v>88320032</v>
      </c>
      <c r="I37" s="60">
        <v>88320032</v>
      </c>
      <c r="J37" s="60">
        <v>-210923009</v>
      </c>
      <c r="K37" s="60">
        <v>91248548</v>
      </c>
      <c r="L37" s="60">
        <v>83729190</v>
      </c>
      <c r="M37" s="60">
        <v>83729190</v>
      </c>
      <c r="N37" s="60">
        <v>107810696</v>
      </c>
      <c r="O37" s="60">
        <v>81678173</v>
      </c>
      <c r="P37" s="60">
        <v>76653735</v>
      </c>
      <c r="Q37" s="60">
        <v>76653735</v>
      </c>
      <c r="R37" s="60">
        <v>0</v>
      </c>
      <c r="S37" s="60">
        <v>0</v>
      </c>
      <c r="T37" s="60">
        <v>0</v>
      </c>
      <c r="U37" s="60">
        <v>0</v>
      </c>
      <c r="V37" s="60">
        <v>76653735</v>
      </c>
      <c r="W37" s="60">
        <v>24811235</v>
      </c>
      <c r="X37" s="60">
        <v>51842500</v>
      </c>
      <c r="Y37" s="61">
        <v>208.95</v>
      </c>
      <c r="Z37" s="62">
        <v>33081646</v>
      </c>
    </row>
    <row r="38" spans="1:26" ht="12.75">
      <c r="A38" s="58" t="s">
        <v>59</v>
      </c>
      <c r="B38" s="19">
        <v>0</v>
      </c>
      <c r="C38" s="19">
        <v>0</v>
      </c>
      <c r="D38" s="59">
        <v>18933410</v>
      </c>
      <c r="E38" s="60">
        <v>18933410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14200058</v>
      </c>
      <c r="X38" s="60">
        <v>-14200058</v>
      </c>
      <c r="Y38" s="61">
        <v>-100</v>
      </c>
      <c r="Z38" s="62">
        <v>18933410</v>
      </c>
    </row>
    <row r="39" spans="1:26" ht="12.75">
      <c r="A39" s="58" t="s">
        <v>60</v>
      </c>
      <c r="B39" s="19">
        <v>291045938</v>
      </c>
      <c r="C39" s="19">
        <v>0</v>
      </c>
      <c r="D39" s="59">
        <v>313407978</v>
      </c>
      <c r="E39" s="60">
        <v>313407978</v>
      </c>
      <c r="F39" s="60">
        <v>336063013</v>
      </c>
      <c r="G39" s="60">
        <v>333615051</v>
      </c>
      <c r="H39" s="60">
        <v>383482799</v>
      </c>
      <c r="I39" s="60">
        <v>383482799</v>
      </c>
      <c r="J39" s="60">
        <v>629270631</v>
      </c>
      <c r="K39" s="60">
        <v>327369799</v>
      </c>
      <c r="L39" s="60">
        <v>323868029</v>
      </c>
      <c r="M39" s="60">
        <v>323868029</v>
      </c>
      <c r="N39" s="60">
        <v>354480336</v>
      </c>
      <c r="O39" s="60">
        <v>354505128</v>
      </c>
      <c r="P39" s="60">
        <v>381309942</v>
      </c>
      <c r="Q39" s="60">
        <v>381309942</v>
      </c>
      <c r="R39" s="60">
        <v>0</v>
      </c>
      <c r="S39" s="60">
        <v>0</v>
      </c>
      <c r="T39" s="60">
        <v>0</v>
      </c>
      <c r="U39" s="60">
        <v>0</v>
      </c>
      <c r="V39" s="60">
        <v>381309942</v>
      </c>
      <c r="W39" s="60">
        <v>235055984</v>
      </c>
      <c r="X39" s="60">
        <v>146253958</v>
      </c>
      <c r="Y39" s="61">
        <v>62.22</v>
      </c>
      <c r="Z39" s="62">
        <v>313407978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29386547</v>
      </c>
      <c r="C42" s="19">
        <v>0</v>
      </c>
      <c r="D42" s="59">
        <v>89711795</v>
      </c>
      <c r="E42" s="60">
        <v>89711795</v>
      </c>
      <c r="F42" s="60">
        <v>63446781</v>
      </c>
      <c r="G42" s="60">
        <v>1020553</v>
      </c>
      <c r="H42" s="60">
        <v>-12711963</v>
      </c>
      <c r="I42" s="60">
        <v>51755371</v>
      </c>
      <c r="J42" s="60">
        <v>-11835693</v>
      </c>
      <c r="K42" s="60">
        <v>-8007791</v>
      </c>
      <c r="L42" s="60">
        <v>50676239</v>
      </c>
      <c r="M42" s="60">
        <v>30832755</v>
      </c>
      <c r="N42" s="60">
        <v>-1393091</v>
      </c>
      <c r="O42" s="60">
        <v>-10051030</v>
      </c>
      <c r="P42" s="60">
        <v>18076468</v>
      </c>
      <c r="Q42" s="60">
        <v>6632347</v>
      </c>
      <c r="R42" s="60">
        <v>0</v>
      </c>
      <c r="S42" s="60">
        <v>0</v>
      </c>
      <c r="T42" s="60">
        <v>0</v>
      </c>
      <c r="U42" s="60">
        <v>0</v>
      </c>
      <c r="V42" s="60">
        <v>89220473</v>
      </c>
      <c r="W42" s="60">
        <v>118721594</v>
      </c>
      <c r="X42" s="60">
        <v>-29501121</v>
      </c>
      <c r="Y42" s="61">
        <v>-24.85</v>
      </c>
      <c r="Z42" s="62">
        <v>89711795</v>
      </c>
    </row>
    <row r="43" spans="1:26" ht="12.75">
      <c r="A43" s="58" t="s">
        <v>63</v>
      </c>
      <c r="B43" s="19">
        <v>-73314593</v>
      </c>
      <c r="C43" s="19">
        <v>0</v>
      </c>
      <c r="D43" s="59">
        <v>-60587329</v>
      </c>
      <c r="E43" s="60">
        <v>-60587329</v>
      </c>
      <c r="F43" s="60">
        <v>-1608582</v>
      </c>
      <c r="G43" s="60">
        <v>0</v>
      </c>
      <c r="H43" s="60">
        <v>-6399070</v>
      </c>
      <c r="I43" s="60">
        <v>-8007652</v>
      </c>
      <c r="J43" s="60">
        <v>-5661817</v>
      </c>
      <c r="K43" s="60">
        <v>-4976851</v>
      </c>
      <c r="L43" s="60">
        <v>-4409262</v>
      </c>
      <c r="M43" s="60">
        <v>-15047930</v>
      </c>
      <c r="N43" s="60">
        <v>0</v>
      </c>
      <c r="O43" s="60">
        <v>-9932183</v>
      </c>
      <c r="P43" s="60">
        <v>0</v>
      </c>
      <c r="Q43" s="60">
        <v>-9932183</v>
      </c>
      <c r="R43" s="60">
        <v>0</v>
      </c>
      <c r="S43" s="60">
        <v>0</v>
      </c>
      <c r="T43" s="60">
        <v>0</v>
      </c>
      <c r="U43" s="60">
        <v>0</v>
      </c>
      <c r="V43" s="60">
        <v>-32987765</v>
      </c>
      <c r="W43" s="60">
        <v>-44063512</v>
      </c>
      <c r="X43" s="60">
        <v>11075747</v>
      </c>
      <c r="Y43" s="61">
        <v>-25.14</v>
      </c>
      <c r="Z43" s="62">
        <v>-60587329</v>
      </c>
    </row>
    <row r="44" spans="1:26" ht="12.75">
      <c r="A44" s="58" t="s">
        <v>64</v>
      </c>
      <c r="B44" s="19">
        <v>0</v>
      </c>
      <c r="C44" s="19">
        <v>0</v>
      </c>
      <c r="D44" s="59">
        <v>-714286</v>
      </c>
      <c r="E44" s="60">
        <v>-714286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-112500</v>
      </c>
      <c r="X44" s="60">
        <v>112500</v>
      </c>
      <c r="Y44" s="61">
        <v>-100</v>
      </c>
      <c r="Z44" s="62">
        <v>-714286</v>
      </c>
    </row>
    <row r="45" spans="1:26" ht="12.75">
      <c r="A45" s="70" t="s">
        <v>65</v>
      </c>
      <c r="B45" s="22">
        <v>18260777</v>
      </c>
      <c r="C45" s="22">
        <v>0</v>
      </c>
      <c r="D45" s="99">
        <v>68415181</v>
      </c>
      <c r="E45" s="100">
        <v>68415181</v>
      </c>
      <c r="F45" s="100">
        <v>80098976</v>
      </c>
      <c r="G45" s="100">
        <v>81119529</v>
      </c>
      <c r="H45" s="100">
        <v>62008496</v>
      </c>
      <c r="I45" s="100">
        <v>62008496</v>
      </c>
      <c r="J45" s="100">
        <v>44510986</v>
      </c>
      <c r="K45" s="100">
        <v>31526344</v>
      </c>
      <c r="L45" s="100">
        <v>77793321</v>
      </c>
      <c r="M45" s="100">
        <v>77793321</v>
      </c>
      <c r="N45" s="100">
        <v>76400230</v>
      </c>
      <c r="O45" s="100">
        <v>56417017</v>
      </c>
      <c r="P45" s="100">
        <v>74493485</v>
      </c>
      <c r="Q45" s="100">
        <v>74493485</v>
      </c>
      <c r="R45" s="100">
        <v>0</v>
      </c>
      <c r="S45" s="100">
        <v>0</v>
      </c>
      <c r="T45" s="100">
        <v>0</v>
      </c>
      <c r="U45" s="100">
        <v>0</v>
      </c>
      <c r="V45" s="100">
        <v>74493485</v>
      </c>
      <c r="W45" s="100">
        <v>114550583</v>
      </c>
      <c r="X45" s="100">
        <v>-40057098</v>
      </c>
      <c r="Y45" s="101">
        <v>-34.97</v>
      </c>
      <c r="Z45" s="102">
        <v>68415181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-1537875</v>
      </c>
      <c r="C49" s="52">
        <v>0</v>
      </c>
      <c r="D49" s="129">
        <v>862199</v>
      </c>
      <c r="E49" s="54">
        <v>840968</v>
      </c>
      <c r="F49" s="54">
        <v>0</v>
      </c>
      <c r="G49" s="54">
        <v>0</v>
      </c>
      <c r="H49" s="54">
        <v>0</v>
      </c>
      <c r="I49" s="54">
        <v>834928</v>
      </c>
      <c r="J49" s="54">
        <v>0</v>
      </c>
      <c r="K49" s="54">
        <v>0</v>
      </c>
      <c r="L49" s="54">
        <v>0</v>
      </c>
      <c r="M49" s="54">
        <v>784485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4123618</v>
      </c>
      <c r="W49" s="54">
        <v>37523010</v>
      </c>
      <c r="X49" s="54">
        <v>43431333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-2370124</v>
      </c>
      <c r="C51" s="52">
        <v>0</v>
      </c>
      <c r="D51" s="129">
        <v>585547</v>
      </c>
      <c r="E51" s="54">
        <v>-303460</v>
      </c>
      <c r="F51" s="54">
        <v>0</v>
      </c>
      <c r="G51" s="54">
        <v>0</v>
      </c>
      <c r="H51" s="54">
        <v>0</v>
      </c>
      <c r="I51" s="54">
        <v>-2709989</v>
      </c>
      <c r="J51" s="54">
        <v>0</v>
      </c>
      <c r="K51" s="54">
        <v>0</v>
      </c>
      <c r="L51" s="54">
        <v>0</v>
      </c>
      <c r="M51" s="54">
        <v>1604580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-793054</v>
      </c>
      <c r="W51" s="54">
        <v>10423</v>
      </c>
      <c r="X51" s="54">
        <v>-3976077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70.80427089852424</v>
      </c>
      <c r="C58" s="5">
        <f>IF(C67=0,0,+(C76/C67)*100)</f>
        <v>0</v>
      </c>
      <c r="D58" s="6">
        <f aca="true" t="shared" si="6" ref="D58:Z58">IF(D67=0,0,+(D76/D67)*100)</f>
        <v>62.257413853863355</v>
      </c>
      <c r="E58" s="7">
        <f t="shared" si="6"/>
        <v>62.257413853863355</v>
      </c>
      <c r="F58" s="7">
        <f t="shared" si="6"/>
        <v>15.262484315557215</v>
      </c>
      <c r="G58" s="7">
        <f t="shared" si="6"/>
        <v>10.235726803982873</v>
      </c>
      <c r="H58" s="7">
        <f t="shared" si="6"/>
        <v>203.63303978881166</v>
      </c>
      <c r="I58" s="7">
        <f t="shared" si="6"/>
        <v>70.57120989931559</v>
      </c>
      <c r="J58" s="7">
        <f t="shared" si="6"/>
        <v>176.81114204481844</v>
      </c>
      <c r="K58" s="7">
        <f t="shared" si="6"/>
        <v>23.65130133279707</v>
      </c>
      <c r="L58" s="7">
        <f t="shared" si="6"/>
        <v>20.82117025631007</v>
      </c>
      <c r="M58" s="7">
        <f t="shared" si="6"/>
        <v>74.58622370484875</v>
      </c>
      <c r="N58" s="7">
        <f t="shared" si="6"/>
        <v>5.691331915877401</v>
      </c>
      <c r="O58" s="7">
        <f t="shared" si="6"/>
        <v>8.030253272686824</v>
      </c>
      <c r="P58" s="7">
        <f t="shared" si="6"/>
        <v>193.07668058003338</v>
      </c>
      <c r="Q58" s="7">
        <f t="shared" si="6"/>
        <v>68.73455050469215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71.11264482736026</v>
      </c>
      <c r="W58" s="7">
        <f t="shared" si="6"/>
        <v>64.99999391429131</v>
      </c>
      <c r="X58" s="7">
        <f t="shared" si="6"/>
        <v>0</v>
      </c>
      <c r="Y58" s="7">
        <f t="shared" si="6"/>
        <v>0</v>
      </c>
      <c r="Z58" s="8">
        <f t="shared" si="6"/>
        <v>62.257413853863355</v>
      </c>
    </row>
    <row r="59" spans="1:26" ht="12.75">
      <c r="A59" s="37" t="s">
        <v>31</v>
      </c>
      <c r="B59" s="9">
        <f aca="true" t="shared" si="7" ref="B59:Z66">IF(B68=0,0,+(B77/B68)*100)</f>
        <v>74.86556172935465</v>
      </c>
      <c r="C59" s="9">
        <f t="shared" si="7"/>
        <v>0</v>
      </c>
      <c r="D59" s="2">
        <f t="shared" si="7"/>
        <v>65.00000384285785</v>
      </c>
      <c r="E59" s="10">
        <f t="shared" si="7"/>
        <v>65.00000384285785</v>
      </c>
      <c r="F59" s="10">
        <f t="shared" si="7"/>
        <v>16.950840356168705</v>
      </c>
      <c r="G59" s="10">
        <f t="shared" si="7"/>
        <v>11.98664428488117</v>
      </c>
      <c r="H59" s="10">
        <f t="shared" si="7"/>
        <v>218.14801320900276</v>
      </c>
      <c r="I59" s="10">
        <f t="shared" si="7"/>
        <v>82.36183261668421</v>
      </c>
      <c r="J59" s="10">
        <f t="shared" si="7"/>
        <v>188.68802095445588</v>
      </c>
      <c r="K59" s="10">
        <f t="shared" si="7"/>
        <v>22.78407305448575</v>
      </c>
      <c r="L59" s="10">
        <f t="shared" si="7"/>
        <v>19.373936016931708</v>
      </c>
      <c r="M59" s="10">
        <f t="shared" si="7"/>
        <v>75.461907822632</v>
      </c>
      <c r="N59" s="10">
        <f t="shared" si="7"/>
        <v>6.056906890756685</v>
      </c>
      <c r="O59" s="10">
        <f t="shared" si="7"/>
        <v>8.933963465377602</v>
      </c>
      <c r="P59" s="10">
        <f t="shared" si="7"/>
        <v>225.44428894002087</v>
      </c>
      <c r="Q59" s="10">
        <f t="shared" si="7"/>
        <v>80.48646655977436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79.42851426233014</v>
      </c>
      <c r="W59" s="10">
        <f t="shared" si="7"/>
        <v>64.99999385142837</v>
      </c>
      <c r="X59" s="10">
        <f t="shared" si="7"/>
        <v>0</v>
      </c>
      <c r="Y59" s="10">
        <f t="shared" si="7"/>
        <v>0</v>
      </c>
      <c r="Z59" s="11">
        <f t="shared" si="7"/>
        <v>65.00000384285785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65</v>
      </c>
      <c r="E60" s="13">
        <f t="shared" si="7"/>
        <v>65</v>
      </c>
      <c r="F60" s="13">
        <f t="shared" si="7"/>
        <v>162.85425702572633</v>
      </c>
      <c r="G60" s="13">
        <f t="shared" si="7"/>
        <v>81.42712851286316</v>
      </c>
      <c r="H60" s="13">
        <f t="shared" si="7"/>
        <v>81.42712851286316</v>
      </c>
      <c r="I60" s="13">
        <f t="shared" si="7"/>
        <v>108.56950468381757</v>
      </c>
      <c r="J60" s="13">
        <f t="shared" si="7"/>
        <v>166.9835422731864</v>
      </c>
      <c r="K60" s="13">
        <f t="shared" si="7"/>
        <v>113.99797991800844</v>
      </c>
      <c r="L60" s="13">
        <f t="shared" si="7"/>
        <v>162.85425702572633</v>
      </c>
      <c r="M60" s="13">
        <f t="shared" si="7"/>
        <v>147.94525973897373</v>
      </c>
      <c r="N60" s="13">
        <f t="shared" si="7"/>
        <v>81.42712851286316</v>
      </c>
      <c r="O60" s="13">
        <f t="shared" si="7"/>
        <v>57.03760917354881</v>
      </c>
      <c r="P60" s="13">
        <f t="shared" si="7"/>
        <v>77.68559162606724</v>
      </c>
      <c r="Q60" s="13">
        <f t="shared" si="7"/>
        <v>73.89782226718492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105.06899097155187</v>
      </c>
      <c r="W60" s="13">
        <f t="shared" si="7"/>
        <v>65</v>
      </c>
      <c r="X60" s="13">
        <f t="shared" si="7"/>
        <v>0</v>
      </c>
      <c r="Y60" s="13">
        <f t="shared" si="7"/>
        <v>0</v>
      </c>
      <c r="Z60" s="14">
        <f t="shared" si="7"/>
        <v>65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65</v>
      </c>
      <c r="E64" s="13">
        <f t="shared" si="7"/>
        <v>65</v>
      </c>
      <c r="F64" s="13">
        <f t="shared" si="7"/>
        <v>162.85425702572633</v>
      </c>
      <c r="G64" s="13">
        <f t="shared" si="7"/>
        <v>81.42712851286316</v>
      </c>
      <c r="H64" s="13">
        <f t="shared" si="7"/>
        <v>81.42712851286316</v>
      </c>
      <c r="I64" s="13">
        <f t="shared" si="7"/>
        <v>108.56950468381757</v>
      </c>
      <c r="J64" s="13">
        <f t="shared" si="7"/>
        <v>166.9835422731864</v>
      </c>
      <c r="K64" s="13">
        <f t="shared" si="7"/>
        <v>113.99797991800844</v>
      </c>
      <c r="L64" s="13">
        <f t="shared" si="7"/>
        <v>162.85425702572633</v>
      </c>
      <c r="M64" s="13">
        <f t="shared" si="7"/>
        <v>147.94525973897373</v>
      </c>
      <c r="N64" s="13">
        <f t="shared" si="7"/>
        <v>81.42712851286316</v>
      </c>
      <c r="O64" s="13">
        <f t="shared" si="7"/>
        <v>57.03760917354881</v>
      </c>
      <c r="P64" s="13">
        <f t="shared" si="7"/>
        <v>77.68559162606724</v>
      </c>
      <c r="Q64" s="13">
        <f t="shared" si="7"/>
        <v>73.89782226718492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105.06899097155187</v>
      </c>
      <c r="W64" s="13">
        <f t="shared" si="7"/>
        <v>65</v>
      </c>
      <c r="X64" s="13">
        <f t="shared" si="7"/>
        <v>0</v>
      </c>
      <c r="Y64" s="13">
        <f t="shared" si="7"/>
        <v>0</v>
      </c>
      <c r="Z64" s="14">
        <f t="shared" si="7"/>
        <v>65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20214669</v>
      </c>
      <c r="C67" s="24"/>
      <c r="D67" s="25">
        <v>20586965</v>
      </c>
      <c r="E67" s="26">
        <v>20586965</v>
      </c>
      <c r="F67" s="26">
        <v>1996405</v>
      </c>
      <c r="G67" s="26">
        <v>2049576</v>
      </c>
      <c r="H67" s="26">
        <v>1759188</v>
      </c>
      <c r="I67" s="26">
        <v>5805169</v>
      </c>
      <c r="J67" s="26">
        <v>1759677</v>
      </c>
      <c r="K67" s="26">
        <v>1770262</v>
      </c>
      <c r="L67" s="26">
        <v>1668643</v>
      </c>
      <c r="M67" s="26">
        <v>5198582</v>
      </c>
      <c r="N67" s="26">
        <v>2110824</v>
      </c>
      <c r="O67" s="26">
        <v>2076734</v>
      </c>
      <c r="P67" s="26">
        <v>2084087</v>
      </c>
      <c r="Q67" s="26">
        <v>6271645</v>
      </c>
      <c r="R67" s="26"/>
      <c r="S67" s="26"/>
      <c r="T67" s="26"/>
      <c r="U67" s="26"/>
      <c r="V67" s="26">
        <v>17275396</v>
      </c>
      <c r="W67" s="26">
        <v>14788746</v>
      </c>
      <c r="X67" s="26"/>
      <c r="Y67" s="25"/>
      <c r="Z67" s="27">
        <v>20586965</v>
      </c>
    </row>
    <row r="68" spans="1:26" ht="12.75" hidden="1">
      <c r="A68" s="37" t="s">
        <v>31</v>
      </c>
      <c r="B68" s="19">
        <v>19118068</v>
      </c>
      <c r="C68" s="19"/>
      <c r="D68" s="20">
        <v>19516725</v>
      </c>
      <c r="E68" s="21">
        <v>19516725</v>
      </c>
      <c r="F68" s="21">
        <v>1635854</v>
      </c>
      <c r="G68" s="21">
        <v>1635854</v>
      </c>
      <c r="H68" s="21">
        <v>1635854</v>
      </c>
      <c r="I68" s="21">
        <v>4907562</v>
      </c>
      <c r="J68" s="21">
        <v>1634020</v>
      </c>
      <c r="K68" s="21">
        <v>1753431</v>
      </c>
      <c r="L68" s="21">
        <v>1651812</v>
      </c>
      <c r="M68" s="21">
        <v>5039263</v>
      </c>
      <c r="N68" s="21">
        <v>1757151</v>
      </c>
      <c r="O68" s="21">
        <v>1759208</v>
      </c>
      <c r="P68" s="21">
        <v>1770582</v>
      </c>
      <c r="Q68" s="21">
        <v>5286941</v>
      </c>
      <c r="R68" s="21"/>
      <c r="S68" s="21"/>
      <c r="T68" s="21"/>
      <c r="U68" s="21"/>
      <c r="V68" s="21">
        <v>15233766</v>
      </c>
      <c r="W68" s="21">
        <v>14637546</v>
      </c>
      <c r="X68" s="21"/>
      <c r="Y68" s="20"/>
      <c r="Z68" s="23">
        <v>19516725</v>
      </c>
    </row>
    <row r="69" spans="1:26" ht="12.75" hidden="1">
      <c r="A69" s="38" t="s">
        <v>32</v>
      </c>
      <c r="B69" s="19">
        <v>201968</v>
      </c>
      <c r="C69" s="19"/>
      <c r="D69" s="20">
        <v>201600</v>
      </c>
      <c r="E69" s="21">
        <v>201600</v>
      </c>
      <c r="F69" s="21">
        <v>16831</v>
      </c>
      <c r="G69" s="21">
        <v>16831</v>
      </c>
      <c r="H69" s="21">
        <v>16831</v>
      </c>
      <c r="I69" s="21">
        <v>50493</v>
      </c>
      <c r="J69" s="21">
        <v>16831</v>
      </c>
      <c r="K69" s="21">
        <v>16831</v>
      </c>
      <c r="L69" s="21">
        <v>16831</v>
      </c>
      <c r="M69" s="21">
        <v>50493</v>
      </c>
      <c r="N69" s="21">
        <v>16831</v>
      </c>
      <c r="O69" s="21">
        <v>16831</v>
      </c>
      <c r="P69" s="21">
        <v>41462</v>
      </c>
      <c r="Q69" s="21">
        <v>75124</v>
      </c>
      <c r="R69" s="21"/>
      <c r="S69" s="21"/>
      <c r="T69" s="21"/>
      <c r="U69" s="21"/>
      <c r="V69" s="21">
        <v>176110</v>
      </c>
      <c r="W69" s="21">
        <v>151200</v>
      </c>
      <c r="X69" s="21"/>
      <c r="Y69" s="20"/>
      <c r="Z69" s="23">
        <v>201600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201968</v>
      </c>
      <c r="C73" s="19"/>
      <c r="D73" s="20">
        <v>201600</v>
      </c>
      <c r="E73" s="21">
        <v>201600</v>
      </c>
      <c r="F73" s="21">
        <v>16831</v>
      </c>
      <c r="G73" s="21">
        <v>16831</v>
      </c>
      <c r="H73" s="21">
        <v>16831</v>
      </c>
      <c r="I73" s="21">
        <v>50493</v>
      </c>
      <c r="J73" s="21">
        <v>16831</v>
      </c>
      <c r="K73" s="21">
        <v>16831</v>
      </c>
      <c r="L73" s="21">
        <v>16831</v>
      </c>
      <c r="M73" s="21">
        <v>50493</v>
      </c>
      <c r="N73" s="21">
        <v>16831</v>
      </c>
      <c r="O73" s="21">
        <v>16831</v>
      </c>
      <c r="P73" s="21">
        <v>41462</v>
      </c>
      <c r="Q73" s="21">
        <v>75124</v>
      </c>
      <c r="R73" s="21"/>
      <c r="S73" s="21"/>
      <c r="T73" s="21"/>
      <c r="U73" s="21"/>
      <c r="V73" s="21">
        <v>176110</v>
      </c>
      <c r="W73" s="21">
        <v>151200</v>
      </c>
      <c r="X73" s="21"/>
      <c r="Y73" s="20"/>
      <c r="Z73" s="23">
        <v>201600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894633</v>
      </c>
      <c r="C75" s="28"/>
      <c r="D75" s="29">
        <v>868640</v>
      </c>
      <c r="E75" s="30">
        <v>868640</v>
      </c>
      <c r="F75" s="30">
        <v>343720</v>
      </c>
      <c r="G75" s="30">
        <v>396891</v>
      </c>
      <c r="H75" s="30">
        <v>106503</v>
      </c>
      <c r="I75" s="30">
        <v>847114</v>
      </c>
      <c r="J75" s="30">
        <v>108826</v>
      </c>
      <c r="K75" s="30"/>
      <c r="L75" s="30"/>
      <c r="M75" s="30">
        <v>108826</v>
      </c>
      <c r="N75" s="30">
        <v>336842</v>
      </c>
      <c r="O75" s="30">
        <v>300695</v>
      </c>
      <c r="P75" s="30">
        <v>272043</v>
      </c>
      <c r="Q75" s="30">
        <v>909580</v>
      </c>
      <c r="R75" s="30"/>
      <c r="S75" s="30"/>
      <c r="T75" s="30"/>
      <c r="U75" s="30"/>
      <c r="V75" s="30">
        <v>1865520</v>
      </c>
      <c r="W75" s="30"/>
      <c r="X75" s="30"/>
      <c r="Y75" s="29"/>
      <c r="Z75" s="31">
        <v>868640</v>
      </c>
    </row>
    <row r="76" spans="1:26" ht="12.75" hidden="1">
      <c r="A76" s="42" t="s">
        <v>287</v>
      </c>
      <c r="B76" s="32">
        <v>14312849</v>
      </c>
      <c r="C76" s="32"/>
      <c r="D76" s="33">
        <v>12816912</v>
      </c>
      <c r="E76" s="34">
        <v>12816912</v>
      </c>
      <c r="F76" s="34">
        <v>304701</v>
      </c>
      <c r="G76" s="34">
        <v>209789</v>
      </c>
      <c r="H76" s="34">
        <v>3582288</v>
      </c>
      <c r="I76" s="34">
        <v>4096778</v>
      </c>
      <c r="J76" s="34">
        <v>3111305</v>
      </c>
      <c r="K76" s="34">
        <v>418690</v>
      </c>
      <c r="L76" s="34">
        <v>347431</v>
      </c>
      <c r="M76" s="34">
        <v>3877426</v>
      </c>
      <c r="N76" s="34">
        <v>120134</v>
      </c>
      <c r="O76" s="34">
        <v>166767</v>
      </c>
      <c r="P76" s="34">
        <v>4023886</v>
      </c>
      <c r="Q76" s="34">
        <v>4310787</v>
      </c>
      <c r="R76" s="34"/>
      <c r="S76" s="34"/>
      <c r="T76" s="34"/>
      <c r="U76" s="34"/>
      <c r="V76" s="34">
        <v>12284991</v>
      </c>
      <c r="W76" s="34">
        <v>9612684</v>
      </c>
      <c r="X76" s="34"/>
      <c r="Y76" s="33"/>
      <c r="Z76" s="35">
        <v>12816912</v>
      </c>
    </row>
    <row r="77" spans="1:26" ht="12.75" hidden="1">
      <c r="A77" s="37" t="s">
        <v>31</v>
      </c>
      <c r="B77" s="19">
        <v>14312849</v>
      </c>
      <c r="C77" s="19"/>
      <c r="D77" s="20">
        <v>12685872</v>
      </c>
      <c r="E77" s="21">
        <v>12685872</v>
      </c>
      <c r="F77" s="21">
        <v>277291</v>
      </c>
      <c r="G77" s="21">
        <v>196084</v>
      </c>
      <c r="H77" s="21">
        <v>3568583</v>
      </c>
      <c r="I77" s="21">
        <v>4041958</v>
      </c>
      <c r="J77" s="21">
        <v>3083200</v>
      </c>
      <c r="K77" s="21">
        <v>399503</v>
      </c>
      <c r="L77" s="21">
        <v>320021</v>
      </c>
      <c r="M77" s="21">
        <v>3802724</v>
      </c>
      <c r="N77" s="21">
        <v>106429</v>
      </c>
      <c r="O77" s="21">
        <v>157167</v>
      </c>
      <c r="P77" s="21">
        <v>3991676</v>
      </c>
      <c r="Q77" s="21">
        <v>4255272</v>
      </c>
      <c r="R77" s="21"/>
      <c r="S77" s="21"/>
      <c r="T77" s="21"/>
      <c r="U77" s="21"/>
      <c r="V77" s="21">
        <v>12099954</v>
      </c>
      <c r="W77" s="21">
        <v>9514404</v>
      </c>
      <c r="X77" s="21"/>
      <c r="Y77" s="20"/>
      <c r="Z77" s="23">
        <v>12685872</v>
      </c>
    </row>
    <row r="78" spans="1:26" ht="12.75" hidden="1">
      <c r="A78" s="38" t="s">
        <v>32</v>
      </c>
      <c r="B78" s="19"/>
      <c r="C78" s="19"/>
      <c r="D78" s="20">
        <v>131040</v>
      </c>
      <c r="E78" s="21">
        <v>131040</v>
      </c>
      <c r="F78" s="21">
        <v>27410</v>
      </c>
      <c r="G78" s="21">
        <v>13705</v>
      </c>
      <c r="H78" s="21">
        <v>13705</v>
      </c>
      <c r="I78" s="21">
        <v>54820</v>
      </c>
      <c r="J78" s="21">
        <v>28105</v>
      </c>
      <c r="K78" s="21">
        <v>19187</v>
      </c>
      <c r="L78" s="21">
        <v>27410</v>
      </c>
      <c r="M78" s="21">
        <v>74702</v>
      </c>
      <c r="N78" s="21">
        <v>13705</v>
      </c>
      <c r="O78" s="21">
        <v>9600</v>
      </c>
      <c r="P78" s="21">
        <v>32210</v>
      </c>
      <c r="Q78" s="21">
        <v>55515</v>
      </c>
      <c r="R78" s="21"/>
      <c r="S78" s="21"/>
      <c r="T78" s="21"/>
      <c r="U78" s="21"/>
      <c r="V78" s="21">
        <v>185037</v>
      </c>
      <c r="W78" s="21">
        <v>98280</v>
      </c>
      <c r="X78" s="21"/>
      <c r="Y78" s="20"/>
      <c r="Z78" s="23">
        <v>131040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131040</v>
      </c>
      <c r="E82" s="21">
        <v>131040</v>
      </c>
      <c r="F82" s="21">
        <v>27410</v>
      </c>
      <c r="G82" s="21">
        <v>13705</v>
      </c>
      <c r="H82" s="21">
        <v>13705</v>
      </c>
      <c r="I82" s="21">
        <v>54820</v>
      </c>
      <c r="J82" s="21">
        <v>28105</v>
      </c>
      <c r="K82" s="21">
        <v>19187</v>
      </c>
      <c r="L82" s="21">
        <v>27410</v>
      </c>
      <c r="M82" s="21">
        <v>74702</v>
      </c>
      <c r="N82" s="21">
        <v>13705</v>
      </c>
      <c r="O82" s="21">
        <v>9600</v>
      </c>
      <c r="P82" s="21">
        <v>32210</v>
      </c>
      <c r="Q82" s="21">
        <v>55515</v>
      </c>
      <c r="R82" s="21"/>
      <c r="S82" s="21"/>
      <c r="T82" s="21"/>
      <c r="U82" s="21"/>
      <c r="V82" s="21">
        <v>185037</v>
      </c>
      <c r="W82" s="21">
        <v>98280</v>
      </c>
      <c r="X82" s="21"/>
      <c r="Y82" s="20"/>
      <c r="Z82" s="23">
        <v>131040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2500000</v>
      </c>
      <c r="F5" s="358">
        <f t="shared" si="0"/>
        <v>2500000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1875000</v>
      </c>
      <c r="Y5" s="358">
        <f t="shared" si="0"/>
        <v>-1875000</v>
      </c>
      <c r="Z5" s="359">
        <f>+IF(X5&lt;&gt;0,+(Y5/X5)*100,0)</f>
        <v>-100</v>
      </c>
      <c r="AA5" s="360">
        <f>+AA6+AA8+AA11+AA13+AA15</f>
        <v>2500000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2500000</v>
      </c>
      <c r="F6" s="59">
        <f t="shared" si="1"/>
        <v>2500000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1875000</v>
      </c>
      <c r="Y6" s="59">
        <f t="shared" si="1"/>
        <v>-1875000</v>
      </c>
      <c r="Z6" s="61">
        <f>+IF(X6&lt;&gt;0,+(Y6/X6)*100,0)</f>
        <v>-100</v>
      </c>
      <c r="AA6" s="62">
        <f t="shared" si="1"/>
        <v>2500000</v>
      </c>
    </row>
    <row r="7" spans="1:27" ht="12.75">
      <c r="A7" s="291" t="s">
        <v>229</v>
      </c>
      <c r="B7" s="142"/>
      <c r="C7" s="60"/>
      <c r="D7" s="340"/>
      <c r="E7" s="60">
        <v>2500000</v>
      </c>
      <c r="F7" s="59">
        <v>2500000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1875000</v>
      </c>
      <c r="Y7" s="59">
        <v>-1875000</v>
      </c>
      <c r="Z7" s="61">
        <v>-100</v>
      </c>
      <c r="AA7" s="62">
        <v>2500000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230000</v>
      </c>
      <c r="F22" s="345">
        <f t="shared" si="6"/>
        <v>230000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172500</v>
      </c>
      <c r="Y22" s="345">
        <f t="shared" si="6"/>
        <v>-172500</v>
      </c>
      <c r="Z22" s="336">
        <f>+IF(X22&lt;&gt;0,+(Y22/X22)*100,0)</f>
        <v>-100</v>
      </c>
      <c r="AA22" s="350">
        <f>SUM(AA23:AA32)</f>
        <v>230000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230000</v>
      </c>
      <c r="F25" s="59">
        <v>230000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172500</v>
      </c>
      <c r="Y25" s="59">
        <v>-172500</v>
      </c>
      <c r="Z25" s="61">
        <v>-100</v>
      </c>
      <c r="AA25" s="62">
        <v>230000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1703214</v>
      </c>
      <c r="F40" s="345">
        <f t="shared" si="9"/>
        <v>1703214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1277411</v>
      </c>
      <c r="Y40" s="345">
        <f t="shared" si="9"/>
        <v>-1277411</v>
      </c>
      <c r="Z40" s="336">
        <f>+IF(X40&lt;&gt;0,+(Y40/X40)*100,0)</f>
        <v>-100</v>
      </c>
      <c r="AA40" s="350">
        <f>SUM(AA41:AA49)</f>
        <v>1703214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450000</v>
      </c>
      <c r="F43" s="370">
        <v>450000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337500</v>
      </c>
      <c r="Y43" s="370">
        <v>-337500</v>
      </c>
      <c r="Z43" s="371">
        <v>-100</v>
      </c>
      <c r="AA43" s="303">
        <v>450000</v>
      </c>
    </row>
    <row r="44" spans="1:27" ht="12.75">
      <c r="A44" s="361" t="s">
        <v>251</v>
      </c>
      <c r="B44" s="136"/>
      <c r="C44" s="60"/>
      <c r="D44" s="368"/>
      <c r="E44" s="54">
        <v>3214</v>
      </c>
      <c r="F44" s="53">
        <v>3214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2411</v>
      </c>
      <c r="Y44" s="53">
        <v>-2411</v>
      </c>
      <c r="Z44" s="94">
        <v>-100</v>
      </c>
      <c r="AA44" s="95">
        <v>3214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150000</v>
      </c>
      <c r="F47" s="53">
        <v>150000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112500</v>
      </c>
      <c r="Y47" s="53">
        <v>-112500</v>
      </c>
      <c r="Z47" s="94">
        <v>-100</v>
      </c>
      <c r="AA47" s="95">
        <v>150000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1100000</v>
      </c>
      <c r="F49" s="53">
        <v>1100000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825000</v>
      </c>
      <c r="Y49" s="53">
        <v>-825000</v>
      </c>
      <c r="Z49" s="94">
        <v>-100</v>
      </c>
      <c r="AA49" s="95">
        <v>1100000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4433214</v>
      </c>
      <c r="F60" s="264">
        <f t="shared" si="14"/>
        <v>4433214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3324911</v>
      </c>
      <c r="Y60" s="264">
        <f t="shared" si="14"/>
        <v>-3324911</v>
      </c>
      <c r="Z60" s="337">
        <f>+IF(X60&lt;&gt;0,+(Y60/X60)*100,0)</f>
        <v>-100</v>
      </c>
      <c r="AA60" s="232">
        <f>+AA57+AA54+AA51+AA40+AA37+AA34+AA22+AA5</f>
        <v>4433214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148721351</v>
      </c>
      <c r="D5" s="153">
        <f>SUM(D6:D8)</f>
        <v>0</v>
      </c>
      <c r="E5" s="154">
        <f t="shared" si="0"/>
        <v>162162817</v>
      </c>
      <c r="F5" s="100">
        <f t="shared" si="0"/>
        <v>162162817</v>
      </c>
      <c r="G5" s="100">
        <f t="shared" si="0"/>
        <v>57136936</v>
      </c>
      <c r="H5" s="100">
        <f t="shared" si="0"/>
        <v>2230029</v>
      </c>
      <c r="I5" s="100">
        <f t="shared" si="0"/>
        <v>2108378</v>
      </c>
      <c r="J5" s="100">
        <f t="shared" si="0"/>
        <v>61475343</v>
      </c>
      <c r="K5" s="100">
        <f t="shared" si="0"/>
        <v>2074836</v>
      </c>
      <c r="L5" s="100">
        <f t="shared" si="0"/>
        <v>2009210</v>
      </c>
      <c r="M5" s="100">
        <f t="shared" si="0"/>
        <v>46421575</v>
      </c>
      <c r="N5" s="100">
        <f t="shared" si="0"/>
        <v>50505621</v>
      </c>
      <c r="O5" s="100">
        <f t="shared" si="0"/>
        <v>2181588</v>
      </c>
      <c r="P5" s="100">
        <f t="shared" si="0"/>
        <v>2094694</v>
      </c>
      <c r="Q5" s="100">
        <f t="shared" si="0"/>
        <v>35622914</v>
      </c>
      <c r="R5" s="100">
        <f t="shared" si="0"/>
        <v>39899196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151880160</v>
      </c>
      <c r="X5" s="100">
        <f t="shared" si="0"/>
        <v>155559592</v>
      </c>
      <c r="Y5" s="100">
        <f t="shared" si="0"/>
        <v>-3679432</v>
      </c>
      <c r="Z5" s="137">
        <f>+IF(X5&lt;&gt;0,+(Y5/X5)*100,0)</f>
        <v>-2.3652877670185712</v>
      </c>
      <c r="AA5" s="153">
        <f>SUM(AA6:AA8)</f>
        <v>162162817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148721351</v>
      </c>
      <c r="D7" s="157"/>
      <c r="E7" s="158">
        <v>162162817</v>
      </c>
      <c r="F7" s="159">
        <v>162162817</v>
      </c>
      <c r="G7" s="159">
        <v>57136936</v>
      </c>
      <c r="H7" s="159">
        <v>2183651</v>
      </c>
      <c r="I7" s="159">
        <v>2108378</v>
      </c>
      <c r="J7" s="159">
        <v>61428965</v>
      </c>
      <c r="K7" s="159">
        <v>2074836</v>
      </c>
      <c r="L7" s="159">
        <v>2009210</v>
      </c>
      <c r="M7" s="159">
        <v>46421575</v>
      </c>
      <c r="N7" s="159">
        <v>50505621</v>
      </c>
      <c r="O7" s="159">
        <v>2181588</v>
      </c>
      <c r="P7" s="159">
        <v>2094694</v>
      </c>
      <c r="Q7" s="159">
        <v>35622914</v>
      </c>
      <c r="R7" s="159">
        <v>39899196</v>
      </c>
      <c r="S7" s="159"/>
      <c r="T7" s="159"/>
      <c r="U7" s="159"/>
      <c r="V7" s="159"/>
      <c r="W7" s="159">
        <v>151833782</v>
      </c>
      <c r="X7" s="159">
        <v>155559592</v>
      </c>
      <c r="Y7" s="159">
        <v>-3725810</v>
      </c>
      <c r="Z7" s="141">
        <v>-2.4</v>
      </c>
      <c r="AA7" s="157">
        <v>162162817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46378</v>
      </c>
      <c r="I8" s="60"/>
      <c r="J8" s="60">
        <v>46378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46378</v>
      </c>
      <c r="X8" s="60"/>
      <c r="Y8" s="60">
        <v>46378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7026617</v>
      </c>
      <c r="D9" s="153">
        <f>SUM(D10:D14)</f>
        <v>0</v>
      </c>
      <c r="E9" s="154">
        <f t="shared" si="1"/>
        <v>7669620</v>
      </c>
      <c r="F9" s="100">
        <f t="shared" si="1"/>
        <v>7669620</v>
      </c>
      <c r="G9" s="100">
        <f t="shared" si="1"/>
        <v>115921</v>
      </c>
      <c r="H9" s="100">
        <f t="shared" si="1"/>
        <v>365429</v>
      </c>
      <c r="I9" s="100">
        <f t="shared" si="1"/>
        <v>507304</v>
      </c>
      <c r="J9" s="100">
        <f t="shared" si="1"/>
        <v>988654</v>
      </c>
      <c r="K9" s="100">
        <f t="shared" si="1"/>
        <v>592345</v>
      </c>
      <c r="L9" s="100">
        <f t="shared" si="1"/>
        <v>519588</v>
      </c>
      <c r="M9" s="100">
        <f t="shared" si="1"/>
        <v>500366</v>
      </c>
      <c r="N9" s="100">
        <f t="shared" si="1"/>
        <v>1612299</v>
      </c>
      <c r="O9" s="100">
        <f t="shared" si="1"/>
        <v>2644737</v>
      </c>
      <c r="P9" s="100">
        <f t="shared" si="1"/>
        <v>2461047</v>
      </c>
      <c r="Q9" s="100">
        <f t="shared" si="1"/>
        <v>102793</v>
      </c>
      <c r="R9" s="100">
        <f t="shared" si="1"/>
        <v>5208577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7809530</v>
      </c>
      <c r="X9" s="100">
        <f t="shared" si="1"/>
        <v>6166468</v>
      </c>
      <c r="Y9" s="100">
        <f t="shared" si="1"/>
        <v>1643062</v>
      </c>
      <c r="Z9" s="137">
        <f>+IF(X9&lt;&gt;0,+(Y9/X9)*100,0)</f>
        <v>26.64510705317858</v>
      </c>
      <c r="AA9" s="153">
        <f>SUM(AA10:AA14)</f>
        <v>7669620</v>
      </c>
    </row>
    <row r="10" spans="1:27" ht="12.75">
      <c r="A10" s="138" t="s">
        <v>79</v>
      </c>
      <c r="B10" s="136"/>
      <c r="C10" s="155">
        <v>1609477</v>
      </c>
      <c r="D10" s="155"/>
      <c r="E10" s="156">
        <v>1672000</v>
      </c>
      <c r="F10" s="60">
        <v>1672000</v>
      </c>
      <c r="G10" s="60">
        <v>771</v>
      </c>
      <c r="H10" s="60">
        <v>739</v>
      </c>
      <c r="I10" s="60">
        <v>91314</v>
      </c>
      <c r="J10" s="60">
        <v>92824</v>
      </c>
      <c r="K10" s="60">
        <v>114295</v>
      </c>
      <c r="L10" s="60">
        <v>100888</v>
      </c>
      <c r="M10" s="60">
        <v>257807</v>
      </c>
      <c r="N10" s="60">
        <v>472990</v>
      </c>
      <c r="O10" s="60">
        <v>2422647</v>
      </c>
      <c r="P10" s="60">
        <v>2429948</v>
      </c>
      <c r="Q10" s="60">
        <v>1237</v>
      </c>
      <c r="R10" s="60">
        <v>4853832</v>
      </c>
      <c r="S10" s="60"/>
      <c r="T10" s="60"/>
      <c r="U10" s="60"/>
      <c r="V10" s="60"/>
      <c r="W10" s="60">
        <v>5419646</v>
      </c>
      <c r="X10" s="60">
        <v>1668250</v>
      </c>
      <c r="Y10" s="60">
        <v>3751396</v>
      </c>
      <c r="Z10" s="140">
        <v>224.87</v>
      </c>
      <c r="AA10" s="155">
        <v>1672000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5417140</v>
      </c>
      <c r="D12" s="155"/>
      <c r="E12" s="156">
        <v>5997620</v>
      </c>
      <c r="F12" s="60">
        <v>5997620</v>
      </c>
      <c r="G12" s="60">
        <v>115150</v>
      </c>
      <c r="H12" s="60">
        <v>364690</v>
      </c>
      <c r="I12" s="60">
        <v>415990</v>
      </c>
      <c r="J12" s="60">
        <v>895830</v>
      </c>
      <c r="K12" s="60">
        <v>478050</v>
      </c>
      <c r="L12" s="60">
        <v>418700</v>
      </c>
      <c r="M12" s="60">
        <v>242559</v>
      </c>
      <c r="N12" s="60">
        <v>1139309</v>
      </c>
      <c r="O12" s="60">
        <v>222090</v>
      </c>
      <c r="P12" s="60">
        <v>31099</v>
      </c>
      <c r="Q12" s="60">
        <v>101556</v>
      </c>
      <c r="R12" s="60">
        <v>354745</v>
      </c>
      <c r="S12" s="60"/>
      <c r="T12" s="60"/>
      <c r="U12" s="60"/>
      <c r="V12" s="60"/>
      <c r="W12" s="60">
        <v>2389884</v>
      </c>
      <c r="X12" s="60">
        <v>4498218</v>
      </c>
      <c r="Y12" s="60">
        <v>-2108334</v>
      </c>
      <c r="Z12" s="140">
        <v>-46.87</v>
      </c>
      <c r="AA12" s="155">
        <v>5997620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46064585</v>
      </c>
      <c r="D15" s="153">
        <f>SUM(D16:D18)</f>
        <v>0</v>
      </c>
      <c r="E15" s="154">
        <f t="shared" si="2"/>
        <v>65646000</v>
      </c>
      <c r="F15" s="100">
        <f t="shared" si="2"/>
        <v>65646000</v>
      </c>
      <c r="G15" s="100">
        <f t="shared" si="2"/>
        <v>709430</v>
      </c>
      <c r="H15" s="100">
        <f t="shared" si="2"/>
        <v>0</v>
      </c>
      <c r="I15" s="100">
        <f t="shared" si="2"/>
        <v>15160745</v>
      </c>
      <c r="J15" s="100">
        <f t="shared" si="2"/>
        <v>15870175</v>
      </c>
      <c r="K15" s="100">
        <f t="shared" si="2"/>
        <v>5661816</v>
      </c>
      <c r="L15" s="100">
        <f t="shared" si="2"/>
        <v>4976850</v>
      </c>
      <c r="M15" s="100">
        <f t="shared" si="2"/>
        <v>4905141</v>
      </c>
      <c r="N15" s="100">
        <f t="shared" si="2"/>
        <v>15543807</v>
      </c>
      <c r="O15" s="100">
        <f t="shared" si="2"/>
        <v>774554</v>
      </c>
      <c r="P15" s="100">
        <f t="shared" si="2"/>
        <v>592059</v>
      </c>
      <c r="Q15" s="100">
        <f t="shared" si="2"/>
        <v>0</v>
      </c>
      <c r="R15" s="100">
        <f t="shared" si="2"/>
        <v>1366613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32780595</v>
      </c>
      <c r="X15" s="100">
        <f t="shared" si="2"/>
        <v>65645999</v>
      </c>
      <c r="Y15" s="100">
        <f t="shared" si="2"/>
        <v>-32865404</v>
      </c>
      <c r="Z15" s="137">
        <f>+IF(X15&lt;&gt;0,+(Y15/X15)*100,0)</f>
        <v>-50.06459571130908</v>
      </c>
      <c r="AA15" s="153">
        <f>SUM(AA16:AA18)</f>
        <v>65646000</v>
      </c>
    </row>
    <row r="16" spans="1:27" ht="12.75">
      <c r="A16" s="138" t="s">
        <v>85</v>
      </c>
      <c r="B16" s="136"/>
      <c r="C16" s="155">
        <v>46064585</v>
      </c>
      <c r="D16" s="155"/>
      <c r="E16" s="156">
        <v>65646000</v>
      </c>
      <c r="F16" s="60">
        <v>65646000</v>
      </c>
      <c r="G16" s="60">
        <v>709430</v>
      </c>
      <c r="H16" s="60"/>
      <c r="I16" s="60">
        <v>15160745</v>
      </c>
      <c r="J16" s="60">
        <v>15870175</v>
      </c>
      <c r="K16" s="60">
        <v>5661816</v>
      </c>
      <c r="L16" s="60">
        <v>4976850</v>
      </c>
      <c r="M16" s="60">
        <v>4905141</v>
      </c>
      <c r="N16" s="60">
        <v>15543807</v>
      </c>
      <c r="O16" s="60">
        <v>774554</v>
      </c>
      <c r="P16" s="60">
        <v>592059</v>
      </c>
      <c r="Q16" s="60"/>
      <c r="R16" s="60">
        <v>1366613</v>
      </c>
      <c r="S16" s="60"/>
      <c r="T16" s="60"/>
      <c r="U16" s="60"/>
      <c r="V16" s="60"/>
      <c r="W16" s="60">
        <v>32780595</v>
      </c>
      <c r="X16" s="60">
        <v>65645999</v>
      </c>
      <c r="Y16" s="60">
        <v>-32865404</v>
      </c>
      <c r="Z16" s="140">
        <v>-50.06</v>
      </c>
      <c r="AA16" s="155">
        <v>65646000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201968</v>
      </c>
      <c r="D19" s="153">
        <f>SUM(D20:D23)</f>
        <v>0</v>
      </c>
      <c r="E19" s="154">
        <f t="shared" si="3"/>
        <v>201600</v>
      </c>
      <c r="F19" s="100">
        <f t="shared" si="3"/>
        <v>201600</v>
      </c>
      <c r="G19" s="100">
        <f t="shared" si="3"/>
        <v>16831</v>
      </c>
      <c r="H19" s="100">
        <f t="shared" si="3"/>
        <v>16831</v>
      </c>
      <c r="I19" s="100">
        <f t="shared" si="3"/>
        <v>16831</v>
      </c>
      <c r="J19" s="100">
        <f t="shared" si="3"/>
        <v>50493</v>
      </c>
      <c r="K19" s="100">
        <f t="shared" si="3"/>
        <v>16831</v>
      </c>
      <c r="L19" s="100">
        <f t="shared" si="3"/>
        <v>16831</v>
      </c>
      <c r="M19" s="100">
        <f t="shared" si="3"/>
        <v>16831</v>
      </c>
      <c r="N19" s="100">
        <f t="shared" si="3"/>
        <v>50493</v>
      </c>
      <c r="O19" s="100">
        <f t="shared" si="3"/>
        <v>16831</v>
      </c>
      <c r="P19" s="100">
        <f t="shared" si="3"/>
        <v>16831</v>
      </c>
      <c r="Q19" s="100">
        <f t="shared" si="3"/>
        <v>41462</v>
      </c>
      <c r="R19" s="100">
        <f t="shared" si="3"/>
        <v>75124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176110</v>
      </c>
      <c r="X19" s="100">
        <f t="shared" si="3"/>
        <v>151200</v>
      </c>
      <c r="Y19" s="100">
        <f t="shared" si="3"/>
        <v>24910</v>
      </c>
      <c r="Z19" s="137">
        <f>+IF(X19&lt;&gt;0,+(Y19/X19)*100,0)</f>
        <v>16.474867724867725</v>
      </c>
      <c r="AA19" s="153">
        <f>SUM(AA20:AA23)</f>
        <v>201600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201968</v>
      </c>
      <c r="D23" s="155"/>
      <c r="E23" s="156">
        <v>201600</v>
      </c>
      <c r="F23" s="60">
        <v>201600</v>
      </c>
      <c r="G23" s="60">
        <v>16831</v>
      </c>
      <c r="H23" s="60">
        <v>16831</v>
      </c>
      <c r="I23" s="60">
        <v>16831</v>
      </c>
      <c r="J23" s="60">
        <v>50493</v>
      </c>
      <c r="K23" s="60">
        <v>16831</v>
      </c>
      <c r="L23" s="60">
        <v>16831</v>
      </c>
      <c r="M23" s="60">
        <v>16831</v>
      </c>
      <c r="N23" s="60">
        <v>50493</v>
      </c>
      <c r="O23" s="60">
        <v>16831</v>
      </c>
      <c r="P23" s="60">
        <v>16831</v>
      </c>
      <c r="Q23" s="60">
        <v>41462</v>
      </c>
      <c r="R23" s="60">
        <v>75124</v>
      </c>
      <c r="S23" s="60"/>
      <c r="T23" s="60"/>
      <c r="U23" s="60"/>
      <c r="V23" s="60"/>
      <c r="W23" s="60">
        <v>176110</v>
      </c>
      <c r="X23" s="60">
        <v>151200</v>
      </c>
      <c r="Y23" s="60">
        <v>24910</v>
      </c>
      <c r="Z23" s="140">
        <v>16.47</v>
      </c>
      <c r="AA23" s="155">
        <v>201600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202014521</v>
      </c>
      <c r="D25" s="168">
        <f>+D5+D9+D15+D19+D24</f>
        <v>0</v>
      </c>
      <c r="E25" s="169">
        <f t="shared" si="4"/>
        <v>235680037</v>
      </c>
      <c r="F25" s="73">
        <f t="shared" si="4"/>
        <v>235680037</v>
      </c>
      <c r="G25" s="73">
        <f t="shared" si="4"/>
        <v>57979118</v>
      </c>
      <c r="H25" s="73">
        <f t="shared" si="4"/>
        <v>2612289</v>
      </c>
      <c r="I25" s="73">
        <f t="shared" si="4"/>
        <v>17793258</v>
      </c>
      <c r="J25" s="73">
        <f t="shared" si="4"/>
        <v>78384665</v>
      </c>
      <c r="K25" s="73">
        <f t="shared" si="4"/>
        <v>8345828</v>
      </c>
      <c r="L25" s="73">
        <f t="shared" si="4"/>
        <v>7522479</v>
      </c>
      <c r="M25" s="73">
        <f t="shared" si="4"/>
        <v>51843913</v>
      </c>
      <c r="N25" s="73">
        <f t="shared" si="4"/>
        <v>67712220</v>
      </c>
      <c r="O25" s="73">
        <f t="shared" si="4"/>
        <v>5617710</v>
      </c>
      <c r="P25" s="73">
        <f t="shared" si="4"/>
        <v>5164631</v>
      </c>
      <c r="Q25" s="73">
        <f t="shared" si="4"/>
        <v>35767169</v>
      </c>
      <c r="R25" s="73">
        <f t="shared" si="4"/>
        <v>46549510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192646395</v>
      </c>
      <c r="X25" s="73">
        <f t="shared" si="4"/>
        <v>227523259</v>
      </c>
      <c r="Y25" s="73">
        <f t="shared" si="4"/>
        <v>-34876864</v>
      </c>
      <c r="Z25" s="170">
        <f>+IF(X25&lt;&gt;0,+(Y25/X25)*100,0)</f>
        <v>-15.328922481723067</v>
      </c>
      <c r="AA25" s="168">
        <f>+AA5+AA9+AA15+AA19+AA24</f>
        <v>235680037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133356593</v>
      </c>
      <c r="D28" s="153">
        <f>SUM(D29:D31)</f>
        <v>0</v>
      </c>
      <c r="E28" s="154">
        <f t="shared" si="5"/>
        <v>103215139</v>
      </c>
      <c r="F28" s="100">
        <f t="shared" si="5"/>
        <v>103215139</v>
      </c>
      <c r="G28" s="100">
        <f t="shared" si="5"/>
        <v>6160837</v>
      </c>
      <c r="H28" s="100">
        <f t="shared" si="5"/>
        <v>5856991</v>
      </c>
      <c r="I28" s="100">
        <f t="shared" si="5"/>
        <v>7000531</v>
      </c>
      <c r="J28" s="100">
        <f t="shared" si="5"/>
        <v>19018359</v>
      </c>
      <c r="K28" s="100">
        <f t="shared" si="5"/>
        <v>7746285</v>
      </c>
      <c r="L28" s="100">
        <f t="shared" si="5"/>
        <v>6682041</v>
      </c>
      <c r="M28" s="100">
        <f t="shared" si="5"/>
        <v>6874053</v>
      </c>
      <c r="N28" s="100">
        <f t="shared" si="5"/>
        <v>21302379</v>
      </c>
      <c r="O28" s="100">
        <f t="shared" si="5"/>
        <v>6771265</v>
      </c>
      <c r="P28" s="100">
        <f t="shared" si="5"/>
        <v>7419037</v>
      </c>
      <c r="Q28" s="100">
        <f t="shared" si="5"/>
        <v>7271468</v>
      </c>
      <c r="R28" s="100">
        <f t="shared" si="5"/>
        <v>21461770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61782508</v>
      </c>
      <c r="X28" s="100">
        <f t="shared" si="5"/>
        <v>77411349</v>
      </c>
      <c r="Y28" s="100">
        <f t="shared" si="5"/>
        <v>-15628841</v>
      </c>
      <c r="Z28" s="137">
        <f>+IF(X28&lt;&gt;0,+(Y28/X28)*100,0)</f>
        <v>-20.18934071281977</v>
      </c>
      <c r="AA28" s="153">
        <f>SUM(AA29:AA31)</f>
        <v>103215139</v>
      </c>
    </row>
    <row r="29" spans="1:27" ht="12.75">
      <c r="A29" s="138" t="s">
        <v>75</v>
      </c>
      <c r="B29" s="136"/>
      <c r="C29" s="155">
        <v>72416173</v>
      </c>
      <c r="D29" s="155"/>
      <c r="E29" s="156">
        <v>31641626</v>
      </c>
      <c r="F29" s="60">
        <v>31641626</v>
      </c>
      <c r="G29" s="60">
        <v>2477716</v>
      </c>
      <c r="H29" s="60">
        <v>2105621</v>
      </c>
      <c r="I29" s="60">
        <v>2343320</v>
      </c>
      <c r="J29" s="60">
        <v>6926657</v>
      </c>
      <c r="K29" s="60">
        <v>3233141</v>
      </c>
      <c r="L29" s="60">
        <v>2297890</v>
      </c>
      <c r="M29" s="60">
        <v>2407238</v>
      </c>
      <c r="N29" s="60">
        <v>7938269</v>
      </c>
      <c r="O29" s="60">
        <v>2411420</v>
      </c>
      <c r="P29" s="60">
        <v>3397985</v>
      </c>
      <c r="Q29" s="60">
        <v>2876840</v>
      </c>
      <c r="R29" s="60">
        <v>8686245</v>
      </c>
      <c r="S29" s="60"/>
      <c r="T29" s="60"/>
      <c r="U29" s="60"/>
      <c r="V29" s="60"/>
      <c r="W29" s="60">
        <v>23551171</v>
      </c>
      <c r="X29" s="60">
        <v>23731218</v>
      </c>
      <c r="Y29" s="60">
        <v>-180047</v>
      </c>
      <c r="Z29" s="140">
        <v>-0.76</v>
      </c>
      <c r="AA29" s="155">
        <v>31641626</v>
      </c>
    </row>
    <row r="30" spans="1:27" ht="12.75">
      <c r="A30" s="138" t="s">
        <v>76</v>
      </c>
      <c r="B30" s="136"/>
      <c r="C30" s="157">
        <v>40408024</v>
      </c>
      <c r="D30" s="157"/>
      <c r="E30" s="158">
        <v>71573513</v>
      </c>
      <c r="F30" s="159">
        <v>71573513</v>
      </c>
      <c r="G30" s="159">
        <v>2132814</v>
      </c>
      <c r="H30" s="159">
        <v>1018959</v>
      </c>
      <c r="I30" s="159">
        <v>2823939</v>
      </c>
      <c r="J30" s="159">
        <v>5975712</v>
      </c>
      <c r="K30" s="159">
        <v>2264115</v>
      </c>
      <c r="L30" s="159">
        <v>2975734</v>
      </c>
      <c r="M30" s="159">
        <v>2823983</v>
      </c>
      <c r="N30" s="159">
        <v>8063832</v>
      </c>
      <c r="O30" s="159">
        <v>3105611</v>
      </c>
      <c r="P30" s="159">
        <v>2885096</v>
      </c>
      <c r="Q30" s="159">
        <v>2929837</v>
      </c>
      <c r="R30" s="159">
        <v>8920544</v>
      </c>
      <c r="S30" s="159"/>
      <c r="T30" s="159"/>
      <c r="U30" s="159"/>
      <c r="V30" s="159"/>
      <c r="W30" s="159">
        <v>22960088</v>
      </c>
      <c r="X30" s="159">
        <v>53680131</v>
      </c>
      <c r="Y30" s="159">
        <v>-30720043</v>
      </c>
      <c r="Z30" s="141">
        <v>-57.23</v>
      </c>
      <c r="AA30" s="157">
        <v>71573513</v>
      </c>
    </row>
    <row r="31" spans="1:27" ht="12.75">
      <c r="A31" s="138" t="s">
        <v>77</v>
      </c>
      <c r="B31" s="136"/>
      <c r="C31" s="155">
        <v>20532396</v>
      </c>
      <c r="D31" s="155"/>
      <c r="E31" s="156"/>
      <c r="F31" s="60"/>
      <c r="G31" s="60">
        <v>1550307</v>
      </c>
      <c r="H31" s="60">
        <v>2732411</v>
      </c>
      <c r="I31" s="60">
        <v>1833272</v>
      </c>
      <c r="J31" s="60">
        <v>6115990</v>
      </c>
      <c r="K31" s="60">
        <v>2249029</v>
      </c>
      <c r="L31" s="60">
        <v>1408417</v>
      </c>
      <c r="M31" s="60">
        <v>1642832</v>
      </c>
      <c r="N31" s="60">
        <v>5300278</v>
      </c>
      <c r="O31" s="60">
        <v>1254234</v>
      </c>
      <c r="P31" s="60">
        <v>1135956</v>
      </c>
      <c r="Q31" s="60">
        <v>1464791</v>
      </c>
      <c r="R31" s="60">
        <v>3854981</v>
      </c>
      <c r="S31" s="60"/>
      <c r="T31" s="60"/>
      <c r="U31" s="60"/>
      <c r="V31" s="60"/>
      <c r="W31" s="60">
        <v>15271249</v>
      </c>
      <c r="X31" s="60"/>
      <c r="Y31" s="60">
        <v>15271249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35853946</v>
      </c>
      <c r="D32" s="153">
        <f>SUM(D33:D37)</f>
        <v>0</v>
      </c>
      <c r="E32" s="154">
        <f t="shared" si="6"/>
        <v>40064503</v>
      </c>
      <c r="F32" s="100">
        <f t="shared" si="6"/>
        <v>40064503</v>
      </c>
      <c r="G32" s="100">
        <f t="shared" si="6"/>
        <v>1977247</v>
      </c>
      <c r="H32" s="100">
        <f t="shared" si="6"/>
        <v>2515755</v>
      </c>
      <c r="I32" s="100">
        <f t="shared" si="6"/>
        <v>3288751</v>
      </c>
      <c r="J32" s="100">
        <f t="shared" si="6"/>
        <v>7781753</v>
      </c>
      <c r="K32" s="100">
        <f t="shared" si="6"/>
        <v>3568513</v>
      </c>
      <c r="L32" s="100">
        <f t="shared" si="6"/>
        <v>2699227</v>
      </c>
      <c r="M32" s="100">
        <f t="shared" si="6"/>
        <v>3873718</v>
      </c>
      <c r="N32" s="100">
        <f t="shared" si="6"/>
        <v>10141458</v>
      </c>
      <c r="O32" s="100">
        <f t="shared" si="6"/>
        <v>2550142</v>
      </c>
      <c r="P32" s="100">
        <f t="shared" si="6"/>
        <v>3509998</v>
      </c>
      <c r="Q32" s="100">
        <f t="shared" si="6"/>
        <v>2387985</v>
      </c>
      <c r="R32" s="100">
        <f t="shared" si="6"/>
        <v>8448125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26371336</v>
      </c>
      <c r="X32" s="100">
        <f t="shared" si="6"/>
        <v>30048372</v>
      </c>
      <c r="Y32" s="100">
        <f t="shared" si="6"/>
        <v>-3677036</v>
      </c>
      <c r="Z32" s="137">
        <f>+IF(X32&lt;&gt;0,+(Y32/X32)*100,0)</f>
        <v>-12.237055638155704</v>
      </c>
      <c r="AA32" s="153">
        <f>SUM(AA33:AA37)</f>
        <v>40064503</v>
      </c>
    </row>
    <row r="33" spans="1:27" ht="12.75">
      <c r="A33" s="138" t="s">
        <v>79</v>
      </c>
      <c r="B33" s="136"/>
      <c r="C33" s="155">
        <v>25553682</v>
      </c>
      <c r="D33" s="155"/>
      <c r="E33" s="156">
        <v>26442783</v>
      </c>
      <c r="F33" s="60">
        <v>26442783</v>
      </c>
      <c r="G33" s="60">
        <v>1305528</v>
      </c>
      <c r="H33" s="60">
        <v>1802879</v>
      </c>
      <c r="I33" s="60">
        <v>2466332</v>
      </c>
      <c r="J33" s="60">
        <v>5574739</v>
      </c>
      <c r="K33" s="60">
        <v>2910790</v>
      </c>
      <c r="L33" s="60">
        <v>1840349</v>
      </c>
      <c r="M33" s="60">
        <v>1895346</v>
      </c>
      <c r="N33" s="60">
        <v>6646485</v>
      </c>
      <c r="O33" s="60">
        <v>1685981</v>
      </c>
      <c r="P33" s="60">
        <v>2848739</v>
      </c>
      <c r="Q33" s="60">
        <v>1838562</v>
      </c>
      <c r="R33" s="60">
        <v>6373282</v>
      </c>
      <c r="S33" s="60"/>
      <c r="T33" s="60"/>
      <c r="U33" s="60"/>
      <c r="V33" s="60"/>
      <c r="W33" s="60">
        <v>18594506</v>
      </c>
      <c r="X33" s="60">
        <v>19832085</v>
      </c>
      <c r="Y33" s="60">
        <v>-1237579</v>
      </c>
      <c r="Z33" s="140">
        <v>-6.24</v>
      </c>
      <c r="AA33" s="155">
        <v>26442783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10300264</v>
      </c>
      <c r="D35" s="155"/>
      <c r="E35" s="156">
        <v>13621720</v>
      </c>
      <c r="F35" s="60">
        <v>13621720</v>
      </c>
      <c r="G35" s="60">
        <v>671719</v>
      </c>
      <c r="H35" s="60">
        <v>712876</v>
      </c>
      <c r="I35" s="60">
        <v>822419</v>
      </c>
      <c r="J35" s="60">
        <v>2207014</v>
      </c>
      <c r="K35" s="60">
        <v>657723</v>
      </c>
      <c r="L35" s="60">
        <v>858878</v>
      </c>
      <c r="M35" s="60">
        <v>1978372</v>
      </c>
      <c r="N35" s="60">
        <v>3494973</v>
      </c>
      <c r="O35" s="60">
        <v>864161</v>
      </c>
      <c r="P35" s="60">
        <v>661259</v>
      </c>
      <c r="Q35" s="60">
        <v>549423</v>
      </c>
      <c r="R35" s="60">
        <v>2074843</v>
      </c>
      <c r="S35" s="60"/>
      <c r="T35" s="60"/>
      <c r="U35" s="60"/>
      <c r="V35" s="60"/>
      <c r="W35" s="60">
        <v>7776830</v>
      </c>
      <c r="X35" s="60">
        <v>10216287</v>
      </c>
      <c r="Y35" s="60">
        <v>-2439457</v>
      </c>
      <c r="Z35" s="140">
        <v>-23.88</v>
      </c>
      <c r="AA35" s="155">
        <v>13621720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31054091</v>
      </c>
      <c r="D38" s="153">
        <f>SUM(D39:D41)</f>
        <v>0</v>
      </c>
      <c r="E38" s="154">
        <f t="shared" si="7"/>
        <v>30913337</v>
      </c>
      <c r="F38" s="100">
        <f t="shared" si="7"/>
        <v>30913337</v>
      </c>
      <c r="G38" s="100">
        <f t="shared" si="7"/>
        <v>1450453</v>
      </c>
      <c r="H38" s="100">
        <f t="shared" si="7"/>
        <v>1593507</v>
      </c>
      <c r="I38" s="100">
        <f t="shared" si="7"/>
        <v>1939215</v>
      </c>
      <c r="J38" s="100">
        <f t="shared" si="7"/>
        <v>4983175</v>
      </c>
      <c r="K38" s="100">
        <f t="shared" si="7"/>
        <v>1328848</v>
      </c>
      <c r="L38" s="100">
        <f t="shared" si="7"/>
        <v>1071857</v>
      </c>
      <c r="M38" s="100">
        <f t="shared" si="7"/>
        <v>1172269</v>
      </c>
      <c r="N38" s="100">
        <f t="shared" si="7"/>
        <v>3572974</v>
      </c>
      <c r="O38" s="100">
        <f t="shared" si="7"/>
        <v>1836025</v>
      </c>
      <c r="P38" s="100">
        <f t="shared" si="7"/>
        <v>1257260</v>
      </c>
      <c r="Q38" s="100">
        <f t="shared" si="7"/>
        <v>1362248</v>
      </c>
      <c r="R38" s="100">
        <f t="shared" si="7"/>
        <v>4455533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13011682</v>
      </c>
      <c r="X38" s="100">
        <f t="shared" si="7"/>
        <v>23184999</v>
      </c>
      <c r="Y38" s="100">
        <f t="shared" si="7"/>
        <v>-10173317</v>
      </c>
      <c r="Z38" s="137">
        <f>+IF(X38&lt;&gt;0,+(Y38/X38)*100,0)</f>
        <v>-43.878876164713226</v>
      </c>
      <c r="AA38" s="153">
        <f>SUM(AA39:AA41)</f>
        <v>30913337</v>
      </c>
    </row>
    <row r="39" spans="1:27" ht="12.75">
      <c r="A39" s="138" t="s">
        <v>85</v>
      </c>
      <c r="B39" s="136"/>
      <c r="C39" s="155">
        <v>31054091</v>
      </c>
      <c r="D39" s="155"/>
      <c r="E39" s="156">
        <v>30913337</v>
      </c>
      <c r="F39" s="60">
        <v>30913337</v>
      </c>
      <c r="G39" s="60">
        <v>1450453</v>
      </c>
      <c r="H39" s="60">
        <v>1593507</v>
      </c>
      <c r="I39" s="60">
        <v>1939215</v>
      </c>
      <c r="J39" s="60">
        <v>4983175</v>
      </c>
      <c r="K39" s="60">
        <v>1328848</v>
      </c>
      <c r="L39" s="60">
        <v>1071857</v>
      </c>
      <c r="M39" s="60">
        <v>1172269</v>
      </c>
      <c r="N39" s="60">
        <v>3572974</v>
      </c>
      <c r="O39" s="60">
        <v>1836025</v>
      </c>
      <c r="P39" s="60">
        <v>1257260</v>
      </c>
      <c r="Q39" s="60">
        <v>1362248</v>
      </c>
      <c r="R39" s="60">
        <v>4455533</v>
      </c>
      <c r="S39" s="60"/>
      <c r="T39" s="60"/>
      <c r="U39" s="60"/>
      <c r="V39" s="60"/>
      <c r="W39" s="60">
        <v>13011682</v>
      </c>
      <c r="X39" s="60">
        <v>23184999</v>
      </c>
      <c r="Y39" s="60">
        <v>-10173317</v>
      </c>
      <c r="Z39" s="140">
        <v>-43.88</v>
      </c>
      <c r="AA39" s="155">
        <v>30913337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900000</v>
      </c>
      <c r="F42" s="100">
        <f t="shared" si="8"/>
        <v>900000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675000</v>
      </c>
      <c r="Y42" s="100">
        <f t="shared" si="8"/>
        <v>-675000</v>
      </c>
      <c r="Z42" s="137">
        <f>+IF(X42&lt;&gt;0,+(Y42/X42)*100,0)</f>
        <v>-100</v>
      </c>
      <c r="AA42" s="153">
        <f>SUM(AA43:AA46)</f>
        <v>900000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900000</v>
      </c>
      <c r="F46" s="60">
        <v>900000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675000</v>
      </c>
      <c r="Y46" s="60">
        <v>-675000</v>
      </c>
      <c r="Z46" s="140">
        <v>-100</v>
      </c>
      <c r="AA46" s="155">
        <v>900000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200264630</v>
      </c>
      <c r="D48" s="168">
        <f>+D28+D32+D38+D42+D47</f>
        <v>0</v>
      </c>
      <c r="E48" s="169">
        <f t="shared" si="9"/>
        <v>175092979</v>
      </c>
      <c r="F48" s="73">
        <f t="shared" si="9"/>
        <v>175092979</v>
      </c>
      <c r="G48" s="73">
        <f t="shared" si="9"/>
        <v>9588537</v>
      </c>
      <c r="H48" s="73">
        <f t="shared" si="9"/>
        <v>9966253</v>
      </c>
      <c r="I48" s="73">
        <f t="shared" si="9"/>
        <v>12228497</v>
      </c>
      <c r="J48" s="73">
        <f t="shared" si="9"/>
        <v>31783287</v>
      </c>
      <c r="K48" s="73">
        <f t="shared" si="9"/>
        <v>12643646</v>
      </c>
      <c r="L48" s="73">
        <f t="shared" si="9"/>
        <v>10453125</v>
      </c>
      <c r="M48" s="73">
        <f t="shared" si="9"/>
        <v>11920040</v>
      </c>
      <c r="N48" s="73">
        <f t="shared" si="9"/>
        <v>35016811</v>
      </c>
      <c r="O48" s="73">
        <f t="shared" si="9"/>
        <v>11157432</v>
      </c>
      <c r="P48" s="73">
        <f t="shared" si="9"/>
        <v>12186295</v>
      </c>
      <c r="Q48" s="73">
        <f t="shared" si="9"/>
        <v>11021701</v>
      </c>
      <c r="R48" s="73">
        <f t="shared" si="9"/>
        <v>34365428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101165526</v>
      </c>
      <c r="X48" s="73">
        <f t="shared" si="9"/>
        <v>131319720</v>
      </c>
      <c r="Y48" s="73">
        <f t="shared" si="9"/>
        <v>-30154194</v>
      </c>
      <c r="Z48" s="170">
        <f>+IF(X48&lt;&gt;0,+(Y48/X48)*100,0)</f>
        <v>-22.962426359118037</v>
      </c>
      <c r="AA48" s="168">
        <f>+AA28+AA32+AA38+AA42+AA47</f>
        <v>175092979</v>
      </c>
    </row>
    <row r="49" spans="1:27" ht="12.75">
      <c r="A49" s="148" t="s">
        <v>49</v>
      </c>
      <c r="B49" s="149"/>
      <c r="C49" s="171">
        <f aca="true" t="shared" si="10" ref="C49:Y49">+C25-C48</f>
        <v>1749891</v>
      </c>
      <c r="D49" s="171">
        <f>+D25-D48</f>
        <v>0</v>
      </c>
      <c r="E49" s="172">
        <f t="shared" si="10"/>
        <v>60587058</v>
      </c>
      <c r="F49" s="173">
        <f t="shared" si="10"/>
        <v>60587058</v>
      </c>
      <c r="G49" s="173">
        <f t="shared" si="10"/>
        <v>48390581</v>
      </c>
      <c r="H49" s="173">
        <f t="shared" si="10"/>
        <v>-7353964</v>
      </c>
      <c r="I49" s="173">
        <f t="shared" si="10"/>
        <v>5564761</v>
      </c>
      <c r="J49" s="173">
        <f t="shared" si="10"/>
        <v>46601378</v>
      </c>
      <c r="K49" s="173">
        <f t="shared" si="10"/>
        <v>-4297818</v>
      </c>
      <c r="L49" s="173">
        <f t="shared" si="10"/>
        <v>-2930646</v>
      </c>
      <c r="M49" s="173">
        <f t="shared" si="10"/>
        <v>39923873</v>
      </c>
      <c r="N49" s="173">
        <f t="shared" si="10"/>
        <v>32695409</v>
      </c>
      <c r="O49" s="173">
        <f t="shared" si="10"/>
        <v>-5539722</v>
      </c>
      <c r="P49" s="173">
        <f t="shared" si="10"/>
        <v>-7021664</v>
      </c>
      <c r="Q49" s="173">
        <f t="shared" si="10"/>
        <v>24745468</v>
      </c>
      <c r="R49" s="173">
        <f t="shared" si="10"/>
        <v>12184082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91480869</v>
      </c>
      <c r="X49" s="173">
        <f>IF(F25=F48,0,X25-X48)</f>
        <v>96203539</v>
      </c>
      <c r="Y49" s="173">
        <f t="shared" si="10"/>
        <v>-4722670</v>
      </c>
      <c r="Z49" s="174">
        <f>+IF(X49&lt;&gt;0,+(Y49/X49)*100,0)</f>
        <v>-4.909039780750685</v>
      </c>
      <c r="AA49" s="171">
        <f>+AA25-AA48</f>
        <v>60587058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19118068</v>
      </c>
      <c r="D5" s="155">
        <v>0</v>
      </c>
      <c r="E5" s="156">
        <v>19516725</v>
      </c>
      <c r="F5" s="60">
        <v>19516725</v>
      </c>
      <c r="G5" s="60">
        <v>1635854</v>
      </c>
      <c r="H5" s="60">
        <v>1635854</v>
      </c>
      <c r="I5" s="60">
        <v>1635854</v>
      </c>
      <c r="J5" s="60">
        <v>4907562</v>
      </c>
      <c r="K5" s="60">
        <v>1634020</v>
      </c>
      <c r="L5" s="60">
        <v>1753431</v>
      </c>
      <c r="M5" s="60">
        <v>1651812</v>
      </c>
      <c r="N5" s="60">
        <v>5039263</v>
      </c>
      <c r="O5" s="60">
        <v>1757151</v>
      </c>
      <c r="P5" s="60">
        <v>1759208</v>
      </c>
      <c r="Q5" s="60">
        <v>1770582</v>
      </c>
      <c r="R5" s="60">
        <v>5286941</v>
      </c>
      <c r="S5" s="60">
        <v>0</v>
      </c>
      <c r="T5" s="60">
        <v>0</v>
      </c>
      <c r="U5" s="60">
        <v>0</v>
      </c>
      <c r="V5" s="60">
        <v>0</v>
      </c>
      <c r="W5" s="60">
        <v>15233766</v>
      </c>
      <c r="X5" s="60">
        <v>14637546</v>
      </c>
      <c r="Y5" s="60">
        <v>596220</v>
      </c>
      <c r="Z5" s="140">
        <v>4.07</v>
      </c>
      <c r="AA5" s="155">
        <v>19516725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201968</v>
      </c>
      <c r="D10" s="155">
        <v>0</v>
      </c>
      <c r="E10" s="156">
        <v>201600</v>
      </c>
      <c r="F10" s="54">
        <v>201600</v>
      </c>
      <c r="G10" s="54">
        <v>16831</v>
      </c>
      <c r="H10" s="54">
        <v>16831</v>
      </c>
      <c r="I10" s="54">
        <v>16831</v>
      </c>
      <c r="J10" s="54">
        <v>50493</v>
      </c>
      <c r="K10" s="54">
        <v>16831</v>
      </c>
      <c r="L10" s="54">
        <v>16831</v>
      </c>
      <c r="M10" s="54">
        <v>16831</v>
      </c>
      <c r="N10" s="54">
        <v>50493</v>
      </c>
      <c r="O10" s="54">
        <v>16831</v>
      </c>
      <c r="P10" s="54">
        <v>16831</v>
      </c>
      <c r="Q10" s="54">
        <v>41462</v>
      </c>
      <c r="R10" s="54">
        <v>75124</v>
      </c>
      <c r="S10" s="54">
        <v>0</v>
      </c>
      <c r="T10" s="54">
        <v>0</v>
      </c>
      <c r="U10" s="54">
        <v>0</v>
      </c>
      <c r="V10" s="54">
        <v>0</v>
      </c>
      <c r="W10" s="54">
        <v>176110</v>
      </c>
      <c r="X10" s="54">
        <v>151200</v>
      </c>
      <c r="Y10" s="54">
        <v>24910</v>
      </c>
      <c r="Z10" s="184">
        <v>16.47</v>
      </c>
      <c r="AA10" s="130">
        <v>201600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253770</v>
      </c>
      <c r="D12" s="155">
        <v>0</v>
      </c>
      <c r="E12" s="156">
        <v>271000</v>
      </c>
      <c r="F12" s="60">
        <v>271000</v>
      </c>
      <c r="G12" s="60">
        <v>0</v>
      </c>
      <c r="H12" s="60">
        <v>0</v>
      </c>
      <c r="I12" s="60">
        <v>25767</v>
      </c>
      <c r="J12" s="60">
        <v>25767</v>
      </c>
      <c r="K12" s="60">
        <v>26047</v>
      </c>
      <c r="L12" s="60">
        <v>26266</v>
      </c>
      <c r="M12" s="60">
        <v>26047</v>
      </c>
      <c r="N12" s="60">
        <v>78360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104127</v>
      </c>
      <c r="X12" s="60">
        <v>203247</v>
      </c>
      <c r="Y12" s="60">
        <v>-99120</v>
      </c>
      <c r="Z12" s="140">
        <v>-48.77</v>
      </c>
      <c r="AA12" s="155">
        <v>271000</v>
      </c>
    </row>
    <row r="13" spans="1:27" ht="12.75">
      <c r="A13" s="181" t="s">
        <v>109</v>
      </c>
      <c r="B13" s="185"/>
      <c r="C13" s="155">
        <v>5121209</v>
      </c>
      <c r="D13" s="155">
        <v>0</v>
      </c>
      <c r="E13" s="156">
        <v>3860465</v>
      </c>
      <c r="F13" s="60">
        <v>3860465</v>
      </c>
      <c r="G13" s="60">
        <v>0</v>
      </c>
      <c r="H13" s="60">
        <v>0</v>
      </c>
      <c r="I13" s="60">
        <v>43717</v>
      </c>
      <c r="J13" s="60">
        <v>43717</v>
      </c>
      <c r="K13" s="60">
        <v>91200</v>
      </c>
      <c r="L13" s="60">
        <v>43217</v>
      </c>
      <c r="M13" s="60">
        <v>93955</v>
      </c>
      <c r="N13" s="60">
        <v>228372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272089</v>
      </c>
      <c r="X13" s="60">
        <v>2895345</v>
      </c>
      <c r="Y13" s="60">
        <v>-2623256</v>
      </c>
      <c r="Z13" s="140">
        <v>-90.6</v>
      </c>
      <c r="AA13" s="155">
        <v>3860465</v>
      </c>
    </row>
    <row r="14" spans="1:27" ht="12.75">
      <c r="A14" s="181" t="s">
        <v>110</v>
      </c>
      <c r="B14" s="185"/>
      <c r="C14" s="155">
        <v>894633</v>
      </c>
      <c r="D14" s="155">
        <v>0</v>
      </c>
      <c r="E14" s="156">
        <v>868640</v>
      </c>
      <c r="F14" s="60">
        <v>868640</v>
      </c>
      <c r="G14" s="60">
        <v>343720</v>
      </c>
      <c r="H14" s="60">
        <v>396891</v>
      </c>
      <c r="I14" s="60">
        <v>106503</v>
      </c>
      <c r="J14" s="60">
        <v>847114</v>
      </c>
      <c r="K14" s="60">
        <v>108826</v>
      </c>
      <c r="L14" s="60">
        <v>0</v>
      </c>
      <c r="M14" s="60">
        <v>0</v>
      </c>
      <c r="N14" s="60">
        <v>108826</v>
      </c>
      <c r="O14" s="60">
        <v>336842</v>
      </c>
      <c r="P14" s="60">
        <v>300695</v>
      </c>
      <c r="Q14" s="60">
        <v>272043</v>
      </c>
      <c r="R14" s="60">
        <v>909580</v>
      </c>
      <c r="S14" s="60">
        <v>0</v>
      </c>
      <c r="T14" s="60">
        <v>0</v>
      </c>
      <c r="U14" s="60">
        <v>0</v>
      </c>
      <c r="V14" s="60">
        <v>0</v>
      </c>
      <c r="W14" s="60">
        <v>1865520</v>
      </c>
      <c r="X14" s="60"/>
      <c r="Y14" s="60">
        <v>1865520</v>
      </c>
      <c r="Z14" s="140">
        <v>0</v>
      </c>
      <c r="AA14" s="155">
        <v>868640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1709650</v>
      </c>
      <c r="D16" s="155">
        <v>0</v>
      </c>
      <c r="E16" s="156">
        <v>1915100</v>
      </c>
      <c r="F16" s="60">
        <v>1915100</v>
      </c>
      <c r="G16" s="60">
        <v>22219</v>
      </c>
      <c r="H16" s="60">
        <v>34600</v>
      </c>
      <c r="I16" s="60">
        <v>110221</v>
      </c>
      <c r="J16" s="60">
        <v>167040</v>
      </c>
      <c r="K16" s="60">
        <v>162450</v>
      </c>
      <c r="L16" s="60">
        <v>103127</v>
      </c>
      <c r="M16" s="60">
        <v>16844</v>
      </c>
      <c r="N16" s="60">
        <v>282421</v>
      </c>
      <c r="O16" s="60">
        <v>74</v>
      </c>
      <c r="P16" s="60">
        <v>193</v>
      </c>
      <c r="Q16" s="60">
        <v>224</v>
      </c>
      <c r="R16" s="60">
        <v>491</v>
      </c>
      <c r="S16" s="60">
        <v>0</v>
      </c>
      <c r="T16" s="60">
        <v>0</v>
      </c>
      <c r="U16" s="60">
        <v>0</v>
      </c>
      <c r="V16" s="60">
        <v>0</v>
      </c>
      <c r="W16" s="60">
        <v>449952</v>
      </c>
      <c r="X16" s="60">
        <v>1436328</v>
      </c>
      <c r="Y16" s="60">
        <v>-986376</v>
      </c>
      <c r="Z16" s="140">
        <v>-68.67</v>
      </c>
      <c r="AA16" s="155">
        <v>1915100</v>
      </c>
    </row>
    <row r="17" spans="1:27" ht="12.75">
      <c r="A17" s="181" t="s">
        <v>113</v>
      </c>
      <c r="B17" s="185"/>
      <c r="C17" s="155">
        <v>3707490</v>
      </c>
      <c r="D17" s="155">
        <v>0</v>
      </c>
      <c r="E17" s="156">
        <v>4082520</v>
      </c>
      <c r="F17" s="60">
        <v>4082520</v>
      </c>
      <c r="G17" s="60">
        <v>390860</v>
      </c>
      <c r="H17" s="60">
        <v>331932</v>
      </c>
      <c r="I17" s="60">
        <v>305990</v>
      </c>
      <c r="J17" s="60">
        <v>1028782</v>
      </c>
      <c r="K17" s="60">
        <v>315850</v>
      </c>
      <c r="L17" s="60">
        <v>315850</v>
      </c>
      <c r="M17" s="60">
        <v>225730</v>
      </c>
      <c r="N17" s="60">
        <v>857430</v>
      </c>
      <c r="O17" s="60">
        <v>47420</v>
      </c>
      <c r="P17" s="60">
        <v>0</v>
      </c>
      <c r="Q17" s="60">
        <v>224366</v>
      </c>
      <c r="R17" s="60">
        <v>271786</v>
      </c>
      <c r="S17" s="60">
        <v>0</v>
      </c>
      <c r="T17" s="60">
        <v>0</v>
      </c>
      <c r="U17" s="60">
        <v>0</v>
      </c>
      <c r="V17" s="60">
        <v>0</v>
      </c>
      <c r="W17" s="60">
        <v>2157998</v>
      </c>
      <c r="X17" s="60">
        <v>3061890</v>
      </c>
      <c r="Y17" s="60">
        <v>-903892</v>
      </c>
      <c r="Z17" s="140">
        <v>-29.52</v>
      </c>
      <c r="AA17" s="155">
        <v>4082520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127227238</v>
      </c>
      <c r="D19" s="155">
        <v>0</v>
      </c>
      <c r="E19" s="156">
        <v>142570000</v>
      </c>
      <c r="F19" s="60">
        <v>142570000</v>
      </c>
      <c r="G19" s="60">
        <v>55542766</v>
      </c>
      <c r="H19" s="60">
        <v>149064</v>
      </c>
      <c r="I19" s="60">
        <v>210905</v>
      </c>
      <c r="J19" s="60">
        <v>55902735</v>
      </c>
      <c r="K19" s="60">
        <v>146610</v>
      </c>
      <c r="L19" s="60">
        <v>133033</v>
      </c>
      <c r="M19" s="60">
        <v>45402204</v>
      </c>
      <c r="N19" s="60">
        <v>45681847</v>
      </c>
      <c r="O19" s="60">
        <v>1328863</v>
      </c>
      <c r="P19" s="60">
        <v>709194</v>
      </c>
      <c r="Q19" s="60">
        <v>33462000</v>
      </c>
      <c r="R19" s="60">
        <v>35500057</v>
      </c>
      <c r="S19" s="60">
        <v>0</v>
      </c>
      <c r="T19" s="60">
        <v>0</v>
      </c>
      <c r="U19" s="60">
        <v>0</v>
      </c>
      <c r="V19" s="60">
        <v>0</v>
      </c>
      <c r="W19" s="60">
        <v>137084639</v>
      </c>
      <c r="X19" s="60">
        <v>90445334</v>
      </c>
      <c r="Y19" s="60">
        <v>46639305</v>
      </c>
      <c r="Z19" s="140">
        <v>51.57</v>
      </c>
      <c r="AA19" s="155">
        <v>142570000</v>
      </c>
    </row>
    <row r="20" spans="1:27" ht="12.75">
      <c r="A20" s="181" t="s">
        <v>35</v>
      </c>
      <c r="B20" s="185"/>
      <c r="C20" s="155">
        <v>405606</v>
      </c>
      <c r="D20" s="155">
        <v>0</v>
      </c>
      <c r="E20" s="156">
        <v>1912987</v>
      </c>
      <c r="F20" s="54">
        <v>1912987</v>
      </c>
      <c r="G20" s="54">
        <v>26097</v>
      </c>
      <c r="H20" s="54">
        <v>739</v>
      </c>
      <c r="I20" s="54">
        <v>264454</v>
      </c>
      <c r="J20" s="54">
        <v>291290</v>
      </c>
      <c r="K20" s="54">
        <v>182178</v>
      </c>
      <c r="L20" s="54">
        <v>153874</v>
      </c>
      <c r="M20" s="54">
        <v>1228</v>
      </c>
      <c r="N20" s="54">
        <v>337280</v>
      </c>
      <c r="O20" s="54">
        <v>18902</v>
      </c>
      <c r="P20" s="54">
        <v>2506</v>
      </c>
      <c r="Q20" s="54">
        <v>-3508</v>
      </c>
      <c r="R20" s="54">
        <v>17900</v>
      </c>
      <c r="S20" s="54">
        <v>0</v>
      </c>
      <c r="T20" s="54">
        <v>0</v>
      </c>
      <c r="U20" s="54">
        <v>0</v>
      </c>
      <c r="V20" s="54">
        <v>0</v>
      </c>
      <c r="W20" s="54">
        <v>646470</v>
      </c>
      <c r="X20" s="54">
        <v>1434942</v>
      </c>
      <c r="Y20" s="54">
        <v>-788472</v>
      </c>
      <c r="Z20" s="184">
        <v>-54.95</v>
      </c>
      <c r="AA20" s="130">
        <v>1912987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158639632</v>
      </c>
      <c r="D22" s="188">
        <f>SUM(D5:D21)</f>
        <v>0</v>
      </c>
      <c r="E22" s="189">
        <f t="shared" si="0"/>
        <v>175199037</v>
      </c>
      <c r="F22" s="190">
        <f t="shared" si="0"/>
        <v>175199037</v>
      </c>
      <c r="G22" s="190">
        <f t="shared" si="0"/>
        <v>57978347</v>
      </c>
      <c r="H22" s="190">
        <f t="shared" si="0"/>
        <v>2565911</v>
      </c>
      <c r="I22" s="190">
        <f t="shared" si="0"/>
        <v>2720242</v>
      </c>
      <c r="J22" s="190">
        <f t="shared" si="0"/>
        <v>63264500</v>
      </c>
      <c r="K22" s="190">
        <f t="shared" si="0"/>
        <v>2684012</v>
      </c>
      <c r="L22" s="190">
        <f t="shared" si="0"/>
        <v>2545629</v>
      </c>
      <c r="M22" s="190">
        <f t="shared" si="0"/>
        <v>47434651</v>
      </c>
      <c r="N22" s="190">
        <f t="shared" si="0"/>
        <v>52664292</v>
      </c>
      <c r="O22" s="190">
        <f t="shared" si="0"/>
        <v>3506083</v>
      </c>
      <c r="P22" s="190">
        <f t="shared" si="0"/>
        <v>2788627</v>
      </c>
      <c r="Q22" s="190">
        <f t="shared" si="0"/>
        <v>35767169</v>
      </c>
      <c r="R22" s="190">
        <f t="shared" si="0"/>
        <v>42061879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157990671</v>
      </c>
      <c r="X22" s="190">
        <f t="shared" si="0"/>
        <v>114265832</v>
      </c>
      <c r="Y22" s="190">
        <f t="shared" si="0"/>
        <v>43724839</v>
      </c>
      <c r="Z22" s="191">
        <f>+IF(X22&lt;&gt;0,+(Y22/X22)*100,0)</f>
        <v>38.265891242099386</v>
      </c>
      <c r="AA22" s="188">
        <f>SUM(AA5:AA21)</f>
        <v>175199037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47628655</v>
      </c>
      <c r="D25" s="155">
        <v>0</v>
      </c>
      <c r="E25" s="156">
        <v>58375531</v>
      </c>
      <c r="F25" s="60">
        <v>58375531</v>
      </c>
      <c r="G25" s="60">
        <v>4243589</v>
      </c>
      <c r="H25" s="60">
        <v>4745355</v>
      </c>
      <c r="I25" s="60">
        <v>4072656</v>
      </c>
      <c r="J25" s="60">
        <v>13061600</v>
      </c>
      <c r="K25" s="60">
        <v>3953027</v>
      </c>
      <c r="L25" s="60">
        <v>4011091</v>
      </c>
      <c r="M25" s="60">
        <v>6227924</v>
      </c>
      <c r="N25" s="60">
        <v>14192042</v>
      </c>
      <c r="O25" s="60">
        <v>4993171</v>
      </c>
      <c r="P25" s="60">
        <v>4724161</v>
      </c>
      <c r="Q25" s="60">
        <v>4727692</v>
      </c>
      <c r="R25" s="60">
        <v>14445024</v>
      </c>
      <c r="S25" s="60">
        <v>0</v>
      </c>
      <c r="T25" s="60">
        <v>0</v>
      </c>
      <c r="U25" s="60">
        <v>0</v>
      </c>
      <c r="V25" s="60">
        <v>0</v>
      </c>
      <c r="W25" s="60">
        <v>41698666</v>
      </c>
      <c r="X25" s="60">
        <v>42055119</v>
      </c>
      <c r="Y25" s="60">
        <v>-356453</v>
      </c>
      <c r="Z25" s="140">
        <v>-0.85</v>
      </c>
      <c r="AA25" s="155">
        <v>58375531</v>
      </c>
    </row>
    <row r="26" spans="1:27" ht="12.75">
      <c r="A26" s="183" t="s">
        <v>38</v>
      </c>
      <c r="B26" s="182"/>
      <c r="C26" s="155">
        <v>10386046</v>
      </c>
      <c r="D26" s="155">
        <v>0</v>
      </c>
      <c r="E26" s="156">
        <v>12210303</v>
      </c>
      <c r="F26" s="60">
        <v>12210303</v>
      </c>
      <c r="G26" s="60">
        <v>911633</v>
      </c>
      <c r="H26" s="60">
        <v>0</v>
      </c>
      <c r="I26" s="60">
        <v>920209</v>
      </c>
      <c r="J26" s="60">
        <v>1831842</v>
      </c>
      <c r="K26" s="60">
        <v>920209</v>
      </c>
      <c r="L26" s="60">
        <v>920210</v>
      </c>
      <c r="M26" s="60">
        <v>920210</v>
      </c>
      <c r="N26" s="60">
        <v>2760629</v>
      </c>
      <c r="O26" s="60">
        <v>921840</v>
      </c>
      <c r="P26" s="60">
        <v>1726335</v>
      </c>
      <c r="Q26" s="60">
        <v>1016187</v>
      </c>
      <c r="R26" s="60">
        <v>3664362</v>
      </c>
      <c r="S26" s="60">
        <v>0</v>
      </c>
      <c r="T26" s="60">
        <v>0</v>
      </c>
      <c r="U26" s="60">
        <v>0</v>
      </c>
      <c r="V26" s="60">
        <v>0</v>
      </c>
      <c r="W26" s="60">
        <v>8256833</v>
      </c>
      <c r="X26" s="60">
        <v>9105039</v>
      </c>
      <c r="Y26" s="60">
        <v>-848206</v>
      </c>
      <c r="Z26" s="140">
        <v>-9.32</v>
      </c>
      <c r="AA26" s="155">
        <v>12210303</v>
      </c>
    </row>
    <row r="27" spans="1:27" ht="12.75">
      <c r="A27" s="183" t="s">
        <v>118</v>
      </c>
      <c r="B27" s="182"/>
      <c r="C27" s="155">
        <v>3152481</v>
      </c>
      <c r="D27" s="155">
        <v>0</v>
      </c>
      <c r="E27" s="156">
        <v>16012747</v>
      </c>
      <c r="F27" s="60">
        <v>16012747</v>
      </c>
      <c r="G27" s="60">
        <v>0</v>
      </c>
      <c r="H27" s="60">
        <v>0</v>
      </c>
      <c r="I27" s="60">
        <v>0</v>
      </c>
      <c r="J27" s="60">
        <v>0</v>
      </c>
      <c r="K27" s="60">
        <v>159618</v>
      </c>
      <c r="L27" s="60">
        <v>35993</v>
      </c>
      <c r="M27" s="60">
        <v>0</v>
      </c>
      <c r="N27" s="60">
        <v>195611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195611</v>
      </c>
      <c r="X27" s="60">
        <v>11358081</v>
      </c>
      <c r="Y27" s="60">
        <v>-11162470</v>
      </c>
      <c r="Z27" s="140">
        <v>-98.28</v>
      </c>
      <c r="AA27" s="155">
        <v>16012747</v>
      </c>
    </row>
    <row r="28" spans="1:27" ht="12.75">
      <c r="A28" s="183" t="s">
        <v>39</v>
      </c>
      <c r="B28" s="182"/>
      <c r="C28" s="155">
        <v>21176573</v>
      </c>
      <c r="D28" s="155">
        <v>0</v>
      </c>
      <c r="E28" s="156">
        <v>23238998</v>
      </c>
      <c r="F28" s="60">
        <v>23238998</v>
      </c>
      <c r="G28" s="60">
        <v>0</v>
      </c>
      <c r="H28" s="60">
        <v>0</v>
      </c>
      <c r="I28" s="60">
        <v>1432587</v>
      </c>
      <c r="J28" s="60">
        <v>1432587</v>
      </c>
      <c r="K28" s="60">
        <v>1432587</v>
      </c>
      <c r="L28" s="60">
        <v>1432587</v>
      </c>
      <c r="M28" s="60">
        <v>1432587</v>
      </c>
      <c r="N28" s="60">
        <v>4297761</v>
      </c>
      <c r="O28" s="60">
        <v>1503696</v>
      </c>
      <c r="P28" s="60">
        <v>1447544</v>
      </c>
      <c r="Q28" s="60">
        <v>1462905</v>
      </c>
      <c r="R28" s="60">
        <v>4414145</v>
      </c>
      <c r="S28" s="60">
        <v>0</v>
      </c>
      <c r="T28" s="60">
        <v>0</v>
      </c>
      <c r="U28" s="60">
        <v>0</v>
      </c>
      <c r="V28" s="60">
        <v>0</v>
      </c>
      <c r="W28" s="60">
        <v>10144493</v>
      </c>
      <c r="X28" s="60">
        <v>14212503</v>
      </c>
      <c r="Y28" s="60">
        <v>-4068010</v>
      </c>
      <c r="Z28" s="140">
        <v>-28.62</v>
      </c>
      <c r="AA28" s="155">
        <v>23238998</v>
      </c>
    </row>
    <row r="29" spans="1:27" ht="12.75">
      <c r="A29" s="183" t="s">
        <v>40</v>
      </c>
      <c r="B29" s="182"/>
      <c r="C29" s="155">
        <v>878217</v>
      </c>
      <c r="D29" s="155">
        <v>0</v>
      </c>
      <c r="E29" s="156">
        <v>250000</v>
      </c>
      <c r="F29" s="60">
        <v>250000</v>
      </c>
      <c r="G29" s="60">
        <v>11464</v>
      </c>
      <c r="H29" s="60">
        <v>8936</v>
      </c>
      <c r="I29" s="60">
        <v>0</v>
      </c>
      <c r="J29" s="60">
        <v>20400</v>
      </c>
      <c r="K29" s="60">
        <v>0</v>
      </c>
      <c r="L29" s="60">
        <v>0</v>
      </c>
      <c r="M29" s="60">
        <v>0</v>
      </c>
      <c r="N29" s="60">
        <v>0</v>
      </c>
      <c r="O29" s="60">
        <v>11566</v>
      </c>
      <c r="P29" s="60">
        <v>11414</v>
      </c>
      <c r="Q29" s="60">
        <v>0</v>
      </c>
      <c r="R29" s="60">
        <v>22980</v>
      </c>
      <c r="S29" s="60">
        <v>0</v>
      </c>
      <c r="T29" s="60">
        <v>0</v>
      </c>
      <c r="U29" s="60">
        <v>0</v>
      </c>
      <c r="V29" s="60">
        <v>0</v>
      </c>
      <c r="W29" s="60">
        <v>43380</v>
      </c>
      <c r="X29" s="60">
        <v>187497</v>
      </c>
      <c r="Y29" s="60">
        <v>-144117</v>
      </c>
      <c r="Z29" s="140">
        <v>-76.86</v>
      </c>
      <c r="AA29" s="155">
        <v>250000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1930000</v>
      </c>
      <c r="F31" s="60">
        <v>1930000</v>
      </c>
      <c r="G31" s="60">
        <v>0</v>
      </c>
      <c r="H31" s="60">
        <v>127812</v>
      </c>
      <c r="I31" s="60">
        <v>159649</v>
      </c>
      <c r="J31" s="60">
        <v>287461</v>
      </c>
      <c r="K31" s="60">
        <v>14708</v>
      </c>
      <c r="L31" s="60">
        <v>75924</v>
      </c>
      <c r="M31" s="60">
        <v>0</v>
      </c>
      <c r="N31" s="60">
        <v>90632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378093</v>
      </c>
      <c r="X31" s="60">
        <v>1447497</v>
      </c>
      <c r="Y31" s="60">
        <v>-1069404</v>
      </c>
      <c r="Z31" s="140">
        <v>-73.88</v>
      </c>
      <c r="AA31" s="155">
        <v>1930000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6992000</v>
      </c>
      <c r="F32" s="60">
        <v>6992000</v>
      </c>
      <c r="G32" s="60">
        <v>3784790</v>
      </c>
      <c r="H32" s="60">
        <v>3506296</v>
      </c>
      <c r="I32" s="60">
        <v>293000</v>
      </c>
      <c r="J32" s="60">
        <v>7584086</v>
      </c>
      <c r="K32" s="60">
        <v>120600</v>
      </c>
      <c r="L32" s="60">
        <v>2056</v>
      </c>
      <c r="M32" s="60">
        <v>0</v>
      </c>
      <c r="N32" s="60">
        <v>122656</v>
      </c>
      <c r="O32" s="60">
        <v>719302</v>
      </c>
      <c r="P32" s="60">
        <v>1134977</v>
      </c>
      <c r="Q32" s="60">
        <v>1155389</v>
      </c>
      <c r="R32" s="60">
        <v>3009668</v>
      </c>
      <c r="S32" s="60">
        <v>0</v>
      </c>
      <c r="T32" s="60">
        <v>0</v>
      </c>
      <c r="U32" s="60">
        <v>0</v>
      </c>
      <c r="V32" s="60">
        <v>0</v>
      </c>
      <c r="W32" s="60">
        <v>10716410</v>
      </c>
      <c r="X32" s="60">
        <v>5244003</v>
      </c>
      <c r="Y32" s="60">
        <v>5472407</v>
      </c>
      <c r="Z32" s="140">
        <v>104.36</v>
      </c>
      <c r="AA32" s="155">
        <v>6992000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269601</v>
      </c>
      <c r="I33" s="60">
        <v>0</v>
      </c>
      <c r="J33" s="60">
        <v>269601</v>
      </c>
      <c r="K33" s="60">
        <v>0</v>
      </c>
      <c r="L33" s="60">
        <v>0</v>
      </c>
      <c r="M33" s="60">
        <v>0</v>
      </c>
      <c r="N33" s="60">
        <v>0</v>
      </c>
      <c r="O33" s="60">
        <v>54000</v>
      </c>
      <c r="P33" s="60">
        <v>37660</v>
      </c>
      <c r="Q33" s="60">
        <v>21000</v>
      </c>
      <c r="R33" s="60">
        <v>112660</v>
      </c>
      <c r="S33" s="60">
        <v>0</v>
      </c>
      <c r="T33" s="60">
        <v>0</v>
      </c>
      <c r="U33" s="60">
        <v>0</v>
      </c>
      <c r="V33" s="60">
        <v>0</v>
      </c>
      <c r="W33" s="60">
        <v>382261</v>
      </c>
      <c r="X33" s="60"/>
      <c r="Y33" s="60">
        <v>382261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117033548</v>
      </c>
      <c r="D34" s="155">
        <v>0</v>
      </c>
      <c r="E34" s="156">
        <v>56083400</v>
      </c>
      <c r="F34" s="60">
        <v>56083400</v>
      </c>
      <c r="G34" s="60">
        <v>637061</v>
      </c>
      <c r="H34" s="60">
        <v>1308253</v>
      </c>
      <c r="I34" s="60">
        <v>5350396</v>
      </c>
      <c r="J34" s="60">
        <v>7295710</v>
      </c>
      <c r="K34" s="60">
        <v>6042897</v>
      </c>
      <c r="L34" s="60">
        <v>3975264</v>
      </c>
      <c r="M34" s="60">
        <v>3339319</v>
      </c>
      <c r="N34" s="60">
        <v>13357480</v>
      </c>
      <c r="O34" s="60">
        <v>2953857</v>
      </c>
      <c r="P34" s="60">
        <v>3104204</v>
      </c>
      <c r="Q34" s="60">
        <v>2638528</v>
      </c>
      <c r="R34" s="60">
        <v>8696589</v>
      </c>
      <c r="S34" s="60">
        <v>0</v>
      </c>
      <c r="T34" s="60">
        <v>0</v>
      </c>
      <c r="U34" s="60">
        <v>0</v>
      </c>
      <c r="V34" s="60">
        <v>0</v>
      </c>
      <c r="W34" s="60">
        <v>29349779</v>
      </c>
      <c r="X34" s="60">
        <v>41955003</v>
      </c>
      <c r="Y34" s="60">
        <v>-12605224</v>
      </c>
      <c r="Z34" s="140">
        <v>-30.04</v>
      </c>
      <c r="AA34" s="155">
        <v>56083400</v>
      </c>
    </row>
    <row r="35" spans="1:27" ht="12.75">
      <c r="A35" s="181" t="s">
        <v>122</v>
      </c>
      <c r="B35" s="185"/>
      <c r="C35" s="155">
        <v>9110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200264630</v>
      </c>
      <c r="D36" s="188">
        <f>SUM(D25:D35)</f>
        <v>0</v>
      </c>
      <c r="E36" s="189">
        <f t="shared" si="1"/>
        <v>175092979</v>
      </c>
      <c r="F36" s="190">
        <f t="shared" si="1"/>
        <v>175092979</v>
      </c>
      <c r="G36" s="190">
        <f t="shared" si="1"/>
        <v>9588537</v>
      </c>
      <c r="H36" s="190">
        <f t="shared" si="1"/>
        <v>9966253</v>
      </c>
      <c r="I36" s="190">
        <f t="shared" si="1"/>
        <v>12228497</v>
      </c>
      <c r="J36" s="190">
        <f t="shared" si="1"/>
        <v>31783287</v>
      </c>
      <c r="K36" s="190">
        <f t="shared" si="1"/>
        <v>12643646</v>
      </c>
      <c r="L36" s="190">
        <f t="shared" si="1"/>
        <v>10453125</v>
      </c>
      <c r="M36" s="190">
        <f t="shared" si="1"/>
        <v>11920040</v>
      </c>
      <c r="N36" s="190">
        <f t="shared" si="1"/>
        <v>35016811</v>
      </c>
      <c r="O36" s="190">
        <f t="shared" si="1"/>
        <v>11157432</v>
      </c>
      <c r="P36" s="190">
        <f t="shared" si="1"/>
        <v>12186295</v>
      </c>
      <c r="Q36" s="190">
        <f t="shared" si="1"/>
        <v>11021701</v>
      </c>
      <c r="R36" s="190">
        <f t="shared" si="1"/>
        <v>34365428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101165526</v>
      </c>
      <c r="X36" s="190">
        <f t="shared" si="1"/>
        <v>125564742</v>
      </c>
      <c r="Y36" s="190">
        <f t="shared" si="1"/>
        <v>-24399216</v>
      </c>
      <c r="Z36" s="191">
        <f>+IF(X36&lt;&gt;0,+(Y36/X36)*100,0)</f>
        <v>-19.431582155442968</v>
      </c>
      <c r="AA36" s="188">
        <f>SUM(AA25:AA35)</f>
        <v>175092979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-41624998</v>
      </c>
      <c r="D38" s="199">
        <f>+D22-D36</f>
        <v>0</v>
      </c>
      <c r="E38" s="200">
        <f t="shared" si="2"/>
        <v>106058</v>
      </c>
      <c r="F38" s="106">
        <f t="shared" si="2"/>
        <v>106058</v>
      </c>
      <c r="G38" s="106">
        <f t="shared" si="2"/>
        <v>48389810</v>
      </c>
      <c r="H38" s="106">
        <f t="shared" si="2"/>
        <v>-7400342</v>
      </c>
      <c r="I38" s="106">
        <f t="shared" si="2"/>
        <v>-9508255</v>
      </c>
      <c r="J38" s="106">
        <f t="shared" si="2"/>
        <v>31481213</v>
      </c>
      <c r="K38" s="106">
        <f t="shared" si="2"/>
        <v>-9959634</v>
      </c>
      <c r="L38" s="106">
        <f t="shared" si="2"/>
        <v>-7907496</v>
      </c>
      <c r="M38" s="106">
        <f t="shared" si="2"/>
        <v>35514611</v>
      </c>
      <c r="N38" s="106">
        <f t="shared" si="2"/>
        <v>17647481</v>
      </c>
      <c r="O38" s="106">
        <f t="shared" si="2"/>
        <v>-7651349</v>
      </c>
      <c r="P38" s="106">
        <f t="shared" si="2"/>
        <v>-9397668</v>
      </c>
      <c r="Q38" s="106">
        <f t="shared" si="2"/>
        <v>24745468</v>
      </c>
      <c r="R38" s="106">
        <f t="shared" si="2"/>
        <v>7696451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56825145</v>
      </c>
      <c r="X38" s="106">
        <f>IF(F22=F36,0,X22-X36)</f>
        <v>-11298910</v>
      </c>
      <c r="Y38" s="106">
        <f t="shared" si="2"/>
        <v>68124055</v>
      </c>
      <c r="Z38" s="201">
        <f>+IF(X38&lt;&gt;0,+(Y38/X38)*100,0)</f>
        <v>-602.9259017020225</v>
      </c>
      <c r="AA38" s="199">
        <f>+AA22-AA36</f>
        <v>106058</v>
      </c>
    </row>
    <row r="39" spans="1:27" ht="12.75">
      <c r="A39" s="181" t="s">
        <v>46</v>
      </c>
      <c r="B39" s="185"/>
      <c r="C39" s="155">
        <v>43374889</v>
      </c>
      <c r="D39" s="155">
        <v>0</v>
      </c>
      <c r="E39" s="156">
        <v>60481000</v>
      </c>
      <c r="F39" s="60">
        <v>60481000</v>
      </c>
      <c r="G39" s="60">
        <v>771</v>
      </c>
      <c r="H39" s="60">
        <v>0</v>
      </c>
      <c r="I39" s="60">
        <v>15073016</v>
      </c>
      <c r="J39" s="60">
        <v>15073787</v>
      </c>
      <c r="K39" s="60">
        <v>5661816</v>
      </c>
      <c r="L39" s="60">
        <v>4976850</v>
      </c>
      <c r="M39" s="60">
        <v>4409262</v>
      </c>
      <c r="N39" s="60">
        <v>15047928</v>
      </c>
      <c r="O39" s="60">
        <v>2111627</v>
      </c>
      <c r="P39" s="60">
        <v>2376004</v>
      </c>
      <c r="Q39" s="60">
        <v>0</v>
      </c>
      <c r="R39" s="60">
        <v>4487631</v>
      </c>
      <c r="S39" s="60">
        <v>0</v>
      </c>
      <c r="T39" s="60">
        <v>0</v>
      </c>
      <c r="U39" s="60">
        <v>0</v>
      </c>
      <c r="V39" s="60">
        <v>0</v>
      </c>
      <c r="W39" s="60">
        <v>34609346</v>
      </c>
      <c r="X39" s="60">
        <v>60481000</v>
      </c>
      <c r="Y39" s="60">
        <v>-25871654</v>
      </c>
      <c r="Z39" s="140">
        <v>-42.78</v>
      </c>
      <c r="AA39" s="155">
        <v>60481000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46378</v>
      </c>
      <c r="I41" s="202">
        <v>0</v>
      </c>
      <c r="J41" s="60">
        <v>46378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46378</v>
      </c>
      <c r="X41" s="60"/>
      <c r="Y41" s="202">
        <v>46378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1749891</v>
      </c>
      <c r="D42" s="206">
        <f>SUM(D38:D41)</f>
        <v>0</v>
      </c>
      <c r="E42" s="207">
        <f t="shared" si="3"/>
        <v>60587058</v>
      </c>
      <c r="F42" s="88">
        <f t="shared" si="3"/>
        <v>60587058</v>
      </c>
      <c r="G42" s="88">
        <f t="shared" si="3"/>
        <v>48390581</v>
      </c>
      <c r="H42" s="88">
        <f t="shared" si="3"/>
        <v>-7353964</v>
      </c>
      <c r="I42" s="88">
        <f t="shared" si="3"/>
        <v>5564761</v>
      </c>
      <c r="J42" s="88">
        <f t="shared" si="3"/>
        <v>46601378</v>
      </c>
      <c r="K42" s="88">
        <f t="shared" si="3"/>
        <v>-4297818</v>
      </c>
      <c r="L42" s="88">
        <f t="shared" si="3"/>
        <v>-2930646</v>
      </c>
      <c r="M42" s="88">
        <f t="shared" si="3"/>
        <v>39923873</v>
      </c>
      <c r="N42" s="88">
        <f t="shared" si="3"/>
        <v>32695409</v>
      </c>
      <c r="O42" s="88">
        <f t="shared" si="3"/>
        <v>-5539722</v>
      </c>
      <c r="P42" s="88">
        <f t="shared" si="3"/>
        <v>-7021664</v>
      </c>
      <c r="Q42" s="88">
        <f t="shared" si="3"/>
        <v>24745468</v>
      </c>
      <c r="R42" s="88">
        <f t="shared" si="3"/>
        <v>12184082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91480869</v>
      </c>
      <c r="X42" s="88">
        <f t="shared" si="3"/>
        <v>49182090</v>
      </c>
      <c r="Y42" s="88">
        <f t="shared" si="3"/>
        <v>42298779</v>
      </c>
      <c r="Z42" s="208">
        <f>+IF(X42&lt;&gt;0,+(Y42/X42)*100,0)</f>
        <v>86.00443576106667</v>
      </c>
      <c r="AA42" s="206">
        <f>SUM(AA38:AA41)</f>
        <v>60587058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1749891</v>
      </c>
      <c r="D44" s="210">
        <f>+D42-D43</f>
        <v>0</v>
      </c>
      <c r="E44" s="211">
        <f t="shared" si="4"/>
        <v>60587058</v>
      </c>
      <c r="F44" s="77">
        <f t="shared" si="4"/>
        <v>60587058</v>
      </c>
      <c r="G44" s="77">
        <f t="shared" si="4"/>
        <v>48390581</v>
      </c>
      <c r="H44" s="77">
        <f t="shared" si="4"/>
        <v>-7353964</v>
      </c>
      <c r="I44" s="77">
        <f t="shared" si="4"/>
        <v>5564761</v>
      </c>
      <c r="J44" s="77">
        <f t="shared" si="4"/>
        <v>46601378</v>
      </c>
      <c r="K44" s="77">
        <f t="shared" si="4"/>
        <v>-4297818</v>
      </c>
      <c r="L44" s="77">
        <f t="shared" si="4"/>
        <v>-2930646</v>
      </c>
      <c r="M44" s="77">
        <f t="shared" si="4"/>
        <v>39923873</v>
      </c>
      <c r="N44" s="77">
        <f t="shared" si="4"/>
        <v>32695409</v>
      </c>
      <c r="O44" s="77">
        <f t="shared" si="4"/>
        <v>-5539722</v>
      </c>
      <c r="P44" s="77">
        <f t="shared" si="4"/>
        <v>-7021664</v>
      </c>
      <c r="Q44" s="77">
        <f t="shared" si="4"/>
        <v>24745468</v>
      </c>
      <c r="R44" s="77">
        <f t="shared" si="4"/>
        <v>12184082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91480869</v>
      </c>
      <c r="X44" s="77">
        <f t="shared" si="4"/>
        <v>49182090</v>
      </c>
      <c r="Y44" s="77">
        <f t="shared" si="4"/>
        <v>42298779</v>
      </c>
      <c r="Z44" s="212">
        <f>+IF(X44&lt;&gt;0,+(Y44/X44)*100,0)</f>
        <v>86.00443576106667</v>
      </c>
      <c r="AA44" s="210">
        <f>+AA42-AA43</f>
        <v>60587058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1749891</v>
      </c>
      <c r="D46" s="206">
        <f>SUM(D44:D45)</f>
        <v>0</v>
      </c>
      <c r="E46" s="207">
        <f t="shared" si="5"/>
        <v>60587058</v>
      </c>
      <c r="F46" s="88">
        <f t="shared" si="5"/>
        <v>60587058</v>
      </c>
      <c r="G46" s="88">
        <f t="shared" si="5"/>
        <v>48390581</v>
      </c>
      <c r="H46" s="88">
        <f t="shared" si="5"/>
        <v>-7353964</v>
      </c>
      <c r="I46" s="88">
        <f t="shared" si="5"/>
        <v>5564761</v>
      </c>
      <c r="J46" s="88">
        <f t="shared" si="5"/>
        <v>46601378</v>
      </c>
      <c r="K46" s="88">
        <f t="shared" si="5"/>
        <v>-4297818</v>
      </c>
      <c r="L46" s="88">
        <f t="shared" si="5"/>
        <v>-2930646</v>
      </c>
      <c r="M46" s="88">
        <f t="shared" si="5"/>
        <v>39923873</v>
      </c>
      <c r="N46" s="88">
        <f t="shared" si="5"/>
        <v>32695409</v>
      </c>
      <c r="O46" s="88">
        <f t="shared" si="5"/>
        <v>-5539722</v>
      </c>
      <c r="P46" s="88">
        <f t="shared" si="5"/>
        <v>-7021664</v>
      </c>
      <c r="Q46" s="88">
        <f t="shared" si="5"/>
        <v>24745468</v>
      </c>
      <c r="R46" s="88">
        <f t="shared" si="5"/>
        <v>12184082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91480869</v>
      </c>
      <c r="X46" s="88">
        <f t="shared" si="5"/>
        <v>49182090</v>
      </c>
      <c r="Y46" s="88">
        <f t="shared" si="5"/>
        <v>42298779</v>
      </c>
      <c r="Z46" s="208">
        <f>+IF(X46&lt;&gt;0,+(Y46/X46)*100,0)</f>
        <v>86.00443576106667</v>
      </c>
      <c r="AA46" s="206">
        <f>SUM(AA44:AA45)</f>
        <v>60587058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1749891</v>
      </c>
      <c r="D48" s="217">
        <f>SUM(D46:D47)</f>
        <v>0</v>
      </c>
      <c r="E48" s="218">
        <f t="shared" si="6"/>
        <v>60587058</v>
      </c>
      <c r="F48" s="219">
        <f t="shared" si="6"/>
        <v>60587058</v>
      </c>
      <c r="G48" s="219">
        <f t="shared" si="6"/>
        <v>48390581</v>
      </c>
      <c r="H48" s="220">
        <f t="shared" si="6"/>
        <v>-7353964</v>
      </c>
      <c r="I48" s="220">
        <f t="shared" si="6"/>
        <v>5564761</v>
      </c>
      <c r="J48" s="220">
        <f t="shared" si="6"/>
        <v>46601378</v>
      </c>
      <c r="K48" s="220">
        <f t="shared" si="6"/>
        <v>-4297818</v>
      </c>
      <c r="L48" s="220">
        <f t="shared" si="6"/>
        <v>-2930646</v>
      </c>
      <c r="M48" s="219">
        <f t="shared" si="6"/>
        <v>39923873</v>
      </c>
      <c r="N48" s="219">
        <f t="shared" si="6"/>
        <v>32695409</v>
      </c>
      <c r="O48" s="220">
        <f t="shared" si="6"/>
        <v>-5539722</v>
      </c>
      <c r="P48" s="220">
        <f t="shared" si="6"/>
        <v>-7021664</v>
      </c>
      <c r="Q48" s="220">
        <f t="shared" si="6"/>
        <v>24745468</v>
      </c>
      <c r="R48" s="220">
        <f t="shared" si="6"/>
        <v>12184082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91480869</v>
      </c>
      <c r="X48" s="220">
        <f t="shared" si="6"/>
        <v>49182090</v>
      </c>
      <c r="Y48" s="220">
        <f t="shared" si="6"/>
        <v>42298779</v>
      </c>
      <c r="Z48" s="221">
        <f>+IF(X48&lt;&gt;0,+(Y48/X48)*100,0)</f>
        <v>86.00443576106667</v>
      </c>
      <c r="AA48" s="222">
        <f>SUM(AA46:AA47)</f>
        <v>60587058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300000</v>
      </c>
      <c r="F5" s="100">
        <f t="shared" si="0"/>
        <v>300000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119624</v>
      </c>
      <c r="L5" s="100">
        <f t="shared" si="0"/>
        <v>0</v>
      </c>
      <c r="M5" s="100">
        <f t="shared" si="0"/>
        <v>0</v>
      </c>
      <c r="N5" s="100">
        <f t="shared" si="0"/>
        <v>119624</v>
      </c>
      <c r="O5" s="100">
        <f t="shared" si="0"/>
        <v>0</v>
      </c>
      <c r="P5" s="100">
        <f t="shared" si="0"/>
        <v>0</v>
      </c>
      <c r="Q5" s="100">
        <f t="shared" si="0"/>
        <v>60519</v>
      </c>
      <c r="R5" s="100">
        <f t="shared" si="0"/>
        <v>60519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180143</v>
      </c>
      <c r="X5" s="100">
        <f t="shared" si="0"/>
        <v>300000</v>
      </c>
      <c r="Y5" s="100">
        <f t="shared" si="0"/>
        <v>-119857</v>
      </c>
      <c r="Z5" s="137">
        <f>+IF(X5&lt;&gt;0,+(Y5/X5)*100,0)</f>
        <v>-39.952333333333335</v>
      </c>
      <c r="AA5" s="153">
        <f>SUM(AA6:AA8)</f>
        <v>300000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300000</v>
      </c>
      <c r="F7" s="159">
        <v>300000</v>
      </c>
      <c r="G7" s="159"/>
      <c r="H7" s="159"/>
      <c r="I7" s="159"/>
      <c r="J7" s="159"/>
      <c r="K7" s="159">
        <v>119624</v>
      </c>
      <c r="L7" s="159"/>
      <c r="M7" s="159"/>
      <c r="N7" s="159">
        <v>119624</v>
      </c>
      <c r="O7" s="159"/>
      <c r="P7" s="159"/>
      <c r="Q7" s="159"/>
      <c r="R7" s="159"/>
      <c r="S7" s="159"/>
      <c r="T7" s="159"/>
      <c r="U7" s="159"/>
      <c r="V7" s="159"/>
      <c r="W7" s="159">
        <v>119624</v>
      </c>
      <c r="X7" s="159">
        <v>300000</v>
      </c>
      <c r="Y7" s="159">
        <v>-180376</v>
      </c>
      <c r="Z7" s="141">
        <v>-60.13</v>
      </c>
      <c r="AA7" s="225">
        <v>300000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60519</v>
      </c>
      <c r="R8" s="60">
        <v>60519</v>
      </c>
      <c r="S8" s="60"/>
      <c r="T8" s="60"/>
      <c r="U8" s="60"/>
      <c r="V8" s="60"/>
      <c r="W8" s="60">
        <v>60519</v>
      </c>
      <c r="X8" s="60"/>
      <c r="Y8" s="60">
        <v>60519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27087330</v>
      </c>
      <c r="F9" s="100">
        <f t="shared" si="1"/>
        <v>27087330</v>
      </c>
      <c r="G9" s="100">
        <f t="shared" si="1"/>
        <v>639607</v>
      </c>
      <c r="H9" s="100">
        <f t="shared" si="1"/>
        <v>991073</v>
      </c>
      <c r="I9" s="100">
        <f t="shared" si="1"/>
        <v>4334195</v>
      </c>
      <c r="J9" s="100">
        <f t="shared" si="1"/>
        <v>5964875</v>
      </c>
      <c r="K9" s="100">
        <f t="shared" si="1"/>
        <v>3046273</v>
      </c>
      <c r="L9" s="100">
        <f t="shared" si="1"/>
        <v>2532101</v>
      </c>
      <c r="M9" s="100">
        <f t="shared" si="1"/>
        <v>3062434</v>
      </c>
      <c r="N9" s="100">
        <f t="shared" si="1"/>
        <v>8640808</v>
      </c>
      <c r="O9" s="100">
        <f t="shared" si="1"/>
        <v>2085929</v>
      </c>
      <c r="P9" s="100">
        <f t="shared" si="1"/>
        <v>2141028</v>
      </c>
      <c r="Q9" s="100">
        <f t="shared" si="1"/>
        <v>3423750</v>
      </c>
      <c r="R9" s="100">
        <f t="shared" si="1"/>
        <v>7650707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22256390</v>
      </c>
      <c r="X9" s="100">
        <f t="shared" si="1"/>
        <v>19863520</v>
      </c>
      <c r="Y9" s="100">
        <f t="shared" si="1"/>
        <v>2392870</v>
      </c>
      <c r="Z9" s="137">
        <f>+IF(X9&lt;&gt;0,+(Y9/X9)*100,0)</f>
        <v>12.046555696069982</v>
      </c>
      <c r="AA9" s="102">
        <f>SUM(AA10:AA14)</f>
        <v>27087330</v>
      </c>
    </row>
    <row r="10" spans="1:27" ht="12.75">
      <c r="A10" s="138" t="s">
        <v>79</v>
      </c>
      <c r="B10" s="136"/>
      <c r="C10" s="155"/>
      <c r="D10" s="155"/>
      <c r="E10" s="156">
        <v>23148211</v>
      </c>
      <c r="F10" s="60">
        <v>23148211</v>
      </c>
      <c r="G10" s="60">
        <v>639607</v>
      </c>
      <c r="H10" s="60">
        <v>991073</v>
      </c>
      <c r="I10" s="60">
        <v>4334195</v>
      </c>
      <c r="J10" s="60">
        <v>5964875</v>
      </c>
      <c r="K10" s="60">
        <v>2849785</v>
      </c>
      <c r="L10" s="60">
        <v>2532101</v>
      </c>
      <c r="M10" s="60">
        <v>2509492</v>
      </c>
      <c r="N10" s="60">
        <v>7891378</v>
      </c>
      <c r="O10" s="60">
        <v>1690803</v>
      </c>
      <c r="P10" s="60">
        <v>1472170</v>
      </c>
      <c r="Q10" s="60">
        <v>2871734</v>
      </c>
      <c r="R10" s="60">
        <v>6034707</v>
      </c>
      <c r="S10" s="60"/>
      <c r="T10" s="60"/>
      <c r="U10" s="60"/>
      <c r="V10" s="60"/>
      <c r="W10" s="60">
        <v>19890960</v>
      </c>
      <c r="X10" s="60">
        <v>16903248</v>
      </c>
      <c r="Y10" s="60">
        <v>2987712</v>
      </c>
      <c r="Z10" s="140">
        <v>17.68</v>
      </c>
      <c r="AA10" s="62">
        <v>23148211</v>
      </c>
    </row>
    <row r="11" spans="1:27" ht="12.75">
      <c r="A11" s="138" t="s">
        <v>80</v>
      </c>
      <c r="B11" s="136"/>
      <c r="C11" s="155"/>
      <c r="D11" s="155"/>
      <c r="E11" s="156">
        <v>3589119</v>
      </c>
      <c r="F11" s="60">
        <v>3589119</v>
      </c>
      <c r="G11" s="60"/>
      <c r="H11" s="60"/>
      <c r="I11" s="60"/>
      <c r="J11" s="60"/>
      <c r="K11" s="60">
        <v>196488</v>
      </c>
      <c r="L11" s="60"/>
      <c r="M11" s="60">
        <v>552942</v>
      </c>
      <c r="N11" s="60">
        <v>749430</v>
      </c>
      <c r="O11" s="60">
        <v>395126</v>
      </c>
      <c r="P11" s="60">
        <v>668858</v>
      </c>
      <c r="Q11" s="60">
        <v>552016</v>
      </c>
      <c r="R11" s="60">
        <v>1616000</v>
      </c>
      <c r="S11" s="60"/>
      <c r="T11" s="60"/>
      <c r="U11" s="60"/>
      <c r="V11" s="60"/>
      <c r="W11" s="60">
        <v>2365430</v>
      </c>
      <c r="X11" s="60">
        <v>2610272</v>
      </c>
      <c r="Y11" s="60">
        <v>-244842</v>
      </c>
      <c r="Z11" s="140">
        <v>-9.38</v>
      </c>
      <c r="AA11" s="62">
        <v>3589119</v>
      </c>
    </row>
    <row r="12" spans="1:27" ht="12.75">
      <c r="A12" s="138" t="s">
        <v>81</v>
      </c>
      <c r="B12" s="136"/>
      <c r="C12" s="155"/>
      <c r="D12" s="155"/>
      <c r="E12" s="156">
        <v>350000</v>
      </c>
      <c r="F12" s="60">
        <v>350000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350000</v>
      </c>
      <c r="Y12" s="60">
        <v>-350000</v>
      </c>
      <c r="Z12" s="140">
        <v>-100</v>
      </c>
      <c r="AA12" s="62">
        <v>350000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73548242</v>
      </c>
      <c r="D15" s="153">
        <f>SUM(D16:D18)</f>
        <v>0</v>
      </c>
      <c r="E15" s="154">
        <f t="shared" si="2"/>
        <v>8200000</v>
      </c>
      <c r="F15" s="100">
        <f t="shared" si="2"/>
        <v>8200000</v>
      </c>
      <c r="G15" s="100">
        <f t="shared" si="2"/>
        <v>187641</v>
      </c>
      <c r="H15" s="100">
        <f t="shared" si="2"/>
        <v>0</v>
      </c>
      <c r="I15" s="100">
        <f t="shared" si="2"/>
        <v>2528580</v>
      </c>
      <c r="J15" s="100">
        <f t="shared" si="2"/>
        <v>2716221</v>
      </c>
      <c r="K15" s="100">
        <f t="shared" si="2"/>
        <v>2252906</v>
      </c>
      <c r="L15" s="100">
        <f t="shared" si="2"/>
        <v>1919142</v>
      </c>
      <c r="M15" s="100">
        <f t="shared" si="2"/>
        <v>681630</v>
      </c>
      <c r="N15" s="100">
        <f t="shared" si="2"/>
        <v>4853678</v>
      </c>
      <c r="O15" s="100">
        <f t="shared" si="2"/>
        <v>0</v>
      </c>
      <c r="P15" s="100">
        <f t="shared" si="2"/>
        <v>27280</v>
      </c>
      <c r="Q15" s="100">
        <f t="shared" si="2"/>
        <v>3574427</v>
      </c>
      <c r="R15" s="100">
        <f t="shared" si="2"/>
        <v>3601707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11171606</v>
      </c>
      <c r="X15" s="100">
        <f t="shared" si="2"/>
        <v>6149997</v>
      </c>
      <c r="Y15" s="100">
        <f t="shared" si="2"/>
        <v>5021609</v>
      </c>
      <c r="Z15" s="137">
        <f>+IF(X15&lt;&gt;0,+(Y15/X15)*100,0)</f>
        <v>81.6522186921392</v>
      </c>
      <c r="AA15" s="102">
        <f>SUM(AA16:AA18)</f>
        <v>8200000</v>
      </c>
    </row>
    <row r="16" spans="1:27" ht="12.75">
      <c r="A16" s="138" t="s">
        <v>85</v>
      </c>
      <c r="B16" s="136"/>
      <c r="C16" s="155">
        <v>73548242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3574427</v>
      </c>
      <c r="R16" s="60">
        <v>3574427</v>
      </c>
      <c r="S16" s="60"/>
      <c r="T16" s="60"/>
      <c r="U16" s="60"/>
      <c r="V16" s="60"/>
      <c r="W16" s="60">
        <v>3574427</v>
      </c>
      <c r="X16" s="60"/>
      <c r="Y16" s="60">
        <v>3574427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8200000</v>
      </c>
      <c r="F17" s="60">
        <v>8200000</v>
      </c>
      <c r="G17" s="60">
        <v>187641</v>
      </c>
      <c r="H17" s="60"/>
      <c r="I17" s="60">
        <v>2528580</v>
      </c>
      <c r="J17" s="60">
        <v>2716221</v>
      </c>
      <c r="K17" s="60">
        <v>2252906</v>
      </c>
      <c r="L17" s="60">
        <v>1919142</v>
      </c>
      <c r="M17" s="60">
        <v>681630</v>
      </c>
      <c r="N17" s="60">
        <v>4853678</v>
      </c>
      <c r="O17" s="60"/>
      <c r="P17" s="60">
        <v>27280</v>
      </c>
      <c r="Q17" s="60"/>
      <c r="R17" s="60">
        <v>27280</v>
      </c>
      <c r="S17" s="60"/>
      <c r="T17" s="60"/>
      <c r="U17" s="60"/>
      <c r="V17" s="60"/>
      <c r="W17" s="60">
        <v>7597179</v>
      </c>
      <c r="X17" s="60">
        <v>6149997</v>
      </c>
      <c r="Y17" s="60">
        <v>1447182</v>
      </c>
      <c r="Z17" s="140">
        <v>23.53</v>
      </c>
      <c r="AA17" s="62">
        <v>8200000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25000000</v>
      </c>
      <c r="F19" s="100">
        <f t="shared" si="3"/>
        <v>25000000</v>
      </c>
      <c r="G19" s="100">
        <f t="shared" si="3"/>
        <v>642720</v>
      </c>
      <c r="H19" s="100">
        <f t="shared" si="3"/>
        <v>0</v>
      </c>
      <c r="I19" s="100">
        <f t="shared" si="3"/>
        <v>8227511</v>
      </c>
      <c r="J19" s="100">
        <f t="shared" si="3"/>
        <v>8870231</v>
      </c>
      <c r="K19" s="100">
        <f t="shared" si="3"/>
        <v>362637</v>
      </c>
      <c r="L19" s="100">
        <f t="shared" si="3"/>
        <v>2246862</v>
      </c>
      <c r="M19" s="100">
        <f t="shared" si="3"/>
        <v>7541684</v>
      </c>
      <c r="N19" s="100">
        <f t="shared" si="3"/>
        <v>10151183</v>
      </c>
      <c r="O19" s="100">
        <f t="shared" si="3"/>
        <v>4641486</v>
      </c>
      <c r="P19" s="100">
        <f t="shared" si="3"/>
        <v>4517063</v>
      </c>
      <c r="Q19" s="100">
        <f t="shared" si="3"/>
        <v>131511</v>
      </c>
      <c r="R19" s="100">
        <f t="shared" si="3"/>
        <v>9290060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28311474</v>
      </c>
      <c r="X19" s="100">
        <f t="shared" si="3"/>
        <v>18749997</v>
      </c>
      <c r="Y19" s="100">
        <f t="shared" si="3"/>
        <v>9561477</v>
      </c>
      <c r="Z19" s="137">
        <f>+IF(X19&lt;&gt;0,+(Y19/X19)*100,0)</f>
        <v>50.99455215912835</v>
      </c>
      <c r="AA19" s="102">
        <f>SUM(AA20:AA23)</f>
        <v>25000000</v>
      </c>
    </row>
    <row r="20" spans="1:27" ht="12.75">
      <c r="A20" s="138" t="s">
        <v>89</v>
      </c>
      <c r="B20" s="136"/>
      <c r="C20" s="155"/>
      <c r="D20" s="155"/>
      <c r="E20" s="156">
        <v>25000000</v>
      </c>
      <c r="F20" s="60">
        <v>25000000</v>
      </c>
      <c r="G20" s="60">
        <v>642720</v>
      </c>
      <c r="H20" s="60"/>
      <c r="I20" s="60">
        <v>8227511</v>
      </c>
      <c r="J20" s="60">
        <v>8870231</v>
      </c>
      <c r="K20" s="60">
        <v>362637</v>
      </c>
      <c r="L20" s="60">
        <v>2246862</v>
      </c>
      <c r="M20" s="60">
        <v>7541684</v>
      </c>
      <c r="N20" s="60">
        <v>10151183</v>
      </c>
      <c r="O20" s="60">
        <v>4641486</v>
      </c>
      <c r="P20" s="60">
        <v>4517063</v>
      </c>
      <c r="Q20" s="60">
        <v>131511</v>
      </c>
      <c r="R20" s="60">
        <v>9290060</v>
      </c>
      <c r="S20" s="60"/>
      <c r="T20" s="60"/>
      <c r="U20" s="60"/>
      <c r="V20" s="60"/>
      <c r="W20" s="60">
        <v>28311474</v>
      </c>
      <c r="X20" s="60">
        <v>18749997</v>
      </c>
      <c r="Y20" s="60">
        <v>9561477</v>
      </c>
      <c r="Z20" s="140">
        <v>50.99</v>
      </c>
      <c r="AA20" s="62">
        <v>25000000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73548242</v>
      </c>
      <c r="D25" s="217">
        <f>+D5+D9+D15+D19+D24</f>
        <v>0</v>
      </c>
      <c r="E25" s="230">
        <f t="shared" si="4"/>
        <v>60587330</v>
      </c>
      <c r="F25" s="219">
        <f t="shared" si="4"/>
        <v>60587330</v>
      </c>
      <c r="G25" s="219">
        <f t="shared" si="4"/>
        <v>1469968</v>
      </c>
      <c r="H25" s="219">
        <f t="shared" si="4"/>
        <v>991073</v>
      </c>
      <c r="I25" s="219">
        <f t="shared" si="4"/>
        <v>15090286</v>
      </c>
      <c r="J25" s="219">
        <f t="shared" si="4"/>
        <v>17551327</v>
      </c>
      <c r="K25" s="219">
        <f t="shared" si="4"/>
        <v>5781440</v>
      </c>
      <c r="L25" s="219">
        <f t="shared" si="4"/>
        <v>6698105</v>
      </c>
      <c r="M25" s="219">
        <f t="shared" si="4"/>
        <v>11285748</v>
      </c>
      <c r="N25" s="219">
        <f t="shared" si="4"/>
        <v>23765293</v>
      </c>
      <c r="O25" s="219">
        <f t="shared" si="4"/>
        <v>6727415</v>
      </c>
      <c r="P25" s="219">
        <f t="shared" si="4"/>
        <v>6685371</v>
      </c>
      <c r="Q25" s="219">
        <f t="shared" si="4"/>
        <v>7190207</v>
      </c>
      <c r="R25" s="219">
        <f t="shared" si="4"/>
        <v>20602993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61919613</v>
      </c>
      <c r="X25" s="219">
        <f t="shared" si="4"/>
        <v>45063514</v>
      </c>
      <c r="Y25" s="219">
        <f t="shared" si="4"/>
        <v>16856099</v>
      </c>
      <c r="Z25" s="231">
        <f>+IF(X25&lt;&gt;0,+(Y25/X25)*100,0)</f>
        <v>37.4052032426943</v>
      </c>
      <c r="AA25" s="232">
        <f>+AA5+AA9+AA15+AA19+AA24</f>
        <v>60587330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53908777</v>
      </c>
      <c r="D28" s="155"/>
      <c r="E28" s="156">
        <v>60481330</v>
      </c>
      <c r="F28" s="60">
        <v>60481330</v>
      </c>
      <c r="G28" s="60">
        <v>1469968</v>
      </c>
      <c r="H28" s="60">
        <v>991073</v>
      </c>
      <c r="I28" s="60">
        <v>15090286</v>
      </c>
      <c r="J28" s="60">
        <v>17551327</v>
      </c>
      <c r="K28" s="60">
        <v>5661816</v>
      </c>
      <c r="L28" s="60">
        <v>6698105</v>
      </c>
      <c r="M28" s="60">
        <v>11285748</v>
      </c>
      <c r="N28" s="60">
        <v>23645669</v>
      </c>
      <c r="O28" s="60">
        <v>6727415</v>
      </c>
      <c r="P28" s="60">
        <v>6685371</v>
      </c>
      <c r="Q28" s="60">
        <v>3555261</v>
      </c>
      <c r="R28" s="60">
        <v>16968047</v>
      </c>
      <c r="S28" s="60"/>
      <c r="T28" s="60"/>
      <c r="U28" s="60"/>
      <c r="V28" s="60"/>
      <c r="W28" s="60">
        <v>58165043</v>
      </c>
      <c r="X28" s="60">
        <v>4530753</v>
      </c>
      <c r="Y28" s="60">
        <v>53634290</v>
      </c>
      <c r="Z28" s="140">
        <v>1183.78</v>
      </c>
      <c r="AA28" s="155">
        <v>60481330</v>
      </c>
    </row>
    <row r="29" spans="1:27" ht="12.75">
      <c r="A29" s="234" t="s">
        <v>134</v>
      </c>
      <c r="B29" s="136"/>
      <c r="C29" s="155">
        <v>6549889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60458666</v>
      </c>
      <c r="D32" s="210">
        <f>SUM(D28:D31)</f>
        <v>0</v>
      </c>
      <c r="E32" s="211">
        <f t="shared" si="5"/>
        <v>60481330</v>
      </c>
      <c r="F32" s="77">
        <f t="shared" si="5"/>
        <v>60481330</v>
      </c>
      <c r="G32" s="77">
        <f t="shared" si="5"/>
        <v>1469968</v>
      </c>
      <c r="H32" s="77">
        <f t="shared" si="5"/>
        <v>991073</v>
      </c>
      <c r="I32" s="77">
        <f t="shared" si="5"/>
        <v>15090286</v>
      </c>
      <c r="J32" s="77">
        <f t="shared" si="5"/>
        <v>17551327</v>
      </c>
      <c r="K32" s="77">
        <f t="shared" si="5"/>
        <v>5661816</v>
      </c>
      <c r="L32" s="77">
        <f t="shared" si="5"/>
        <v>6698105</v>
      </c>
      <c r="M32" s="77">
        <f t="shared" si="5"/>
        <v>11285748</v>
      </c>
      <c r="N32" s="77">
        <f t="shared" si="5"/>
        <v>23645669</v>
      </c>
      <c r="O32" s="77">
        <f t="shared" si="5"/>
        <v>6727415</v>
      </c>
      <c r="P32" s="77">
        <f t="shared" si="5"/>
        <v>6685371</v>
      </c>
      <c r="Q32" s="77">
        <f t="shared" si="5"/>
        <v>3555261</v>
      </c>
      <c r="R32" s="77">
        <f t="shared" si="5"/>
        <v>16968047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58165043</v>
      </c>
      <c r="X32" s="77">
        <f t="shared" si="5"/>
        <v>4530753</v>
      </c>
      <c r="Y32" s="77">
        <f t="shared" si="5"/>
        <v>53634290</v>
      </c>
      <c r="Z32" s="212">
        <f>+IF(X32&lt;&gt;0,+(Y32/X32)*100,0)</f>
        <v>1183.7831371518157</v>
      </c>
      <c r="AA32" s="79">
        <f>SUM(AA28:AA31)</f>
        <v>60481330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13089576</v>
      </c>
      <c r="D35" s="155"/>
      <c r="E35" s="156">
        <v>106000</v>
      </c>
      <c r="F35" s="60">
        <v>106000</v>
      </c>
      <c r="G35" s="60"/>
      <c r="H35" s="60"/>
      <c r="I35" s="60"/>
      <c r="J35" s="60"/>
      <c r="K35" s="60">
        <v>119624</v>
      </c>
      <c r="L35" s="60"/>
      <c r="M35" s="60"/>
      <c r="N35" s="60">
        <v>119624</v>
      </c>
      <c r="O35" s="60"/>
      <c r="P35" s="60"/>
      <c r="Q35" s="60">
        <v>3634946</v>
      </c>
      <c r="R35" s="60">
        <v>3634946</v>
      </c>
      <c r="S35" s="60"/>
      <c r="T35" s="60"/>
      <c r="U35" s="60"/>
      <c r="V35" s="60"/>
      <c r="W35" s="60">
        <v>3754570</v>
      </c>
      <c r="X35" s="60"/>
      <c r="Y35" s="60">
        <v>3754570</v>
      </c>
      <c r="Z35" s="140"/>
      <c r="AA35" s="62">
        <v>106000</v>
      </c>
    </row>
    <row r="36" spans="1:27" ht="12.75">
      <c r="A36" s="238" t="s">
        <v>139</v>
      </c>
      <c r="B36" s="149"/>
      <c r="C36" s="222">
        <f aca="true" t="shared" si="6" ref="C36:Y36">SUM(C32:C35)</f>
        <v>73548242</v>
      </c>
      <c r="D36" s="222">
        <f>SUM(D32:D35)</f>
        <v>0</v>
      </c>
      <c r="E36" s="218">
        <f t="shared" si="6"/>
        <v>60587330</v>
      </c>
      <c r="F36" s="220">
        <f t="shared" si="6"/>
        <v>60587330</v>
      </c>
      <c r="G36" s="220">
        <f t="shared" si="6"/>
        <v>1469968</v>
      </c>
      <c r="H36" s="220">
        <f t="shared" si="6"/>
        <v>991073</v>
      </c>
      <c r="I36" s="220">
        <f t="shared" si="6"/>
        <v>15090286</v>
      </c>
      <c r="J36" s="220">
        <f t="shared" si="6"/>
        <v>17551327</v>
      </c>
      <c r="K36" s="220">
        <f t="shared" si="6"/>
        <v>5781440</v>
      </c>
      <c r="L36" s="220">
        <f t="shared" si="6"/>
        <v>6698105</v>
      </c>
      <c r="M36" s="220">
        <f t="shared" si="6"/>
        <v>11285748</v>
      </c>
      <c r="N36" s="220">
        <f t="shared" si="6"/>
        <v>23765293</v>
      </c>
      <c r="O36" s="220">
        <f t="shared" si="6"/>
        <v>6727415</v>
      </c>
      <c r="P36" s="220">
        <f t="shared" si="6"/>
        <v>6685371</v>
      </c>
      <c r="Q36" s="220">
        <f t="shared" si="6"/>
        <v>7190207</v>
      </c>
      <c r="R36" s="220">
        <f t="shared" si="6"/>
        <v>20602993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61919613</v>
      </c>
      <c r="X36" s="220">
        <f t="shared" si="6"/>
        <v>4530753</v>
      </c>
      <c r="Y36" s="220">
        <f t="shared" si="6"/>
        <v>57388860</v>
      </c>
      <c r="Z36" s="221">
        <f>+IF(X36&lt;&gt;0,+(Y36/X36)*100,0)</f>
        <v>1266.6517022667094</v>
      </c>
      <c r="AA36" s="239">
        <f>SUM(AA32:AA35)</f>
        <v>60587330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18260777</v>
      </c>
      <c r="D6" s="155"/>
      <c r="E6" s="59">
        <v>31503276</v>
      </c>
      <c r="F6" s="60">
        <v>31503276</v>
      </c>
      <c r="G6" s="60"/>
      <c r="H6" s="60">
        <v>67047997</v>
      </c>
      <c r="I6" s="60">
        <v>130574168</v>
      </c>
      <c r="J6" s="60">
        <v>130574168</v>
      </c>
      <c r="K6" s="60">
        <v>44182331</v>
      </c>
      <c r="L6" s="60">
        <v>37885945</v>
      </c>
      <c r="M6" s="60">
        <v>18226467</v>
      </c>
      <c r="N6" s="60">
        <v>18226467</v>
      </c>
      <c r="O6" s="60">
        <v>65414388</v>
      </c>
      <c r="P6" s="60">
        <v>56047829</v>
      </c>
      <c r="Q6" s="60">
        <v>73411505</v>
      </c>
      <c r="R6" s="60">
        <v>73411505</v>
      </c>
      <c r="S6" s="60"/>
      <c r="T6" s="60"/>
      <c r="U6" s="60"/>
      <c r="V6" s="60"/>
      <c r="W6" s="60">
        <v>73411505</v>
      </c>
      <c r="X6" s="60">
        <v>23627457</v>
      </c>
      <c r="Y6" s="60">
        <v>49784048</v>
      </c>
      <c r="Z6" s="140">
        <v>210.7</v>
      </c>
      <c r="AA6" s="62">
        <v>31503276</v>
      </c>
    </row>
    <row r="7" spans="1:27" ht="12.75">
      <c r="A7" s="249" t="s">
        <v>144</v>
      </c>
      <c r="B7" s="182"/>
      <c r="C7" s="155"/>
      <c r="D7" s="155"/>
      <c r="E7" s="59">
        <v>36911913</v>
      </c>
      <c r="F7" s="60">
        <v>36911913</v>
      </c>
      <c r="G7" s="60">
        <v>73178516</v>
      </c>
      <c r="H7" s="60"/>
      <c r="I7" s="60"/>
      <c r="J7" s="60"/>
      <c r="K7" s="60">
        <v>18222164</v>
      </c>
      <c r="L7" s="60"/>
      <c r="M7" s="60"/>
      <c r="N7" s="60"/>
      <c r="O7" s="60">
        <v>11917612</v>
      </c>
      <c r="P7" s="60"/>
      <c r="Q7" s="60"/>
      <c r="R7" s="60"/>
      <c r="S7" s="60"/>
      <c r="T7" s="60"/>
      <c r="U7" s="60"/>
      <c r="V7" s="60"/>
      <c r="W7" s="60"/>
      <c r="X7" s="60">
        <v>27683935</v>
      </c>
      <c r="Y7" s="60">
        <v>-27683935</v>
      </c>
      <c r="Z7" s="140">
        <v>-100</v>
      </c>
      <c r="AA7" s="62">
        <v>36911913</v>
      </c>
    </row>
    <row r="8" spans="1:27" ht="12.75">
      <c r="A8" s="249" t="s">
        <v>145</v>
      </c>
      <c r="B8" s="182"/>
      <c r="C8" s="155">
        <v>436814</v>
      </c>
      <c r="D8" s="155"/>
      <c r="E8" s="59">
        <v>5266668</v>
      </c>
      <c r="F8" s="60">
        <v>5266668</v>
      </c>
      <c r="G8" s="60"/>
      <c r="H8" s="60"/>
      <c r="I8" s="60"/>
      <c r="J8" s="60"/>
      <c r="K8" s="60">
        <v>81282662</v>
      </c>
      <c r="L8" s="60">
        <v>41733668</v>
      </c>
      <c r="M8" s="60">
        <v>43233433</v>
      </c>
      <c r="N8" s="60">
        <v>43233433</v>
      </c>
      <c r="O8" s="60">
        <v>44719927</v>
      </c>
      <c r="P8" s="60">
        <v>46542793</v>
      </c>
      <c r="Q8" s="60">
        <v>43106284</v>
      </c>
      <c r="R8" s="60">
        <v>43106284</v>
      </c>
      <c r="S8" s="60"/>
      <c r="T8" s="60"/>
      <c r="U8" s="60"/>
      <c r="V8" s="60"/>
      <c r="W8" s="60">
        <v>43106284</v>
      </c>
      <c r="X8" s="60">
        <v>3950001</v>
      </c>
      <c r="Y8" s="60">
        <v>39156283</v>
      </c>
      <c r="Z8" s="140">
        <v>991.3</v>
      </c>
      <c r="AA8" s="62">
        <v>5266668</v>
      </c>
    </row>
    <row r="9" spans="1:27" ht="12.75">
      <c r="A9" s="249" t="s">
        <v>146</v>
      </c>
      <c r="B9" s="182"/>
      <c r="C9" s="155">
        <v>14084999</v>
      </c>
      <c r="D9" s="155"/>
      <c r="E9" s="59">
        <v>385778</v>
      </c>
      <c r="F9" s="60">
        <v>385778</v>
      </c>
      <c r="G9" s="60">
        <v>83950483</v>
      </c>
      <c r="H9" s="60">
        <v>32400723</v>
      </c>
      <c r="I9" s="60">
        <v>87375099</v>
      </c>
      <c r="J9" s="60">
        <v>87375099</v>
      </c>
      <c r="K9" s="60">
        <v>-54989372</v>
      </c>
      <c r="L9" s="60">
        <v>3785305</v>
      </c>
      <c r="M9" s="60">
        <v>5434290</v>
      </c>
      <c r="N9" s="60">
        <v>5434290</v>
      </c>
      <c r="O9" s="60">
        <v>4613253</v>
      </c>
      <c r="P9" s="60">
        <v>11973417</v>
      </c>
      <c r="Q9" s="60">
        <v>12663384</v>
      </c>
      <c r="R9" s="60">
        <v>12663384</v>
      </c>
      <c r="S9" s="60"/>
      <c r="T9" s="60"/>
      <c r="U9" s="60"/>
      <c r="V9" s="60"/>
      <c r="W9" s="60">
        <v>12663384</v>
      </c>
      <c r="X9" s="60">
        <v>289334</v>
      </c>
      <c r="Y9" s="60">
        <v>12374050</v>
      </c>
      <c r="Z9" s="140">
        <v>4276.74</v>
      </c>
      <c r="AA9" s="62">
        <v>385778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>
        <v>11824</v>
      </c>
      <c r="L10" s="159">
        <v>11824</v>
      </c>
      <c r="M10" s="60">
        <v>11824</v>
      </c>
      <c r="N10" s="159">
        <v>11824</v>
      </c>
      <c r="O10" s="159">
        <v>11824</v>
      </c>
      <c r="P10" s="159">
        <v>11824</v>
      </c>
      <c r="Q10" s="60">
        <v>11824</v>
      </c>
      <c r="R10" s="159">
        <v>11824</v>
      </c>
      <c r="S10" s="159"/>
      <c r="T10" s="60"/>
      <c r="U10" s="159"/>
      <c r="V10" s="159"/>
      <c r="W10" s="159">
        <v>11824</v>
      </c>
      <c r="X10" s="60"/>
      <c r="Y10" s="159">
        <v>11824</v>
      </c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>
        <v>153300</v>
      </c>
      <c r="R11" s="60">
        <v>153300</v>
      </c>
      <c r="S11" s="60"/>
      <c r="T11" s="60"/>
      <c r="U11" s="60"/>
      <c r="V11" s="60"/>
      <c r="W11" s="60">
        <v>153300</v>
      </c>
      <c r="X11" s="60"/>
      <c r="Y11" s="60">
        <v>153300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32782590</v>
      </c>
      <c r="D12" s="168">
        <f>SUM(D6:D11)</f>
        <v>0</v>
      </c>
      <c r="E12" s="72">
        <f t="shared" si="0"/>
        <v>74067635</v>
      </c>
      <c r="F12" s="73">
        <f t="shared" si="0"/>
        <v>74067635</v>
      </c>
      <c r="G12" s="73">
        <f t="shared" si="0"/>
        <v>157128999</v>
      </c>
      <c r="H12" s="73">
        <f t="shared" si="0"/>
        <v>99448720</v>
      </c>
      <c r="I12" s="73">
        <f t="shared" si="0"/>
        <v>217949267</v>
      </c>
      <c r="J12" s="73">
        <f t="shared" si="0"/>
        <v>217949267</v>
      </c>
      <c r="K12" s="73">
        <f t="shared" si="0"/>
        <v>88709609</v>
      </c>
      <c r="L12" s="73">
        <f t="shared" si="0"/>
        <v>83416742</v>
      </c>
      <c r="M12" s="73">
        <f t="shared" si="0"/>
        <v>66906014</v>
      </c>
      <c r="N12" s="73">
        <f t="shared" si="0"/>
        <v>66906014</v>
      </c>
      <c r="O12" s="73">
        <f t="shared" si="0"/>
        <v>126677004</v>
      </c>
      <c r="P12" s="73">
        <f t="shared" si="0"/>
        <v>114575863</v>
      </c>
      <c r="Q12" s="73">
        <f t="shared" si="0"/>
        <v>129346297</v>
      </c>
      <c r="R12" s="73">
        <f t="shared" si="0"/>
        <v>129346297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129346297</v>
      </c>
      <c r="X12" s="73">
        <f t="shared" si="0"/>
        <v>55550727</v>
      </c>
      <c r="Y12" s="73">
        <f t="shared" si="0"/>
        <v>73795570</v>
      </c>
      <c r="Z12" s="170">
        <f>+IF(X12&lt;&gt;0,+(Y12/X12)*100,0)</f>
        <v>132.8435719662139</v>
      </c>
      <c r="AA12" s="74">
        <f>SUM(AA6:AA11)</f>
        <v>74067635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>
        <v>-59034313</v>
      </c>
      <c r="J15" s="60">
        <v>-59034313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295421499</v>
      </c>
      <c r="D19" s="155"/>
      <c r="E19" s="59">
        <v>291355400</v>
      </c>
      <c r="F19" s="60">
        <v>291355400</v>
      </c>
      <c r="G19" s="60">
        <v>6177515</v>
      </c>
      <c r="H19" s="60">
        <v>222886376</v>
      </c>
      <c r="I19" s="60">
        <v>289934373</v>
      </c>
      <c r="J19" s="60">
        <v>289934373</v>
      </c>
      <c r="K19" s="60">
        <v>328547437</v>
      </c>
      <c r="L19" s="60">
        <v>334081029</v>
      </c>
      <c r="M19" s="60">
        <v>339570629</v>
      </c>
      <c r="N19" s="60">
        <v>339570629</v>
      </c>
      <c r="O19" s="60">
        <v>334632486</v>
      </c>
      <c r="P19" s="60">
        <v>320535034</v>
      </c>
      <c r="Q19" s="60">
        <v>327544975</v>
      </c>
      <c r="R19" s="60">
        <v>327544975</v>
      </c>
      <c r="S19" s="60"/>
      <c r="T19" s="60"/>
      <c r="U19" s="60"/>
      <c r="V19" s="60"/>
      <c r="W19" s="60">
        <v>327544975</v>
      </c>
      <c r="X19" s="60">
        <v>218516550</v>
      </c>
      <c r="Y19" s="60">
        <v>109028425</v>
      </c>
      <c r="Z19" s="140">
        <v>49.89</v>
      </c>
      <c r="AA19" s="62">
        <v>291355400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1090577</v>
      </c>
      <c r="D22" s="155"/>
      <c r="E22" s="59"/>
      <c r="F22" s="60"/>
      <c r="G22" s="60">
        <v>1444631</v>
      </c>
      <c r="H22" s="60"/>
      <c r="I22" s="60"/>
      <c r="J22" s="60"/>
      <c r="K22" s="60">
        <v>1090576</v>
      </c>
      <c r="L22" s="60">
        <v>1120576</v>
      </c>
      <c r="M22" s="60">
        <v>1120576</v>
      </c>
      <c r="N22" s="60">
        <v>1120576</v>
      </c>
      <c r="O22" s="60">
        <v>981542</v>
      </c>
      <c r="P22" s="60">
        <v>1072404</v>
      </c>
      <c r="Q22" s="60">
        <v>1072406</v>
      </c>
      <c r="R22" s="60">
        <v>1072406</v>
      </c>
      <c r="S22" s="60"/>
      <c r="T22" s="60"/>
      <c r="U22" s="60"/>
      <c r="V22" s="60"/>
      <c r="W22" s="60">
        <v>1072406</v>
      </c>
      <c r="X22" s="60"/>
      <c r="Y22" s="60">
        <v>1072406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248371130</v>
      </c>
      <c r="H23" s="159">
        <v>86196023</v>
      </c>
      <c r="I23" s="159">
        <v>22953504</v>
      </c>
      <c r="J23" s="60">
        <v>22953504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296512076</v>
      </c>
      <c r="D24" s="168">
        <f>SUM(D15:D23)</f>
        <v>0</v>
      </c>
      <c r="E24" s="76">
        <f t="shared" si="1"/>
        <v>291355400</v>
      </c>
      <c r="F24" s="77">
        <f t="shared" si="1"/>
        <v>291355400</v>
      </c>
      <c r="G24" s="77">
        <f t="shared" si="1"/>
        <v>255993276</v>
      </c>
      <c r="H24" s="77">
        <f t="shared" si="1"/>
        <v>309082399</v>
      </c>
      <c r="I24" s="77">
        <f t="shared" si="1"/>
        <v>253853564</v>
      </c>
      <c r="J24" s="77">
        <f t="shared" si="1"/>
        <v>253853564</v>
      </c>
      <c r="K24" s="77">
        <f t="shared" si="1"/>
        <v>329638013</v>
      </c>
      <c r="L24" s="77">
        <f t="shared" si="1"/>
        <v>335201605</v>
      </c>
      <c r="M24" s="77">
        <f t="shared" si="1"/>
        <v>340691205</v>
      </c>
      <c r="N24" s="77">
        <f t="shared" si="1"/>
        <v>340691205</v>
      </c>
      <c r="O24" s="77">
        <f t="shared" si="1"/>
        <v>335614028</v>
      </c>
      <c r="P24" s="77">
        <f t="shared" si="1"/>
        <v>321607438</v>
      </c>
      <c r="Q24" s="77">
        <f t="shared" si="1"/>
        <v>328617381</v>
      </c>
      <c r="R24" s="77">
        <f t="shared" si="1"/>
        <v>328617381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328617381</v>
      </c>
      <c r="X24" s="77">
        <f t="shared" si="1"/>
        <v>218516550</v>
      </c>
      <c r="Y24" s="77">
        <f t="shared" si="1"/>
        <v>110100831</v>
      </c>
      <c r="Z24" s="212">
        <f>+IF(X24&lt;&gt;0,+(Y24/X24)*100,0)</f>
        <v>50.38557994806343</v>
      </c>
      <c r="AA24" s="79">
        <f>SUM(AA15:AA23)</f>
        <v>291355400</v>
      </c>
    </row>
    <row r="25" spans="1:27" ht="12.75">
      <c r="A25" s="250" t="s">
        <v>159</v>
      </c>
      <c r="B25" s="251"/>
      <c r="C25" s="168">
        <f aca="true" t="shared" si="2" ref="C25:Y25">+C12+C24</f>
        <v>329294666</v>
      </c>
      <c r="D25" s="168">
        <f>+D12+D24</f>
        <v>0</v>
      </c>
      <c r="E25" s="72">
        <f t="shared" si="2"/>
        <v>365423035</v>
      </c>
      <c r="F25" s="73">
        <f t="shared" si="2"/>
        <v>365423035</v>
      </c>
      <c r="G25" s="73">
        <f t="shared" si="2"/>
        <v>413122275</v>
      </c>
      <c r="H25" s="73">
        <f t="shared" si="2"/>
        <v>408531119</v>
      </c>
      <c r="I25" s="73">
        <f t="shared" si="2"/>
        <v>471802831</v>
      </c>
      <c r="J25" s="73">
        <f t="shared" si="2"/>
        <v>471802831</v>
      </c>
      <c r="K25" s="73">
        <f t="shared" si="2"/>
        <v>418347622</v>
      </c>
      <c r="L25" s="73">
        <f t="shared" si="2"/>
        <v>418618347</v>
      </c>
      <c r="M25" s="73">
        <f t="shared" si="2"/>
        <v>407597219</v>
      </c>
      <c r="N25" s="73">
        <f t="shared" si="2"/>
        <v>407597219</v>
      </c>
      <c r="O25" s="73">
        <f t="shared" si="2"/>
        <v>462291032</v>
      </c>
      <c r="P25" s="73">
        <f t="shared" si="2"/>
        <v>436183301</v>
      </c>
      <c r="Q25" s="73">
        <f t="shared" si="2"/>
        <v>457963678</v>
      </c>
      <c r="R25" s="73">
        <f t="shared" si="2"/>
        <v>457963678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457963678</v>
      </c>
      <c r="X25" s="73">
        <f t="shared" si="2"/>
        <v>274067277</v>
      </c>
      <c r="Y25" s="73">
        <f t="shared" si="2"/>
        <v>183896401</v>
      </c>
      <c r="Z25" s="170">
        <f>+IF(X25&lt;&gt;0,+(Y25/X25)*100,0)</f>
        <v>67.09899956425662</v>
      </c>
      <c r="AA25" s="74">
        <f>+AA12+AA24</f>
        <v>365423035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714286</v>
      </c>
      <c r="F30" s="60">
        <v>714286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535715</v>
      </c>
      <c r="Y30" s="60">
        <v>-535715</v>
      </c>
      <c r="Z30" s="140">
        <v>-100</v>
      </c>
      <c r="AA30" s="62">
        <v>714286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>
        <v>32265037</v>
      </c>
      <c r="L31" s="60">
        <v>32265037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25313620</v>
      </c>
      <c r="D32" s="155"/>
      <c r="E32" s="59">
        <v>21228215</v>
      </c>
      <c r="F32" s="60">
        <v>21228215</v>
      </c>
      <c r="G32" s="60">
        <v>77059262</v>
      </c>
      <c r="H32" s="60">
        <v>74916068</v>
      </c>
      <c r="I32" s="60">
        <v>88320032</v>
      </c>
      <c r="J32" s="60">
        <v>88320032</v>
      </c>
      <c r="K32" s="60">
        <v>-241292656</v>
      </c>
      <c r="L32" s="60">
        <v>53650015</v>
      </c>
      <c r="M32" s="60">
        <v>51464153</v>
      </c>
      <c r="N32" s="60">
        <v>51464153</v>
      </c>
      <c r="O32" s="60">
        <v>75545659</v>
      </c>
      <c r="P32" s="60">
        <v>49413136</v>
      </c>
      <c r="Q32" s="60">
        <v>44388698</v>
      </c>
      <c r="R32" s="60">
        <v>44388698</v>
      </c>
      <c r="S32" s="60"/>
      <c r="T32" s="60"/>
      <c r="U32" s="60"/>
      <c r="V32" s="60"/>
      <c r="W32" s="60">
        <v>44388698</v>
      </c>
      <c r="X32" s="60">
        <v>15921161</v>
      </c>
      <c r="Y32" s="60">
        <v>28467537</v>
      </c>
      <c r="Z32" s="140">
        <v>178.8</v>
      </c>
      <c r="AA32" s="62">
        <v>21228215</v>
      </c>
    </row>
    <row r="33" spans="1:27" ht="12.75">
      <c r="A33" s="249" t="s">
        <v>165</v>
      </c>
      <c r="B33" s="182"/>
      <c r="C33" s="155">
        <v>12935108</v>
      </c>
      <c r="D33" s="155"/>
      <c r="E33" s="59">
        <v>11139145</v>
      </c>
      <c r="F33" s="60">
        <v>11139145</v>
      </c>
      <c r="G33" s="60"/>
      <c r="H33" s="60"/>
      <c r="I33" s="60"/>
      <c r="J33" s="60"/>
      <c r="K33" s="60">
        <v>-1895390</v>
      </c>
      <c r="L33" s="60">
        <v>5333496</v>
      </c>
      <c r="M33" s="60">
        <v>32265037</v>
      </c>
      <c r="N33" s="60">
        <v>32265037</v>
      </c>
      <c r="O33" s="60">
        <v>32265037</v>
      </c>
      <c r="P33" s="60">
        <v>32265037</v>
      </c>
      <c r="Q33" s="60">
        <v>32265037</v>
      </c>
      <c r="R33" s="60">
        <v>32265037</v>
      </c>
      <c r="S33" s="60"/>
      <c r="T33" s="60"/>
      <c r="U33" s="60"/>
      <c r="V33" s="60"/>
      <c r="W33" s="60">
        <v>32265037</v>
      </c>
      <c r="X33" s="60">
        <v>8354359</v>
      </c>
      <c r="Y33" s="60">
        <v>23910678</v>
      </c>
      <c r="Z33" s="140">
        <v>286.21</v>
      </c>
      <c r="AA33" s="62">
        <v>11139145</v>
      </c>
    </row>
    <row r="34" spans="1:27" ht="12.75">
      <c r="A34" s="250" t="s">
        <v>58</v>
      </c>
      <c r="B34" s="251"/>
      <c r="C34" s="168">
        <f aca="true" t="shared" si="3" ref="C34:Y34">SUM(C29:C33)</f>
        <v>38248728</v>
      </c>
      <c r="D34" s="168">
        <f>SUM(D29:D33)</f>
        <v>0</v>
      </c>
      <c r="E34" s="72">
        <f t="shared" si="3"/>
        <v>33081646</v>
      </c>
      <c r="F34" s="73">
        <f t="shared" si="3"/>
        <v>33081646</v>
      </c>
      <c r="G34" s="73">
        <f t="shared" si="3"/>
        <v>77059262</v>
      </c>
      <c r="H34" s="73">
        <f t="shared" si="3"/>
        <v>74916068</v>
      </c>
      <c r="I34" s="73">
        <f t="shared" si="3"/>
        <v>88320032</v>
      </c>
      <c r="J34" s="73">
        <f t="shared" si="3"/>
        <v>88320032</v>
      </c>
      <c r="K34" s="73">
        <f t="shared" si="3"/>
        <v>-210923009</v>
      </c>
      <c r="L34" s="73">
        <f t="shared" si="3"/>
        <v>91248548</v>
      </c>
      <c r="M34" s="73">
        <f t="shared" si="3"/>
        <v>83729190</v>
      </c>
      <c r="N34" s="73">
        <f t="shared" si="3"/>
        <v>83729190</v>
      </c>
      <c r="O34" s="73">
        <f t="shared" si="3"/>
        <v>107810696</v>
      </c>
      <c r="P34" s="73">
        <f t="shared" si="3"/>
        <v>81678173</v>
      </c>
      <c r="Q34" s="73">
        <f t="shared" si="3"/>
        <v>76653735</v>
      </c>
      <c r="R34" s="73">
        <f t="shared" si="3"/>
        <v>76653735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76653735</v>
      </c>
      <c r="X34" s="73">
        <f t="shared" si="3"/>
        <v>24811235</v>
      </c>
      <c r="Y34" s="73">
        <f t="shared" si="3"/>
        <v>51842500</v>
      </c>
      <c r="Z34" s="170">
        <f>+IF(X34&lt;&gt;0,+(Y34/X34)*100,0)</f>
        <v>208.9476803552907</v>
      </c>
      <c r="AA34" s="74">
        <f>SUM(AA29:AA33)</f>
        <v>33081646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1552280</v>
      </c>
      <c r="F37" s="60">
        <v>1552280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1164210</v>
      </c>
      <c r="Y37" s="60">
        <v>-1164210</v>
      </c>
      <c r="Z37" s="140">
        <v>-100</v>
      </c>
      <c r="AA37" s="62">
        <v>1552280</v>
      </c>
    </row>
    <row r="38" spans="1:27" ht="12.75">
      <c r="A38" s="249" t="s">
        <v>165</v>
      </c>
      <c r="B38" s="182"/>
      <c r="C38" s="155"/>
      <c r="D38" s="155"/>
      <c r="E38" s="59">
        <v>17381130</v>
      </c>
      <c r="F38" s="60">
        <v>17381130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13035848</v>
      </c>
      <c r="Y38" s="60">
        <v>-13035848</v>
      </c>
      <c r="Z38" s="140">
        <v>-100</v>
      </c>
      <c r="AA38" s="62">
        <v>17381130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18933410</v>
      </c>
      <c r="F39" s="77">
        <f t="shared" si="4"/>
        <v>18933410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14200058</v>
      </c>
      <c r="Y39" s="77">
        <f t="shared" si="4"/>
        <v>-14200058</v>
      </c>
      <c r="Z39" s="212">
        <f>+IF(X39&lt;&gt;0,+(Y39/X39)*100,0)</f>
        <v>-100</v>
      </c>
      <c r="AA39" s="79">
        <f>SUM(AA37:AA38)</f>
        <v>18933410</v>
      </c>
    </row>
    <row r="40" spans="1:27" ht="12.75">
      <c r="A40" s="250" t="s">
        <v>167</v>
      </c>
      <c r="B40" s="251"/>
      <c r="C40" s="168">
        <f aca="true" t="shared" si="5" ref="C40:Y40">+C34+C39</f>
        <v>38248728</v>
      </c>
      <c r="D40" s="168">
        <f>+D34+D39</f>
        <v>0</v>
      </c>
      <c r="E40" s="72">
        <f t="shared" si="5"/>
        <v>52015056</v>
      </c>
      <c r="F40" s="73">
        <f t="shared" si="5"/>
        <v>52015056</v>
      </c>
      <c r="G40" s="73">
        <f t="shared" si="5"/>
        <v>77059262</v>
      </c>
      <c r="H40" s="73">
        <f t="shared" si="5"/>
        <v>74916068</v>
      </c>
      <c r="I40" s="73">
        <f t="shared" si="5"/>
        <v>88320032</v>
      </c>
      <c r="J40" s="73">
        <f t="shared" si="5"/>
        <v>88320032</v>
      </c>
      <c r="K40" s="73">
        <f t="shared" si="5"/>
        <v>-210923009</v>
      </c>
      <c r="L40" s="73">
        <f t="shared" si="5"/>
        <v>91248548</v>
      </c>
      <c r="M40" s="73">
        <f t="shared" si="5"/>
        <v>83729190</v>
      </c>
      <c r="N40" s="73">
        <f t="shared" si="5"/>
        <v>83729190</v>
      </c>
      <c r="O40" s="73">
        <f t="shared" si="5"/>
        <v>107810696</v>
      </c>
      <c r="P40" s="73">
        <f t="shared" si="5"/>
        <v>81678173</v>
      </c>
      <c r="Q40" s="73">
        <f t="shared" si="5"/>
        <v>76653735</v>
      </c>
      <c r="R40" s="73">
        <f t="shared" si="5"/>
        <v>76653735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76653735</v>
      </c>
      <c r="X40" s="73">
        <f t="shared" si="5"/>
        <v>39011293</v>
      </c>
      <c r="Y40" s="73">
        <f t="shared" si="5"/>
        <v>37642442</v>
      </c>
      <c r="Z40" s="170">
        <f>+IF(X40&lt;&gt;0,+(Y40/X40)*100,0)</f>
        <v>96.49114168043596</v>
      </c>
      <c r="AA40" s="74">
        <f>+AA34+AA39</f>
        <v>52015056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291045938</v>
      </c>
      <c r="D42" s="257">
        <f>+D25-D40</f>
        <v>0</v>
      </c>
      <c r="E42" s="258">
        <f t="shared" si="6"/>
        <v>313407979</v>
      </c>
      <c r="F42" s="259">
        <f t="shared" si="6"/>
        <v>313407979</v>
      </c>
      <c r="G42" s="259">
        <f t="shared" si="6"/>
        <v>336063013</v>
      </c>
      <c r="H42" s="259">
        <f t="shared" si="6"/>
        <v>333615051</v>
      </c>
      <c r="I42" s="259">
        <f t="shared" si="6"/>
        <v>383482799</v>
      </c>
      <c r="J42" s="259">
        <f t="shared" si="6"/>
        <v>383482799</v>
      </c>
      <c r="K42" s="259">
        <f t="shared" si="6"/>
        <v>629270631</v>
      </c>
      <c r="L42" s="259">
        <f t="shared" si="6"/>
        <v>327369799</v>
      </c>
      <c r="M42" s="259">
        <f t="shared" si="6"/>
        <v>323868029</v>
      </c>
      <c r="N42" s="259">
        <f t="shared" si="6"/>
        <v>323868029</v>
      </c>
      <c r="O42" s="259">
        <f t="shared" si="6"/>
        <v>354480336</v>
      </c>
      <c r="P42" s="259">
        <f t="shared" si="6"/>
        <v>354505128</v>
      </c>
      <c r="Q42" s="259">
        <f t="shared" si="6"/>
        <v>381309943</v>
      </c>
      <c r="R42" s="259">
        <f t="shared" si="6"/>
        <v>381309943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381309943</v>
      </c>
      <c r="X42" s="259">
        <f t="shared" si="6"/>
        <v>235055984</v>
      </c>
      <c r="Y42" s="259">
        <f t="shared" si="6"/>
        <v>146253959</v>
      </c>
      <c r="Z42" s="260">
        <f>+IF(X42&lt;&gt;0,+(Y42/X42)*100,0)</f>
        <v>62.220904361235064</v>
      </c>
      <c r="AA42" s="261">
        <f>+AA25-AA40</f>
        <v>313407979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291045938</v>
      </c>
      <c r="D45" s="155"/>
      <c r="E45" s="59"/>
      <c r="F45" s="60"/>
      <c r="G45" s="60">
        <v>336063013</v>
      </c>
      <c r="H45" s="60">
        <v>296592441</v>
      </c>
      <c r="I45" s="60">
        <v>296592441</v>
      </c>
      <c r="J45" s="60">
        <v>296592441</v>
      </c>
      <c r="K45" s="60">
        <v>629270631</v>
      </c>
      <c r="L45" s="60">
        <v>327369799</v>
      </c>
      <c r="M45" s="60">
        <v>323868029</v>
      </c>
      <c r="N45" s="60">
        <v>323868029</v>
      </c>
      <c r="O45" s="60">
        <v>354480336</v>
      </c>
      <c r="P45" s="60">
        <v>354505128</v>
      </c>
      <c r="Q45" s="60">
        <v>381309942</v>
      </c>
      <c r="R45" s="60">
        <v>381309942</v>
      </c>
      <c r="S45" s="60"/>
      <c r="T45" s="60"/>
      <c r="U45" s="60"/>
      <c r="V45" s="60"/>
      <c r="W45" s="60">
        <v>381309942</v>
      </c>
      <c r="X45" s="60"/>
      <c r="Y45" s="60">
        <v>381309942</v>
      </c>
      <c r="Z45" s="139"/>
      <c r="AA45" s="62"/>
    </row>
    <row r="46" spans="1:27" ht="12.75">
      <c r="A46" s="249" t="s">
        <v>171</v>
      </c>
      <c r="B46" s="182"/>
      <c r="C46" s="155"/>
      <c r="D46" s="155"/>
      <c r="E46" s="59">
        <v>313407978</v>
      </c>
      <c r="F46" s="60">
        <v>313407978</v>
      </c>
      <c r="G46" s="60"/>
      <c r="H46" s="60">
        <v>37022610</v>
      </c>
      <c r="I46" s="60">
        <v>86890358</v>
      </c>
      <c r="J46" s="60">
        <v>86890358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235055984</v>
      </c>
      <c r="Y46" s="60">
        <v>-235055984</v>
      </c>
      <c r="Z46" s="139">
        <v>-100</v>
      </c>
      <c r="AA46" s="62">
        <v>313407978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291045938</v>
      </c>
      <c r="D48" s="217">
        <f>SUM(D45:D47)</f>
        <v>0</v>
      </c>
      <c r="E48" s="264">
        <f t="shared" si="7"/>
        <v>313407978</v>
      </c>
      <c r="F48" s="219">
        <f t="shared" si="7"/>
        <v>313407978</v>
      </c>
      <c r="G48" s="219">
        <f t="shared" si="7"/>
        <v>336063013</v>
      </c>
      <c r="H48" s="219">
        <f t="shared" si="7"/>
        <v>333615051</v>
      </c>
      <c r="I48" s="219">
        <f t="shared" si="7"/>
        <v>383482799</v>
      </c>
      <c r="J48" s="219">
        <f t="shared" si="7"/>
        <v>383482799</v>
      </c>
      <c r="K48" s="219">
        <f t="shared" si="7"/>
        <v>629270631</v>
      </c>
      <c r="L48" s="219">
        <f t="shared" si="7"/>
        <v>327369799</v>
      </c>
      <c r="M48" s="219">
        <f t="shared" si="7"/>
        <v>323868029</v>
      </c>
      <c r="N48" s="219">
        <f t="shared" si="7"/>
        <v>323868029</v>
      </c>
      <c r="O48" s="219">
        <f t="shared" si="7"/>
        <v>354480336</v>
      </c>
      <c r="P48" s="219">
        <f t="shared" si="7"/>
        <v>354505128</v>
      </c>
      <c r="Q48" s="219">
        <f t="shared" si="7"/>
        <v>381309942</v>
      </c>
      <c r="R48" s="219">
        <f t="shared" si="7"/>
        <v>381309942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381309942</v>
      </c>
      <c r="X48" s="219">
        <f t="shared" si="7"/>
        <v>235055984</v>
      </c>
      <c r="Y48" s="219">
        <f t="shared" si="7"/>
        <v>146253958</v>
      </c>
      <c r="Z48" s="265">
        <f>+IF(X48&lt;&gt;0,+(Y48/X48)*100,0)</f>
        <v>62.22090393580451</v>
      </c>
      <c r="AA48" s="232">
        <f>SUM(AA45:AA47)</f>
        <v>313407978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14312849</v>
      </c>
      <c r="D6" s="155"/>
      <c r="E6" s="59">
        <v>12685872</v>
      </c>
      <c r="F6" s="60">
        <v>12685872</v>
      </c>
      <c r="G6" s="60">
        <v>277291</v>
      </c>
      <c r="H6" s="60">
        <v>196084</v>
      </c>
      <c r="I6" s="60">
        <v>3568583</v>
      </c>
      <c r="J6" s="60">
        <v>4041958</v>
      </c>
      <c r="K6" s="60">
        <v>3083200</v>
      </c>
      <c r="L6" s="60">
        <v>399503</v>
      </c>
      <c r="M6" s="60">
        <v>320021</v>
      </c>
      <c r="N6" s="60">
        <v>3802724</v>
      </c>
      <c r="O6" s="60">
        <v>106429</v>
      </c>
      <c r="P6" s="60">
        <v>157167</v>
      </c>
      <c r="Q6" s="60">
        <v>3991676</v>
      </c>
      <c r="R6" s="60">
        <v>4255272</v>
      </c>
      <c r="S6" s="60"/>
      <c r="T6" s="60"/>
      <c r="U6" s="60"/>
      <c r="V6" s="60"/>
      <c r="W6" s="60">
        <v>12099954</v>
      </c>
      <c r="X6" s="60">
        <v>9514404</v>
      </c>
      <c r="Y6" s="60">
        <v>2585550</v>
      </c>
      <c r="Z6" s="140">
        <v>27.18</v>
      </c>
      <c r="AA6" s="62">
        <v>12685872</v>
      </c>
    </row>
    <row r="7" spans="1:27" ht="12.75">
      <c r="A7" s="249" t="s">
        <v>32</v>
      </c>
      <c r="B7" s="182"/>
      <c r="C7" s="155"/>
      <c r="D7" s="155"/>
      <c r="E7" s="59">
        <v>131040</v>
      </c>
      <c r="F7" s="60">
        <v>131040</v>
      </c>
      <c r="G7" s="60">
        <v>27410</v>
      </c>
      <c r="H7" s="60">
        <v>13705</v>
      </c>
      <c r="I7" s="60">
        <v>13705</v>
      </c>
      <c r="J7" s="60">
        <v>54820</v>
      </c>
      <c r="K7" s="60">
        <v>28105</v>
      </c>
      <c r="L7" s="60">
        <v>19187</v>
      </c>
      <c r="M7" s="60">
        <v>27410</v>
      </c>
      <c r="N7" s="60">
        <v>74702</v>
      </c>
      <c r="O7" s="60">
        <v>13705</v>
      </c>
      <c r="P7" s="60">
        <v>9600</v>
      </c>
      <c r="Q7" s="60">
        <v>32210</v>
      </c>
      <c r="R7" s="60">
        <v>55515</v>
      </c>
      <c r="S7" s="60"/>
      <c r="T7" s="60"/>
      <c r="U7" s="60"/>
      <c r="V7" s="60"/>
      <c r="W7" s="60">
        <v>185037</v>
      </c>
      <c r="X7" s="60">
        <v>98280</v>
      </c>
      <c r="Y7" s="60">
        <v>86757</v>
      </c>
      <c r="Z7" s="140">
        <v>88.28</v>
      </c>
      <c r="AA7" s="62">
        <v>131040</v>
      </c>
    </row>
    <row r="8" spans="1:27" ht="12.75">
      <c r="A8" s="249" t="s">
        <v>178</v>
      </c>
      <c r="B8" s="182"/>
      <c r="C8" s="155">
        <v>4064964</v>
      </c>
      <c r="D8" s="155"/>
      <c r="E8" s="59">
        <v>5824661</v>
      </c>
      <c r="F8" s="60">
        <v>5824661</v>
      </c>
      <c r="G8" s="60">
        <v>709501</v>
      </c>
      <c r="H8" s="60">
        <v>4076161</v>
      </c>
      <c r="I8" s="60">
        <v>1858526</v>
      </c>
      <c r="J8" s="60">
        <v>6644188</v>
      </c>
      <c r="K8" s="60">
        <v>574680</v>
      </c>
      <c r="L8" s="60">
        <v>1616136</v>
      </c>
      <c r="M8" s="60">
        <v>1661486</v>
      </c>
      <c r="N8" s="60">
        <v>3852302</v>
      </c>
      <c r="O8" s="60">
        <v>4336560</v>
      </c>
      <c r="P8" s="60">
        <v>306288</v>
      </c>
      <c r="Q8" s="60">
        <v>420667</v>
      </c>
      <c r="R8" s="60">
        <v>5063515</v>
      </c>
      <c r="S8" s="60"/>
      <c r="T8" s="60"/>
      <c r="U8" s="60"/>
      <c r="V8" s="60"/>
      <c r="W8" s="60">
        <v>15560005</v>
      </c>
      <c r="X8" s="60">
        <v>4368492</v>
      </c>
      <c r="Y8" s="60">
        <v>11191513</v>
      </c>
      <c r="Z8" s="140">
        <v>256.19</v>
      </c>
      <c r="AA8" s="62">
        <v>5824661</v>
      </c>
    </row>
    <row r="9" spans="1:27" ht="12.75">
      <c r="A9" s="249" t="s">
        <v>179</v>
      </c>
      <c r="B9" s="182"/>
      <c r="C9" s="155">
        <v>173648032</v>
      </c>
      <c r="D9" s="155"/>
      <c r="E9" s="59">
        <v>142570000</v>
      </c>
      <c r="F9" s="60">
        <v>142570000</v>
      </c>
      <c r="G9" s="60">
        <v>57670000</v>
      </c>
      <c r="H9" s="60">
        <v>1042000</v>
      </c>
      <c r="I9" s="60"/>
      <c r="J9" s="60">
        <v>58712000</v>
      </c>
      <c r="K9" s="60">
        <v>922500</v>
      </c>
      <c r="L9" s="60">
        <v>1874000</v>
      </c>
      <c r="M9" s="60">
        <v>44616000</v>
      </c>
      <c r="N9" s="60">
        <v>47412500</v>
      </c>
      <c r="O9" s="60"/>
      <c r="P9" s="60"/>
      <c r="Q9" s="60">
        <v>35961000</v>
      </c>
      <c r="R9" s="60">
        <v>35961000</v>
      </c>
      <c r="S9" s="60"/>
      <c r="T9" s="60"/>
      <c r="U9" s="60"/>
      <c r="V9" s="60"/>
      <c r="W9" s="60">
        <v>142085500</v>
      </c>
      <c r="X9" s="60">
        <v>142570000</v>
      </c>
      <c r="Y9" s="60">
        <v>-484500</v>
      </c>
      <c r="Z9" s="140">
        <v>-0.34</v>
      </c>
      <c r="AA9" s="62">
        <v>142570000</v>
      </c>
    </row>
    <row r="10" spans="1:27" ht="12.75">
      <c r="A10" s="249" t="s">
        <v>180</v>
      </c>
      <c r="B10" s="182"/>
      <c r="C10" s="155"/>
      <c r="D10" s="155"/>
      <c r="E10" s="59">
        <v>60481000</v>
      </c>
      <c r="F10" s="60">
        <v>60481000</v>
      </c>
      <c r="G10" s="60">
        <v>22500000</v>
      </c>
      <c r="H10" s="60"/>
      <c r="I10" s="60"/>
      <c r="J10" s="60">
        <v>22500000</v>
      </c>
      <c r="K10" s="60">
        <v>7000000</v>
      </c>
      <c r="L10" s="60">
        <v>2000000</v>
      </c>
      <c r="M10" s="60">
        <v>24000000</v>
      </c>
      <c r="N10" s="60">
        <v>33000000</v>
      </c>
      <c r="O10" s="60"/>
      <c r="P10" s="60"/>
      <c r="Q10" s="60">
        <v>4981000</v>
      </c>
      <c r="R10" s="60">
        <v>4981000</v>
      </c>
      <c r="S10" s="60"/>
      <c r="T10" s="60"/>
      <c r="U10" s="60"/>
      <c r="V10" s="60"/>
      <c r="W10" s="60">
        <v>60481000</v>
      </c>
      <c r="X10" s="60">
        <v>60481000</v>
      </c>
      <c r="Y10" s="60"/>
      <c r="Z10" s="140"/>
      <c r="AA10" s="62">
        <v>60481000</v>
      </c>
    </row>
    <row r="11" spans="1:27" ht="12.75">
      <c r="A11" s="249" t="s">
        <v>181</v>
      </c>
      <c r="B11" s="182"/>
      <c r="C11" s="155">
        <v>5121209</v>
      </c>
      <c r="D11" s="155"/>
      <c r="E11" s="59">
        <v>3860461</v>
      </c>
      <c r="F11" s="60">
        <v>3860461</v>
      </c>
      <c r="G11" s="60">
        <v>79399</v>
      </c>
      <c r="H11" s="60">
        <v>94343</v>
      </c>
      <c r="I11" s="60">
        <v>43717</v>
      </c>
      <c r="J11" s="60">
        <v>217459</v>
      </c>
      <c r="K11" s="60">
        <v>91200</v>
      </c>
      <c r="L11" s="60">
        <v>43217</v>
      </c>
      <c r="M11" s="60">
        <v>93955</v>
      </c>
      <c r="N11" s="60">
        <v>228372</v>
      </c>
      <c r="O11" s="60">
        <v>42870</v>
      </c>
      <c r="P11" s="60">
        <v>40965</v>
      </c>
      <c r="Q11" s="60">
        <v>95835</v>
      </c>
      <c r="R11" s="60">
        <v>179670</v>
      </c>
      <c r="S11" s="60"/>
      <c r="T11" s="60"/>
      <c r="U11" s="60"/>
      <c r="V11" s="60"/>
      <c r="W11" s="60">
        <v>625501</v>
      </c>
      <c r="X11" s="60">
        <v>2895345</v>
      </c>
      <c r="Y11" s="60">
        <v>-2269844</v>
      </c>
      <c r="Z11" s="140">
        <v>-78.4</v>
      </c>
      <c r="AA11" s="62">
        <v>3860461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-167754942</v>
      </c>
      <c r="D14" s="155"/>
      <c r="E14" s="59">
        <v>-135591239</v>
      </c>
      <c r="F14" s="60">
        <v>-135591239</v>
      </c>
      <c r="G14" s="60">
        <v>-17816820</v>
      </c>
      <c r="H14" s="60">
        <v>-4401740</v>
      </c>
      <c r="I14" s="60">
        <v>-18196494</v>
      </c>
      <c r="J14" s="60">
        <v>-40415054</v>
      </c>
      <c r="K14" s="60">
        <v>-23535378</v>
      </c>
      <c r="L14" s="60">
        <v>-13959834</v>
      </c>
      <c r="M14" s="60">
        <v>-20042633</v>
      </c>
      <c r="N14" s="60">
        <v>-57537845</v>
      </c>
      <c r="O14" s="60">
        <v>-5892655</v>
      </c>
      <c r="P14" s="60">
        <v>-10565050</v>
      </c>
      <c r="Q14" s="60">
        <v>-27405920</v>
      </c>
      <c r="R14" s="60">
        <v>-43863625</v>
      </c>
      <c r="S14" s="60"/>
      <c r="T14" s="60"/>
      <c r="U14" s="60"/>
      <c r="V14" s="60"/>
      <c r="W14" s="60">
        <v>-141816524</v>
      </c>
      <c r="X14" s="60">
        <v>-101018430</v>
      </c>
      <c r="Y14" s="60">
        <v>-40798094</v>
      </c>
      <c r="Z14" s="140">
        <v>40.39</v>
      </c>
      <c r="AA14" s="62">
        <v>-135591239</v>
      </c>
    </row>
    <row r="15" spans="1:27" ht="12.75">
      <c r="A15" s="249" t="s">
        <v>40</v>
      </c>
      <c r="B15" s="182"/>
      <c r="C15" s="155">
        <v>-5565</v>
      </c>
      <c r="D15" s="155"/>
      <c r="E15" s="59">
        <v>-250000</v>
      </c>
      <c r="F15" s="60">
        <v>-250000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-187497</v>
      </c>
      <c r="Y15" s="60">
        <v>187497</v>
      </c>
      <c r="Z15" s="140">
        <v>-100</v>
      </c>
      <c r="AA15" s="62">
        <v>-250000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29386547</v>
      </c>
      <c r="D17" s="168">
        <f t="shared" si="0"/>
        <v>0</v>
      </c>
      <c r="E17" s="72">
        <f t="shared" si="0"/>
        <v>89711795</v>
      </c>
      <c r="F17" s="73">
        <f t="shared" si="0"/>
        <v>89711795</v>
      </c>
      <c r="G17" s="73">
        <f t="shared" si="0"/>
        <v>63446781</v>
      </c>
      <c r="H17" s="73">
        <f t="shared" si="0"/>
        <v>1020553</v>
      </c>
      <c r="I17" s="73">
        <f t="shared" si="0"/>
        <v>-12711963</v>
      </c>
      <c r="J17" s="73">
        <f t="shared" si="0"/>
        <v>51755371</v>
      </c>
      <c r="K17" s="73">
        <f t="shared" si="0"/>
        <v>-11835693</v>
      </c>
      <c r="L17" s="73">
        <f t="shared" si="0"/>
        <v>-8007791</v>
      </c>
      <c r="M17" s="73">
        <f t="shared" si="0"/>
        <v>50676239</v>
      </c>
      <c r="N17" s="73">
        <f t="shared" si="0"/>
        <v>30832755</v>
      </c>
      <c r="O17" s="73">
        <f t="shared" si="0"/>
        <v>-1393091</v>
      </c>
      <c r="P17" s="73">
        <f t="shared" si="0"/>
        <v>-10051030</v>
      </c>
      <c r="Q17" s="73">
        <f t="shared" si="0"/>
        <v>18076468</v>
      </c>
      <c r="R17" s="73">
        <f t="shared" si="0"/>
        <v>6632347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89220473</v>
      </c>
      <c r="X17" s="73">
        <f t="shared" si="0"/>
        <v>118721594</v>
      </c>
      <c r="Y17" s="73">
        <f t="shared" si="0"/>
        <v>-29501121</v>
      </c>
      <c r="Z17" s="170">
        <f>+IF(X17&lt;&gt;0,+(Y17/X17)*100,0)</f>
        <v>-24.848993351622283</v>
      </c>
      <c r="AA17" s="74">
        <f>SUM(AA6:AA16)</f>
        <v>89711795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233649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-73548242</v>
      </c>
      <c r="D26" s="155"/>
      <c r="E26" s="59">
        <v>-60587329</v>
      </c>
      <c r="F26" s="60">
        <v>-60587329</v>
      </c>
      <c r="G26" s="60">
        <v>-1608582</v>
      </c>
      <c r="H26" s="60"/>
      <c r="I26" s="60">
        <v>-6399070</v>
      </c>
      <c r="J26" s="60">
        <v>-8007652</v>
      </c>
      <c r="K26" s="60">
        <v>-5661817</v>
      </c>
      <c r="L26" s="60">
        <v>-4976851</v>
      </c>
      <c r="M26" s="60">
        <v>-4409262</v>
      </c>
      <c r="N26" s="60">
        <v>-15047930</v>
      </c>
      <c r="O26" s="60"/>
      <c r="P26" s="60">
        <v>-9932183</v>
      </c>
      <c r="Q26" s="60"/>
      <c r="R26" s="60">
        <v>-9932183</v>
      </c>
      <c r="S26" s="60"/>
      <c r="T26" s="60"/>
      <c r="U26" s="60"/>
      <c r="V26" s="60"/>
      <c r="W26" s="60">
        <v>-32987765</v>
      </c>
      <c r="X26" s="60">
        <v>-44063512</v>
      </c>
      <c r="Y26" s="60">
        <v>11075747</v>
      </c>
      <c r="Z26" s="140">
        <v>-25.14</v>
      </c>
      <c r="AA26" s="62">
        <v>-60587329</v>
      </c>
    </row>
    <row r="27" spans="1:27" ht="12.75">
      <c r="A27" s="250" t="s">
        <v>192</v>
      </c>
      <c r="B27" s="251"/>
      <c r="C27" s="168">
        <f aca="true" t="shared" si="1" ref="C27:Y27">SUM(C21:C26)</f>
        <v>-73314593</v>
      </c>
      <c r="D27" s="168">
        <f>SUM(D21:D26)</f>
        <v>0</v>
      </c>
      <c r="E27" s="72">
        <f t="shared" si="1"/>
        <v>-60587329</v>
      </c>
      <c r="F27" s="73">
        <f t="shared" si="1"/>
        <v>-60587329</v>
      </c>
      <c r="G27" s="73">
        <f t="shared" si="1"/>
        <v>-1608582</v>
      </c>
      <c r="H27" s="73">
        <f t="shared" si="1"/>
        <v>0</v>
      </c>
      <c r="I27" s="73">
        <f t="shared" si="1"/>
        <v>-6399070</v>
      </c>
      <c r="J27" s="73">
        <f t="shared" si="1"/>
        <v>-8007652</v>
      </c>
      <c r="K27" s="73">
        <f t="shared" si="1"/>
        <v>-5661817</v>
      </c>
      <c r="L27" s="73">
        <f t="shared" si="1"/>
        <v>-4976851</v>
      </c>
      <c r="M27" s="73">
        <f t="shared" si="1"/>
        <v>-4409262</v>
      </c>
      <c r="N27" s="73">
        <f t="shared" si="1"/>
        <v>-15047930</v>
      </c>
      <c r="O27" s="73">
        <f t="shared" si="1"/>
        <v>0</v>
      </c>
      <c r="P27" s="73">
        <f t="shared" si="1"/>
        <v>-9932183</v>
      </c>
      <c r="Q27" s="73">
        <f t="shared" si="1"/>
        <v>0</v>
      </c>
      <c r="R27" s="73">
        <f t="shared" si="1"/>
        <v>-9932183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-32987765</v>
      </c>
      <c r="X27" s="73">
        <f t="shared" si="1"/>
        <v>-44063512</v>
      </c>
      <c r="Y27" s="73">
        <f t="shared" si="1"/>
        <v>11075747</v>
      </c>
      <c r="Z27" s="170">
        <f>+IF(X27&lt;&gt;0,+(Y27/X27)*100,0)</f>
        <v>-25.13586978722894</v>
      </c>
      <c r="AA27" s="74">
        <f>SUM(AA21:AA26)</f>
        <v>-60587329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-714286</v>
      </c>
      <c r="F35" s="60">
        <v>-714286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-112500</v>
      </c>
      <c r="Y35" s="60">
        <v>112500</v>
      </c>
      <c r="Z35" s="140">
        <v>-100</v>
      </c>
      <c r="AA35" s="62">
        <v>-714286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-714286</v>
      </c>
      <c r="F36" s="73">
        <f t="shared" si="2"/>
        <v>-714286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-112500</v>
      </c>
      <c r="Y36" s="73">
        <f t="shared" si="2"/>
        <v>112500</v>
      </c>
      <c r="Z36" s="170">
        <f>+IF(X36&lt;&gt;0,+(Y36/X36)*100,0)</f>
        <v>-100</v>
      </c>
      <c r="AA36" s="74">
        <f>SUM(AA31:AA35)</f>
        <v>-714286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-43928046</v>
      </c>
      <c r="D38" s="153">
        <f>+D17+D27+D36</f>
        <v>0</v>
      </c>
      <c r="E38" s="99">
        <f t="shared" si="3"/>
        <v>28410180</v>
      </c>
      <c r="F38" s="100">
        <f t="shared" si="3"/>
        <v>28410180</v>
      </c>
      <c r="G38" s="100">
        <f t="shared" si="3"/>
        <v>61838199</v>
      </c>
      <c r="H38" s="100">
        <f t="shared" si="3"/>
        <v>1020553</v>
      </c>
      <c r="I38" s="100">
        <f t="shared" si="3"/>
        <v>-19111033</v>
      </c>
      <c r="J38" s="100">
        <f t="shared" si="3"/>
        <v>43747719</v>
      </c>
      <c r="K38" s="100">
        <f t="shared" si="3"/>
        <v>-17497510</v>
      </c>
      <c r="L38" s="100">
        <f t="shared" si="3"/>
        <v>-12984642</v>
      </c>
      <c r="M38" s="100">
        <f t="shared" si="3"/>
        <v>46266977</v>
      </c>
      <c r="N38" s="100">
        <f t="shared" si="3"/>
        <v>15784825</v>
      </c>
      <c r="O38" s="100">
        <f t="shared" si="3"/>
        <v>-1393091</v>
      </c>
      <c r="P38" s="100">
        <f t="shared" si="3"/>
        <v>-19983213</v>
      </c>
      <c r="Q38" s="100">
        <f t="shared" si="3"/>
        <v>18076468</v>
      </c>
      <c r="R38" s="100">
        <f t="shared" si="3"/>
        <v>-3299836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56232708</v>
      </c>
      <c r="X38" s="100">
        <f t="shared" si="3"/>
        <v>74545582</v>
      </c>
      <c r="Y38" s="100">
        <f t="shared" si="3"/>
        <v>-18312874</v>
      </c>
      <c r="Z38" s="137">
        <f>+IF(X38&lt;&gt;0,+(Y38/X38)*100,0)</f>
        <v>-24.56600848592208</v>
      </c>
      <c r="AA38" s="102">
        <f>+AA17+AA27+AA36</f>
        <v>28410180</v>
      </c>
    </row>
    <row r="39" spans="1:27" ht="12.75">
      <c r="A39" s="249" t="s">
        <v>200</v>
      </c>
      <c r="B39" s="182"/>
      <c r="C39" s="153">
        <v>62188823</v>
      </c>
      <c r="D39" s="153"/>
      <c r="E39" s="99">
        <v>40005000</v>
      </c>
      <c r="F39" s="100">
        <v>40005000</v>
      </c>
      <c r="G39" s="100">
        <v>18260777</v>
      </c>
      <c r="H39" s="100">
        <v>80098976</v>
      </c>
      <c r="I39" s="100">
        <v>81119529</v>
      </c>
      <c r="J39" s="100">
        <v>18260777</v>
      </c>
      <c r="K39" s="100">
        <v>62008496</v>
      </c>
      <c r="L39" s="100">
        <v>44510986</v>
      </c>
      <c r="M39" s="100">
        <v>31526344</v>
      </c>
      <c r="N39" s="100">
        <v>62008496</v>
      </c>
      <c r="O39" s="100">
        <v>77793321</v>
      </c>
      <c r="P39" s="100">
        <v>76400230</v>
      </c>
      <c r="Q39" s="100">
        <v>56417017</v>
      </c>
      <c r="R39" s="100">
        <v>77793321</v>
      </c>
      <c r="S39" s="100"/>
      <c r="T39" s="100"/>
      <c r="U39" s="100"/>
      <c r="V39" s="100"/>
      <c r="W39" s="100">
        <v>18260777</v>
      </c>
      <c r="X39" s="100">
        <v>40005000</v>
      </c>
      <c r="Y39" s="100">
        <v>-21744223</v>
      </c>
      <c r="Z39" s="137">
        <v>-54.35</v>
      </c>
      <c r="AA39" s="102">
        <v>40005000</v>
      </c>
    </row>
    <row r="40" spans="1:27" ht="12.75">
      <c r="A40" s="269" t="s">
        <v>201</v>
      </c>
      <c r="B40" s="256"/>
      <c r="C40" s="257">
        <v>18260777</v>
      </c>
      <c r="D40" s="257"/>
      <c r="E40" s="258">
        <v>68415181</v>
      </c>
      <c r="F40" s="259">
        <v>68415181</v>
      </c>
      <c r="G40" s="259">
        <v>80098976</v>
      </c>
      <c r="H40" s="259">
        <v>81119529</v>
      </c>
      <c r="I40" s="259">
        <v>62008496</v>
      </c>
      <c r="J40" s="259">
        <v>62008496</v>
      </c>
      <c r="K40" s="259">
        <v>44510986</v>
      </c>
      <c r="L40" s="259">
        <v>31526344</v>
      </c>
      <c r="M40" s="259">
        <v>77793321</v>
      </c>
      <c r="N40" s="259">
        <v>77793321</v>
      </c>
      <c r="O40" s="259">
        <v>76400230</v>
      </c>
      <c r="P40" s="259">
        <v>56417017</v>
      </c>
      <c r="Q40" s="259">
        <v>74493485</v>
      </c>
      <c r="R40" s="259">
        <v>74493485</v>
      </c>
      <c r="S40" s="259"/>
      <c r="T40" s="259"/>
      <c r="U40" s="259"/>
      <c r="V40" s="259"/>
      <c r="W40" s="259">
        <v>74493485</v>
      </c>
      <c r="X40" s="259">
        <v>114550583</v>
      </c>
      <c r="Y40" s="259">
        <v>-40057098</v>
      </c>
      <c r="Z40" s="260">
        <v>-34.97</v>
      </c>
      <c r="AA40" s="261">
        <v>68415181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73548242</v>
      </c>
      <c r="D5" s="200">
        <f t="shared" si="0"/>
        <v>0</v>
      </c>
      <c r="E5" s="106">
        <f t="shared" si="0"/>
        <v>60587330</v>
      </c>
      <c r="F5" s="106">
        <f t="shared" si="0"/>
        <v>60587330</v>
      </c>
      <c r="G5" s="106">
        <f t="shared" si="0"/>
        <v>1469968</v>
      </c>
      <c r="H5" s="106">
        <f t="shared" si="0"/>
        <v>991073</v>
      </c>
      <c r="I5" s="106">
        <f t="shared" si="0"/>
        <v>15090286</v>
      </c>
      <c r="J5" s="106">
        <f t="shared" si="0"/>
        <v>17551327</v>
      </c>
      <c r="K5" s="106">
        <f t="shared" si="0"/>
        <v>5781440</v>
      </c>
      <c r="L5" s="106">
        <f t="shared" si="0"/>
        <v>6698105</v>
      </c>
      <c r="M5" s="106">
        <f t="shared" si="0"/>
        <v>11285748</v>
      </c>
      <c r="N5" s="106">
        <f t="shared" si="0"/>
        <v>23765293</v>
      </c>
      <c r="O5" s="106">
        <f t="shared" si="0"/>
        <v>6727415</v>
      </c>
      <c r="P5" s="106">
        <f t="shared" si="0"/>
        <v>6685371</v>
      </c>
      <c r="Q5" s="106">
        <f t="shared" si="0"/>
        <v>7190207</v>
      </c>
      <c r="R5" s="106">
        <f t="shared" si="0"/>
        <v>20602993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61919613</v>
      </c>
      <c r="X5" s="106">
        <f t="shared" si="0"/>
        <v>45440497</v>
      </c>
      <c r="Y5" s="106">
        <f t="shared" si="0"/>
        <v>16479116</v>
      </c>
      <c r="Z5" s="201">
        <f>+IF(X5&lt;&gt;0,+(Y5/X5)*100,0)</f>
        <v>36.26526355994742</v>
      </c>
      <c r="AA5" s="199">
        <f>SUM(AA11:AA18)</f>
        <v>60587330</v>
      </c>
    </row>
    <row r="6" spans="1:27" ht="12.75">
      <c r="A6" s="291" t="s">
        <v>205</v>
      </c>
      <c r="B6" s="142"/>
      <c r="C6" s="62">
        <v>27418833</v>
      </c>
      <c r="D6" s="156"/>
      <c r="E6" s="60">
        <v>8200000</v>
      </c>
      <c r="F6" s="60">
        <v>8200000</v>
      </c>
      <c r="G6" s="60">
        <v>187641</v>
      </c>
      <c r="H6" s="60"/>
      <c r="I6" s="60">
        <v>2528580</v>
      </c>
      <c r="J6" s="60">
        <v>2716221</v>
      </c>
      <c r="K6" s="60">
        <v>2252906</v>
      </c>
      <c r="L6" s="60">
        <v>1919142</v>
      </c>
      <c r="M6" s="60">
        <v>681630</v>
      </c>
      <c r="N6" s="60">
        <v>4853678</v>
      </c>
      <c r="O6" s="60"/>
      <c r="P6" s="60">
        <v>27280</v>
      </c>
      <c r="Q6" s="60"/>
      <c r="R6" s="60">
        <v>27280</v>
      </c>
      <c r="S6" s="60"/>
      <c r="T6" s="60"/>
      <c r="U6" s="60"/>
      <c r="V6" s="60"/>
      <c r="W6" s="60">
        <v>7597179</v>
      </c>
      <c r="X6" s="60">
        <v>6150000</v>
      </c>
      <c r="Y6" s="60">
        <v>1447179</v>
      </c>
      <c r="Z6" s="140">
        <v>23.53</v>
      </c>
      <c r="AA6" s="155">
        <v>8200000</v>
      </c>
    </row>
    <row r="7" spans="1:27" ht="12.75">
      <c r="A7" s="291" t="s">
        <v>206</v>
      </c>
      <c r="B7" s="142"/>
      <c r="C7" s="62">
        <v>11493878</v>
      </c>
      <c r="D7" s="156"/>
      <c r="E7" s="60">
        <v>25000000</v>
      </c>
      <c r="F7" s="60">
        <v>25000000</v>
      </c>
      <c r="G7" s="60">
        <v>642720</v>
      </c>
      <c r="H7" s="60"/>
      <c r="I7" s="60">
        <v>8227511</v>
      </c>
      <c r="J7" s="60">
        <v>8870231</v>
      </c>
      <c r="K7" s="60">
        <v>362637</v>
      </c>
      <c r="L7" s="60">
        <v>2246862</v>
      </c>
      <c r="M7" s="60">
        <v>7541684</v>
      </c>
      <c r="N7" s="60">
        <v>10151183</v>
      </c>
      <c r="O7" s="60">
        <v>4641486</v>
      </c>
      <c r="P7" s="60">
        <v>4517063</v>
      </c>
      <c r="Q7" s="60">
        <v>131511</v>
      </c>
      <c r="R7" s="60">
        <v>9290060</v>
      </c>
      <c r="S7" s="60"/>
      <c r="T7" s="60"/>
      <c r="U7" s="60"/>
      <c r="V7" s="60"/>
      <c r="W7" s="60">
        <v>28311474</v>
      </c>
      <c r="X7" s="60">
        <v>18750000</v>
      </c>
      <c r="Y7" s="60">
        <v>9561474</v>
      </c>
      <c r="Z7" s="140">
        <v>50.99</v>
      </c>
      <c r="AA7" s="155">
        <v>25000000</v>
      </c>
    </row>
    <row r="8" spans="1:27" ht="12.75">
      <c r="A8" s="291" t="s">
        <v>207</v>
      </c>
      <c r="B8" s="142"/>
      <c r="C8" s="62">
        <v>1470173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40382884</v>
      </c>
      <c r="D11" s="294">
        <f t="shared" si="1"/>
        <v>0</v>
      </c>
      <c r="E11" s="295">
        <f t="shared" si="1"/>
        <v>33200000</v>
      </c>
      <c r="F11" s="295">
        <f t="shared" si="1"/>
        <v>33200000</v>
      </c>
      <c r="G11" s="295">
        <f t="shared" si="1"/>
        <v>830361</v>
      </c>
      <c r="H11" s="295">
        <f t="shared" si="1"/>
        <v>0</v>
      </c>
      <c r="I11" s="295">
        <f t="shared" si="1"/>
        <v>10756091</v>
      </c>
      <c r="J11" s="295">
        <f t="shared" si="1"/>
        <v>11586452</v>
      </c>
      <c r="K11" s="295">
        <f t="shared" si="1"/>
        <v>2615543</v>
      </c>
      <c r="L11" s="295">
        <f t="shared" si="1"/>
        <v>4166004</v>
      </c>
      <c r="M11" s="295">
        <f t="shared" si="1"/>
        <v>8223314</v>
      </c>
      <c r="N11" s="295">
        <f t="shared" si="1"/>
        <v>15004861</v>
      </c>
      <c r="O11" s="295">
        <f t="shared" si="1"/>
        <v>4641486</v>
      </c>
      <c r="P11" s="295">
        <f t="shared" si="1"/>
        <v>4544343</v>
      </c>
      <c r="Q11" s="295">
        <f t="shared" si="1"/>
        <v>131511</v>
      </c>
      <c r="R11" s="295">
        <f t="shared" si="1"/>
        <v>9317340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35908653</v>
      </c>
      <c r="X11" s="295">
        <f t="shared" si="1"/>
        <v>24900000</v>
      </c>
      <c r="Y11" s="295">
        <f t="shared" si="1"/>
        <v>11008653</v>
      </c>
      <c r="Z11" s="296">
        <f>+IF(X11&lt;&gt;0,+(Y11/X11)*100,0)</f>
        <v>44.211457831325305</v>
      </c>
      <c r="AA11" s="297">
        <f>SUM(AA6:AA10)</f>
        <v>33200000</v>
      </c>
    </row>
    <row r="12" spans="1:27" ht="12.75">
      <c r="A12" s="298" t="s">
        <v>211</v>
      </c>
      <c r="B12" s="136"/>
      <c r="C12" s="62"/>
      <c r="D12" s="156"/>
      <c r="E12" s="60">
        <v>22898211</v>
      </c>
      <c r="F12" s="60">
        <v>22898211</v>
      </c>
      <c r="G12" s="60">
        <v>639607</v>
      </c>
      <c r="H12" s="60">
        <v>991073</v>
      </c>
      <c r="I12" s="60">
        <v>4334195</v>
      </c>
      <c r="J12" s="60">
        <v>5964875</v>
      </c>
      <c r="K12" s="60">
        <v>3046273</v>
      </c>
      <c r="L12" s="60">
        <v>2532101</v>
      </c>
      <c r="M12" s="60">
        <v>3062434</v>
      </c>
      <c r="N12" s="60">
        <v>8640808</v>
      </c>
      <c r="O12" s="60">
        <v>2085929</v>
      </c>
      <c r="P12" s="60">
        <v>2141028</v>
      </c>
      <c r="Q12" s="60">
        <v>3423750</v>
      </c>
      <c r="R12" s="60">
        <v>7650707</v>
      </c>
      <c r="S12" s="60"/>
      <c r="T12" s="60"/>
      <c r="U12" s="60"/>
      <c r="V12" s="60"/>
      <c r="W12" s="60">
        <v>22256390</v>
      </c>
      <c r="X12" s="60">
        <v>17173658</v>
      </c>
      <c r="Y12" s="60">
        <v>5082732</v>
      </c>
      <c r="Z12" s="140">
        <v>29.6</v>
      </c>
      <c r="AA12" s="155">
        <v>22898211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33165358</v>
      </c>
      <c r="D15" s="156"/>
      <c r="E15" s="60">
        <v>4489119</v>
      </c>
      <c r="F15" s="60">
        <v>4489119</v>
      </c>
      <c r="G15" s="60"/>
      <c r="H15" s="60"/>
      <c r="I15" s="60"/>
      <c r="J15" s="60"/>
      <c r="K15" s="60">
        <v>119624</v>
      </c>
      <c r="L15" s="60"/>
      <c r="M15" s="60"/>
      <c r="N15" s="60">
        <v>119624</v>
      </c>
      <c r="O15" s="60"/>
      <c r="P15" s="60"/>
      <c r="Q15" s="60">
        <v>3634946</v>
      </c>
      <c r="R15" s="60">
        <v>3634946</v>
      </c>
      <c r="S15" s="60"/>
      <c r="T15" s="60"/>
      <c r="U15" s="60"/>
      <c r="V15" s="60"/>
      <c r="W15" s="60">
        <v>3754570</v>
      </c>
      <c r="X15" s="60">
        <v>3366839</v>
      </c>
      <c r="Y15" s="60">
        <v>387731</v>
      </c>
      <c r="Z15" s="140">
        <v>11.52</v>
      </c>
      <c r="AA15" s="155">
        <v>4489119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27418833</v>
      </c>
      <c r="D36" s="156">
        <f t="shared" si="4"/>
        <v>0</v>
      </c>
      <c r="E36" s="60">
        <f t="shared" si="4"/>
        <v>8200000</v>
      </c>
      <c r="F36" s="60">
        <f t="shared" si="4"/>
        <v>8200000</v>
      </c>
      <c r="G36" s="60">
        <f t="shared" si="4"/>
        <v>187641</v>
      </c>
      <c r="H36" s="60">
        <f t="shared" si="4"/>
        <v>0</v>
      </c>
      <c r="I36" s="60">
        <f t="shared" si="4"/>
        <v>2528580</v>
      </c>
      <c r="J36" s="60">
        <f t="shared" si="4"/>
        <v>2716221</v>
      </c>
      <c r="K36" s="60">
        <f t="shared" si="4"/>
        <v>2252906</v>
      </c>
      <c r="L36" s="60">
        <f t="shared" si="4"/>
        <v>1919142</v>
      </c>
      <c r="M36" s="60">
        <f t="shared" si="4"/>
        <v>681630</v>
      </c>
      <c r="N36" s="60">
        <f t="shared" si="4"/>
        <v>4853678</v>
      </c>
      <c r="O36" s="60">
        <f t="shared" si="4"/>
        <v>0</v>
      </c>
      <c r="P36" s="60">
        <f t="shared" si="4"/>
        <v>27280</v>
      </c>
      <c r="Q36" s="60">
        <f t="shared" si="4"/>
        <v>0</v>
      </c>
      <c r="R36" s="60">
        <f t="shared" si="4"/>
        <v>27280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7597179</v>
      </c>
      <c r="X36" s="60">
        <f t="shared" si="4"/>
        <v>6150000</v>
      </c>
      <c r="Y36" s="60">
        <f t="shared" si="4"/>
        <v>1447179</v>
      </c>
      <c r="Z36" s="140">
        <f aca="true" t="shared" si="5" ref="Z36:Z49">+IF(X36&lt;&gt;0,+(Y36/X36)*100,0)</f>
        <v>23.531365853658535</v>
      </c>
      <c r="AA36" s="155">
        <f>AA6+AA21</f>
        <v>8200000</v>
      </c>
    </row>
    <row r="37" spans="1:27" ht="12.75">
      <c r="A37" s="291" t="s">
        <v>206</v>
      </c>
      <c r="B37" s="142"/>
      <c r="C37" s="62">
        <f t="shared" si="4"/>
        <v>11493878</v>
      </c>
      <c r="D37" s="156">
        <f t="shared" si="4"/>
        <v>0</v>
      </c>
      <c r="E37" s="60">
        <f t="shared" si="4"/>
        <v>25000000</v>
      </c>
      <c r="F37" s="60">
        <f t="shared" si="4"/>
        <v>25000000</v>
      </c>
      <c r="G37" s="60">
        <f t="shared" si="4"/>
        <v>642720</v>
      </c>
      <c r="H37" s="60">
        <f t="shared" si="4"/>
        <v>0</v>
      </c>
      <c r="I37" s="60">
        <f t="shared" si="4"/>
        <v>8227511</v>
      </c>
      <c r="J37" s="60">
        <f t="shared" si="4"/>
        <v>8870231</v>
      </c>
      <c r="K37" s="60">
        <f t="shared" si="4"/>
        <v>362637</v>
      </c>
      <c r="L37" s="60">
        <f t="shared" si="4"/>
        <v>2246862</v>
      </c>
      <c r="M37" s="60">
        <f t="shared" si="4"/>
        <v>7541684</v>
      </c>
      <c r="N37" s="60">
        <f t="shared" si="4"/>
        <v>10151183</v>
      </c>
      <c r="O37" s="60">
        <f t="shared" si="4"/>
        <v>4641486</v>
      </c>
      <c r="P37" s="60">
        <f t="shared" si="4"/>
        <v>4517063</v>
      </c>
      <c r="Q37" s="60">
        <f t="shared" si="4"/>
        <v>131511</v>
      </c>
      <c r="R37" s="60">
        <f t="shared" si="4"/>
        <v>9290060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28311474</v>
      </c>
      <c r="X37" s="60">
        <f t="shared" si="4"/>
        <v>18750000</v>
      </c>
      <c r="Y37" s="60">
        <f t="shared" si="4"/>
        <v>9561474</v>
      </c>
      <c r="Z37" s="140">
        <f t="shared" si="5"/>
        <v>50.994527999999995</v>
      </c>
      <c r="AA37" s="155">
        <f>AA7+AA22</f>
        <v>25000000</v>
      </c>
    </row>
    <row r="38" spans="1:27" ht="12.75">
      <c r="A38" s="291" t="s">
        <v>207</v>
      </c>
      <c r="B38" s="142"/>
      <c r="C38" s="62">
        <f t="shared" si="4"/>
        <v>1470173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40382884</v>
      </c>
      <c r="D41" s="294">
        <f t="shared" si="6"/>
        <v>0</v>
      </c>
      <c r="E41" s="295">
        <f t="shared" si="6"/>
        <v>33200000</v>
      </c>
      <c r="F41" s="295">
        <f t="shared" si="6"/>
        <v>33200000</v>
      </c>
      <c r="G41" s="295">
        <f t="shared" si="6"/>
        <v>830361</v>
      </c>
      <c r="H41" s="295">
        <f t="shared" si="6"/>
        <v>0</v>
      </c>
      <c r="I41" s="295">
        <f t="shared" si="6"/>
        <v>10756091</v>
      </c>
      <c r="J41" s="295">
        <f t="shared" si="6"/>
        <v>11586452</v>
      </c>
      <c r="K41" s="295">
        <f t="shared" si="6"/>
        <v>2615543</v>
      </c>
      <c r="L41" s="295">
        <f t="shared" si="6"/>
        <v>4166004</v>
      </c>
      <c r="M41" s="295">
        <f t="shared" si="6"/>
        <v>8223314</v>
      </c>
      <c r="N41" s="295">
        <f t="shared" si="6"/>
        <v>15004861</v>
      </c>
      <c r="O41" s="295">
        <f t="shared" si="6"/>
        <v>4641486</v>
      </c>
      <c r="P41" s="295">
        <f t="shared" si="6"/>
        <v>4544343</v>
      </c>
      <c r="Q41" s="295">
        <f t="shared" si="6"/>
        <v>131511</v>
      </c>
      <c r="R41" s="295">
        <f t="shared" si="6"/>
        <v>9317340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35908653</v>
      </c>
      <c r="X41" s="295">
        <f t="shared" si="6"/>
        <v>24900000</v>
      </c>
      <c r="Y41" s="295">
        <f t="shared" si="6"/>
        <v>11008653</v>
      </c>
      <c r="Z41" s="296">
        <f t="shared" si="5"/>
        <v>44.211457831325305</v>
      </c>
      <c r="AA41" s="297">
        <f>SUM(AA36:AA40)</f>
        <v>33200000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22898211</v>
      </c>
      <c r="F42" s="54">
        <f t="shared" si="7"/>
        <v>22898211</v>
      </c>
      <c r="G42" s="54">
        <f t="shared" si="7"/>
        <v>639607</v>
      </c>
      <c r="H42" s="54">
        <f t="shared" si="7"/>
        <v>991073</v>
      </c>
      <c r="I42" s="54">
        <f t="shared" si="7"/>
        <v>4334195</v>
      </c>
      <c r="J42" s="54">
        <f t="shared" si="7"/>
        <v>5964875</v>
      </c>
      <c r="K42" s="54">
        <f t="shared" si="7"/>
        <v>3046273</v>
      </c>
      <c r="L42" s="54">
        <f t="shared" si="7"/>
        <v>2532101</v>
      </c>
      <c r="M42" s="54">
        <f t="shared" si="7"/>
        <v>3062434</v>
      </c>
      <c r="N42" s="54">
        <f t="shared" si="7"/>
        <v>8640808</v>
      </c>
      <c r="O42" s="54">
        <f t="shared" si="7"/>
        <v>2085929</v>
      </c>
      <c r="P42" s="54">
        <f t="shared" si="7"/>
        <v>2141028</v>
      </c>
      <c r="Q42" s="54">
        <f t="shared" si="7"/>
        <v>3423750</v>
      </c>
      <c r="R42" s="54">
        <f t="shared" si="7"/>
        <v>7650707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22256390</v>
      </c>
      <c r="X42" s="54">
        <f t="shared" si="7"/>
        <v>17173658</v>
      </c>
      <c r="Y42" s="54">
        <f t="shared" si="7"/>
        <v>5082732</v>
      </c>
      <c r="Z42" s="184">
        <f t="shared" si="5"/>
        <v>29.59609420427494</v>
      </c>
      <c r="AA42" s="130">
        <f aca="true" t="shared" si="8" ref="AA42:AA48">AA12+AA27</f>
        <v>22898211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33165358</v>
      </c>
      <c r="D45" s="129">
        <f t="shared" si="7"/>
        <v>0</v>
      </c>
      <c r="E45" s="54">
        <f t="shared" si="7"/>
        <v>4489119</v>
      </c>
      <c r="F45" s="54">
        <f t="shared" si="7"/>
        <v>4489119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119624</v>
      </c>
      <c r="L45" s="54">
        <f t="shared" si="7"/>
        <v>0</v>
      </c>
      <c r="M45" s="54">
        <f t="shared" si="7"/>
        <v>0</v>
      </c>
      <c r="N45" s="54">
        <f t="shared" si="7"/>
        <v>119624</v>
      </c>
      <c r="O45" s="54">
        <f t="shared" si="7"/>
        <v>0</v>
      </c>
      <c r="P45" s="54">
        <f t="shared" si="7"/>
        <v>0</v>
      </c>
      <c r="Q45" s="54">
        <f t="shared" si="7"/>
        <v>3634946</v>
      </c>
      <c r="R45" s="54">
        <f t="shared" si="7"/>
        <v>3634946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3754570</v>
      </c>
      <c r="X45" s="54">
        <f t="shared" si="7"/>
        <v>3366839</v>
      </c>
      <c r="Y45" s="54">
        <f t="shared" si="7"/>
        <v>387731</v>
      </c>
      <c r="Z45" s="184">
        <f t="shared" si="5"/>
        <v>11.516172885011727</v>
      </c>
      <c r="AA45" s="130">
        <f t="shared" si="8"/>
        <v>4489119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73548242</v>
      </c>
      <c r="D49" s="218">
        <f t="shared" si="9"/>
        <v>0</v>
      </c>
      <c r="E49" s="220">
        <f t="shared" si="9"/>
        <v>60587330</v>
      </c>
      <c r="F49" s="220">
        <f t="shared" si="9"/>
        <v>60587330</v>
      </c>
      <c r="G49" s="220">
        <f t="shared" si="9"/>
        <v>1469968</v>
      </c>
      <c r="H49" s="220">
        <f t="shared" si="9"/>
        <v>991073</v>
      </c>
      <c r="I49" s="220">
        <f t="shared" si="9"/>
        <v>15090286</v>
      </c>
      <c r="J49" s="220">
        <f t="shared" si="9"/>
        <v>17551327</v>
      </c>
      <c r="K49" s="220">
        <f t="shared" si="9"/>
        <v>5781440</v>
      </c>
      <c r="L49" s="220">
        <f t="shared" si="9"/>
        <v>6698105</v>
      </c>
      <c r="M49" s="220">
        <f t="shared" si="9"/>
        <v>11285748</v>
      </c>
      <c r="N49" s="220">
        <f t="shared" si="9"/>
        <v>23765293</v>
      </c>
      <c r="O49" s="220">
        <f t="shared" si="9"/>
        <v>6727415</v>
      </c>
      <c r="P49" s="220">
        <f t="shared" si="9"/>
        <v>6685371</v>
      </c>
      <c r="Q49" s="220">
        <f t="shared" si="9"/>
        <v>7190207</v>
      </c>
      <c r="R49" s="220">
        <f t="shared" si="9"/>
        <v>20602993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61919613</v>
      </c>
      <c r="X49" s="220">
        <f t="shared" si="9"/>
        <v>45440497</v>
      </c>
      <c r="Y49" s="220">
        <f t="shared" si="9"/>
        <v>16479116</v>
      </c>
      <c r="Z49" s="221">
        <f t="shared" si="5"/>
        <v>36.26526355994742</v>
      </c>
      <c r="AA49" s="222">
        <f>SUM(AA41:AA48)</f>
        <v>60587330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4433214</v>
      </c>
      <c r="F51" s="54">
        <f t="shared" si="10"/>
        <v>4433214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3324911</v>
      </c>
      <c r="Y51" s="54">
        <f t="shared" si="10"/>
        <v>-3324911</v>
      </c>
      <c r="Z51" s="184">
        <f>+IF(X51&lt;&gt;0,+(Y51/X51)*100,0)</f>
        <v>-100</v>
      </c>
      <c r="AA51" s="130">
        <f>SUM(AA57:AA61)</f>
        <v>4433214</v>
      </c>
    </row>
    <row r="52" spans="1:27" ht="12.75">
      <c r="A52" s="310" t="s">
        <v>205</v>
      </c>
      <c r="B52" s="142"/>
      <c r="C52" s="62"/>
      <c r="D52" s="156"/>
      <c r="E52" s="60">
        <v>2500000</v>
      </c>
      <c r="F52" s="60">
        <v>2500000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1875000</v>
      </c>
      <c r="Y52" s="60">
        <v>-1875000</v>
      </c>
      <c r="Z52" s="140">
        <v>-100</v>
      </c>
      <c r="AA52" s="155">
        <v>2500000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2500000</v>
      </c>
      <c r="F57" s="295">
        <f t="shared" si="11"/>
        <v>2500000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1875000</v>
      </c>
      <c r="Y57" s="295">
        <f t="shared" si="11"/>
        <v>-1875000</v>
      </c>
      <c r="Z57" s="296">
        <f>+IF(X57&lt;&gt;0,+(Y57/X57)*100,0)</f>
        <v>-100</v>
      </c>
      <c r="AA57" s="297">
        <f>SUM(AA52:AA56)</f>
        <v>2500000</v>
      </c>
    </row>
    <row r="58" spans="1:27" ht="12.75">
      <c r="A58" s="311" t="s">
        <v>211</v>
      </c>
      <c r="B58" s="136"/>
      <c r="C58" s="62"/>
      <c r="D58" s="156"/>
      <c r="E58" s="60">
        <v>230000</v>
      </c>
      <c r="F58" s="60">
        <v>230000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172500</v>
      </c>
      <c r="Y58" s="60">
        <v>-172500</v>
      </c>
      <c r="Z58" s="140">
        <v>-100</v>
      </c>
      <c r="AA58" s="155">
        <v>230000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1703214</v>
      </c>
      <c r="F61" s="60">
        <v>1703214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1277411</v>
      </c>
      <c r="Y61" s="60">
        <v>-1277411</v>
      </c>
      <c r="Z61" s="140">
        <v>-100</v>
      </c>
      <c r="AA61" s="155">
        <v>1703214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3214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1930000</v>
      </c>
      <c r="F66" s="275"/>
      <c r="G66" s="275"/>
      <c r="H66" s="275">
        <v>299692</v>
      </c>
      <c r="I66" s="275">
        <v>173000</v>
      </c>
      <c r="J66" s="275">
        <v>472692</v>
      </c>
      <c r="K66" s="275">
        <v>120600</v>
      </c>
      <c r="L66" s="275">
        <v>1900</v>
      </c>
      <c r="M66" s="275"/>
      <c r="N66" s="275">
        <v>122500</v>
      </c>
      <c r="O66" s="275"/>
      <c r="P66" s="275"/>
      <c r="Q66" s="275"/>
      <c r="R66" s="275"/>
      <c r="S66" s="275"/>
      <c r="T66" s="275"/>
      <c r="U66" s="275"/>
      <c r="V66" s="275"/>
      <c r="W66" s="275">
        <v>595192</v>
      </c>
      <c r="X66" s="275"/>
      <c r="Y66" s="275">
        <v>595192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2500000</v>
      </c>
      <c r="F67" s="60"/>
      <c r="G67" s="60"/>
      <c r="H67" s="60"/>
      <c r="I67" s="60"/>
      <c r="J67" s="60"/>
      <c r="K67" s="60"/>
      <c r="L67" s="60"/>
      <c r="M67" s="60">
        <v>116530</v>
      </c>
      <c r="N67" s="60">
        <v>116530</v>
      </c>
      <c r="O67" s="60"/>
      <c r="P67" s="60"/>
      <c r="Q67" s="60">
        <v>75360</v>
      </c>
      <c r="R67" s="60">
        <v>75360</v>
      </c>
      <c r="S67" s="60"/>
      <c r="T67" s="60"/>
      <c r="U67" s="60"/>
      <c r="V67" s="60"/>
      <c r="W67" s="60">
        <v>191890</v>
      </c>
      <c r="X67" s="60"/>
      <c r="Y67" s="60">
        <v>191890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>
        <v>85770</v>
      </c>
      <c r="Q68" s="60"/>
      <c r="R68" s="60">
        <v>85770</v>
      </c>
      <c r="S68" s="60"/>
      <c r="T68" s="60"/>
      <c r="U68" s="60"/>
      <c r="V68" s="60"/>
      <c r="W68" s="60">
        <v>85770</v>
      </c>
      <c r="X68" s="60"/>
      <c r="Y68" s="60">
        <v>85770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4433214</v>
      </c>
      <c r="F69" s="220">
        <f t="shared" si="12"/>
        <v>0</v>
      </c>
      <c r="G69" s="220">
        <f t="shared" si="12"/>
        <v>0</v>
      </c>
      <c r="H69" s="220">
        <f t="shared" si="12"/>
        <v>299692</v>
      </c>
      <c r="I69" s="220">
        <f t="shared" si="12"/>
        <v>173000</v>
      </c>
      <c r="J69" s="220">
        <f t="shared" si="12"/>
        <v>472692</v>
      </c>
      <c r="K69" s="220">
        <f t="shared" si="12"/>
        <v>120600</v>
      </c>
      <c r="L69" s="220">
        <f t="shared" si="12"/>
        <v>1900</v>
      </c>
      <c r="M69" s="220">
        <f t="shared" si="12"/>
        <v>116530</v>
      </c>
      <c r="N69" s="220">
        <f t="shared" si="12"/>
        <v>239030</v>
      </c>
      <c r="O69" s="220">
        <f t="shared" si="12"/>
        <v>0</v>
      </c>
      <c r="P69" s="220">
        <f t="shared" si="12"/>
        <v>85770</v>
      </c>
      <c r="Q69" s="220">
        <f t="shared" si="12"/>
        <v>75360</v>
      </c>
      <c r="R69" s="220">
        <f t="shared" si="12"/>
        <v>161130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872852</v>
      </c>
      <c r="X69" s="220">
        <f t="shared" si="12"/>
        <v>0</v>
      </c>
      <c r="Y69" s="220">
        <f t="shared" si="12"/>
        <v>872852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40382884</v>
      </c>
      <c r="D5" s="357">
        <f t="shared" si="0"/>
        <v>0</v>
      </c>
      <c r="E5" s="356">
        <f t="shared" si="0"/>
        <v>33200000</v>
      </c>
      <c r="F5" s="358">
        <f t="shared" si="0"/>
        <v>33200000</v>
      </c>
      <c r="G5" s="358">
        <f t="shared" si="0"/>
        <v>830361</v>
      </c>
      <c r="H5" s="356">
        <f t="shared" si="0"/>
        <v>0</v>
      </c>
      <c r="I5" s="356">
        <f t="shared" si="0"/>
        <v>10756091</v>
      </c>
      <c r="J5" s="358">
        <f t="shared" si="0"/>
        <v>11586452</v>
      </c>
      <c r="K5" s="358">
        <f t="shared" si="0"/>
        <v>2615543</v>
      </c>
      <c r="L5" s="356">
        <f t="shared" si="0"/>
        <v>4166004</v>
      </c>
      <c r="M5" s="356">
        <f t="shared" si="0"/>
        <v>8223314</v>
      </c>
      <c r="N5" s="358">
        <f t="shared" si="0"/>
        <v>15004861</v>
      </c>
      <c r="O5" s="358">
        <f t="shared" si="0"/>
        <v>4641486</v>
      </c>
      <c r="P5" s="356">
        <f t="shared" si="0"/>
        <v>4544343</v>
      </c>
      <c r="Q5" s="356">
        <f t="shared" si="0"/>
        <v>131511</v>
      </c>
      <c r="R5" s="358">
        <f t="shared" si="0"/>
        <v>9317340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35908653</v>
      </c>
      <c r="X5" s="356">
        <f t="shared" si="0"/>
        <v>24900000</v>
      </c>
      <c r="Y5" s="358">
        <f t="shared" si="0"/>
        <v>11008653</v>
      </c>
      <c r="Z5" s="359">
        <f>+IF(X5&lt;&gt;0,+(Y5/X5)*100,0)</f>
        <v>44.211457831325305</v>
      </c>
      <c r="AA5" s="360">
        <f>+AA6+AA8+AA11+AA13+AA15</f>
        <v>33200000</v>
      </c>
    </row>
    <row r="6" spans="1:27" ht="12.75">
      <c r="A6" s="361" t="s">
        <v>205</v>
      </c>
      <c r="B6" s="142"/>
      <c r="C6" s="60">
        <f>+C7</f>
        <v>27418833</v>
      </c>
      <c r="D6" s="340">
        <f aca="true" t="shared" si="1" ref="D6:AA6">+D7</f>
        <v>0</v>
      </c>
      <c r="E6" s="60">
        <f t="shared" si="1"/>
        <v>8200000</v>
      </c>
      <c r="F6" s="59">
        <f t="shared" si="1"/>
        <v>8200000</v>
      </c>
      <c r="G6" s="59">
        <f t="shared" si="1"/>
        <v>187641</v>
      </c>
      <c r="H6" s="60">
        <f t="shared" si="1"/>
        <v>0</v>
      </c>
      <c r="I6" s="60">
        <f t="shared" si="1"/>
        <v>2528580</v>
      </c>
      <c r="J6" s="59">
        <f t="shared" si="1"/>
        <v>2716221</v>
      </c>
      <c r="K6" s="59">
        <f t="shared" si="1"/>
        <v>2252906</v>
      </c>
      <c r="L6" s="60">
        <f t="shared" si="1"/>
        <v>1919142</v>
      </c>
      <c r="M6" s="60">
        <f t="shared" si="1"/>
        <v>681630</v>
      </c>
      <c r="N6" s="59">
        <f t="shared" si="1"/>
        <v>4853678</v>
      </c>
      <c r="O6" s="59">
        <f t="shared" si="1"/>
        <v>0</v>
      </c>
      <c r="P6" s="60">
        <f t="shared" si="1"/>
        <v>27280</v>
      </c>
      <c r="Q6" s="60">
        <f t="shared" si="1"/>
        <v>0</v>
      </c>
      <c r="R6" s="59">
        <f t="shared" si="1"/>
        <v>27280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7597179</v>
      </c>
      <c r="X6" s="60">
        <f t="shared" si="1"/>
        <v>6150000</v>
      </c>
      <c r="Y6" s="59">
        <f t="shared" si="1"/>
        <v>1447179</v>
      </c>
      <c r="Z6" s="61">
        <f>+IF(X6&lt;&gt;0,+(Y6/X6)*100,0)</f>
        <v>23.531365853658535</v>
      </c>
      <c r="AA6" s="62">
        <f t="shared" si="1"/>
        <v>8200000</v>
      </c>
    </row>
    <row r="7" spans="1:27" ht="12.75">
      <c r="A7" s="291" t="s">
        <v>229</v>
      </c>
      <c r="B7" s="142"/>
      <c r="C7" s="60">
        <v>27418833</v>
      </c>
      <c r="D7" s="340"/>
      <c r="E7" s="60">
        <v>8200000</v>
      </c>
      <c r="F7" s="59">
        <v>8200000</v>
      </c>
      <c r="G7" s="59">
        <v>187641</v>
      </c>
      <c r="H7" s="60"/>
      <c r="I7" s="60">
        <v>2528580</v>
      </c>
      <c r="J7" s="59">
        <v>2716221</v>
      </c>
      <c r="K7" s="59">
        <v>2252906</v>
      </c>
      <c r="L7" s="60">
        <v>1919142</v>
      </c>
      <c r="M7" s="60">
        <v>681630</v>
      </c>
      <c r="N7" s="59">
        <v>4853678</v>
      </c>
      <c r="O7" s="59"/>
      <c r="P7" s="60">
        <v>27280</v>
      </c>
      <c r="Q7" s="60"/>
      <c r="R7" s="59">
        <v>27280</v>
      </c>
      <c r="S7" s="59"/>
      <c r="T7" s="60"/>
      <c r="U7" s="60"/>
      <c r="V7" s="59"/>
      <c r="W7" s="59">
        <v>7597179</v>
      </c>
      <c r="X7" s="60">
        <v>6150000</v>
      </c>
      <c r="Y7" s="59">
        <v>1447179</v>
      </c>
      <c r="Z7" s="61">
        <v>23.53</v>
      </c>
      <c r="AA7" s="62">
        <v>8200000</v>
      </c>
    </row>
    <row r="8" spans="1:27" ht="12.75">
      <c r="A8" s="361" t="s">
        <v>206</v>
      </c>
      <c r="B8" s="142"/>
      <c r="C8" s="60">
        <f aca="true" t="shared" si="2" ref="C8:Y8">SUM(C9:C10)</f>
        <v>11493878</v>
      </c>
      <c r="D8" s="340">
        <f t="shared" si="2"/>
        <v>0</v>
      </c>
      <c r="E8" s="60">
        <f t="shared" si="2"/>
        <v>25000000</v>
      </c>
      <c r="F8" s="59">
        <f t="shared" si="2"/>
        <v>25000000</v>
      </c>
      <c r="G8" s="59">
        <f t="shared" si="2"/>
        <v>642720</v>
      </c>
      <c r="H8" s="60">
        <f t="shared" si="2"/>
        <v>0</v>
      </c>
      <c r="I8" s="60">
        <f t="shared" si="2"/>
        <v>8227511</v>
      </c>
      <c r="J8" s="59">
        <f t="shared" si="2"/>
        <v>8870231</v>
      </c>
      <c r="K8" s="59">
        <f t="shared" si="2"/>
        <v>362637</v>
      </c>
      <c r="L8" s="60">
        <f t="shared" si="2"/>
        <v>2246862</v>
      </c>
      <c r="M8" s="60">
        <f t="shared" si="2"/>
        <v>7541684</v>
      </c>
      <c r="N8" s="59">
        <f t="shared" si="2"/>
        <v>10151183</v>
      </c>
      <c r="O8" s="59">
        <f t="shared" si="2"/>
        <v>4641486</v>
      </c>
      <c r="P8" s="60">
        <f t="shared" si="2"/>
        <v>4517063</v>
      </c>
      <c r="Q8" s="60">
        <f t="shared" si="2"/>
        <v>131511</v>
      </c>
      <c r="R8" s="59">
        <f t="shared" si="2"/>
        <v>9290060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28311474</v>
      </c>
      <c r="X8" s="60">
        <f t="shared" si="2"/>
        <v>18750000</v>
      </c>
      <c r="Y8" s="59">
        <f t="shared" si="2"/>
        <v>9561474</v>
      </c>
      <c r="Z8" s="61">
        <f>+IF(X8&lt;&gt;0,+(Y8/X8)*100,0)</f>
        <v>50.994527999999995</v>
      </c>
      <c r="AA8" s="62">
        <f>SUM(AA9:AA10)</f>
        <v>25000000</v>
      </c>
    </row>
    <row r="9" spans="1:27" ht="12.75">
      <c r="A9" s="291" t="s">
        <v>230</v>
      </c>
      <c r="B9" s="142"/>
      <c r="C9" s="60">
        <v>11493878</v>
      </c>
      <c r="D9" s="340"/>
      <c r="E9" s="60">
        <v>25000000</v>
      </c>
      <c r="F9" s="59">
        <v>25000000</v>
      </c>
      <c r="G9" s="59">
        <v>642720</v>
      </c>
      <c r="H9" s="60"/>
      <c r="I9" s="60">
        <v>8227511</v>
      </c>
      <c r="J9" s="59">
        <v>8870231</v>
      </c>
      <c r="K9" s="59">
        <v>362637</v>
      </c>
      <c r="L9" s="60">
        <v>2246862</v>
      </c>
      <c r="M9" s="60">
        <v>7541684</v>
      </c>
      <c r="N9" s="59">
        <v>10151183</v>
      </c>
      <c r="O9" s="59">
        <v>4641486</v>
      </c>
      <c r="P9" s="60">
        <v>4517063</v>
      </c>
      <c r="Q9" s="60">
        <v>131511</v>
      </c>
      <c r="R9" s="59">
        <v>9290060</v>
      </c>
      <c r="S9" s="59"/>
      <c r="T9" s="60"/>
      <c r="U9" s="60"/>
      <c r="V9" s="59"/>
      <c r="W9" s="59">
        <v>28311474</v>
      </c>
      <c r="X9" s="60">
        <v>18750000</v>
      </c>
      <c r="Y9" s="59">
        <v>9561474</v>
      </c>
      <c r="Z9" s="61">
        <v>50.99</v>
      </c>
      <c r="AA9" s="62">
        <v>25000000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1470173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1470173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22898211</v>
      </c>
      <c r="F22" s="345">
        <f t="shared" si="6"/>
        <v>22898211</v>
      </c>
      <c r="G22" s="345">
        <f t="shared" si="6"/>
        <v>639607</v>
      </c>
      <c r="H22" s="343">
        <f t="shared" si="6"/>
        <v>991073</v>
      </c>
      <c r="I22" s="343">
        <f t="shared" si="6"/>
        <v>4334195</v>
      </c>
      <c r="J22" s="345">
        <f t="shared" si="6"/>
        <v>5964875</v>
      </c>
      <c r="K22" s="345">
        <f t="shared" si="6"/>
        <v>3046273</v>
      </c>
      <c r="L22" s="343">
        <f t="shared" si="6"/>
        <v>2532101</v>
      </c>
      <c r="M22" s="343">
        <f t="shared" si="6"/>
        <v>3062434</v>
      </c>
      <c r="N22" s="345">
        <f t="shared" si="6"/>
        <v>8640808</v>
      </c>
      <c r="O22" s="345">
        <f t="shared" si="6"/>
        <v>2085929</v>
      </c>
      <c r="P22" s="343">
        <f t="shared" si="6"/>
        <v>2141028</v>
      </c>
      <c r="Q22" s="343">
        <f t="shared" si="6"/>
        <v>3423750</v>
      </c>
      <c r="R22" s="345">
        <f t="shared" si="6"/>
        <v>7650707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22256390</v>
      </c>
      <c r="X22" s="343">
        <f t="shared" si="6"/>
        <v>17173658</v>
      </c>
      <c r="Y22" s="345">
        <f t="shared" si="6"/>
        <v>5082732</v>
      </c>
      <c r="Z22" s="336">
        <f>+IF(X22&lt;&gt;0,+(Y22/X22)*100,0)</f>
        <v>29.59609420427494</v>
      </c>
      <c r="AA22" s="350">
        <f>SUM(AA23:AA32)</f>
        <v>22898211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196488</v>
      </c>
      <c r="L24" s="60"/>
      <c r="M24" s="60">
        <v>552942</v>
      </c>
      <c r="N24" s="59">
        <v>749430</v>
      </c>
      <c r="O24" s="59">
        <v>395126</v>
      </c>
      <c r="P24" s="60">
        <v>668858</v>
      </c>
      <c r="Q24" s="60">
        <v>552016</v>
      </c>
      <c r="R24" s="59">
        <v>1616000</v>
      </c>
      <c r="S24" s="59"/>
      <c r="T24" s="60"/>
      <c r="U24" s="60"/>
      <c r="V24" s="59"/>
      <c r="W24" s="59">
        <v>2365430</v>
      </c>
      <c r="X24" s="60"/>
      <c r="Y24" s="59">
        <v>2365430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22898211</v>
      </c>
      <c r="F25" s="59">
        <v>22898211</v>
      </c>
      <c r="G25" s="59">
        <v>639607</v>
      </c>
      <c r="H25" s="60">
        <v>991073</v>
      </c>
      <c r="I25" s="60">
        <v>4334195</v>
      </c>
      <c r="J25" s="59">
        <v>5964875</v>
      </c>
      <c r="K25" s="59">
        <v>2849785</v>
      </c>
      <c r="L25" s="60">
        <v>2532101</v>
      </c>
      <c r="M25" s="60">
        <v>2509492</v>
      </c>
      <c r="N25" s="59">
        <v>7891378</v>
      </c>
      <c r="O25" s="59">
        <v>1690803</v>
      </c>
      <c r="P25" s="60">
        <v>1472170</v>
      </c>
      <c r="Q25" s="60">
        <v>2871734</v>
      </c>
      <c r="R25" s="59">
        <v>6034707</v>
      </c>
      <c r="S25" s="59"/>
      <c r="T25" s="60"/>
      <c r="U25" s="60"/>
      <c r="V25" s="59"/>
      <c r="W25" s="59">
        <v>19890960</v>
      </c>
      <c r="X25" s="60">
        <v>17173658</v>
      </c>
      <c r="Y25" s="59">
        <v>2717302</v>
      </c>
      <c r="Z25" s="61">
        <v>15.82</v>
      </c>
      <c r="AA25" s="62">
        <v>22898211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33165358</v>
      </c>
      <c r="D40" s="344">
        <f t="shared" si="9"/>
        <v>0</v>
      </c>
      <c r="E40" s="343">
        <f t="shared" si="9"/>
        <v>4489119</v>
      </c>
      <c r="F40" s="345">
        <f t="shared" si="9"/>
        <v>4489119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119624</v>
      </c>
      <c r="L40" s="343">
        <f t="shared" si="9"/>
        <v>0</v>
      </c>
      <c r="M40" s="343">
        <f t="shared" si="9"/>
        <v>0</v>
      </c>
      <c r="N40" s="345">
        <f t="shared" si="9"/>
        <v>119624</v>
      </c>
      <c r="O40" s="345">
        <f t="shared" si="9"/>
        <v>0</v>
      </c>
      <c r="P40" s="343">
        <f t="shared" si="9"/>
        <v>0</v>
      </c>
      <c r="Q40" s="343">
        <f t="shared" si="9"/>
        <v>3634946</v>
      </c>
      <c r="R40" s="345">
        <f t="shared" si="9"/>
        <v>3634946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3754570</v>
      </c>
      <c r="X40" s="343">
        <f t="shared" si="9"/>
        <v>3366839</v>
      </c>
      <c r="Y40" s="345">
        <f t="shared" si="9"/>
        <v>387731</v>
      </c>
      <c r="Z40" s="336">
        <f>+IF(X40&lt;&gt;0,+(Y40/X40)*100,0)</f>
        <v>11.516172885011727</v>
      </c>
      <c r="AA40" s="350">
        <f>SUM(AA41:AA49)</f>
        <v>4489119</v>
      </c>
    </row>
    <row r="41" spans="1:27" ht="12.75">
      <c r="A41" s="361" t="s">
        <v>248</v>
      </c>
      <c r="B41" s="142"/>
      <c r="C41" s="362">
        <v>3247508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956303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3574427</v>
      </c>
      <c r="R43" s="370">
        <v>3574427</v>
      </c>
      <c r="S43" s="370"/>
      <c r="T43" s="305"/>
      <c r="U43" s="305"/>
      <c r="V43" s="370"/>
      <c r="W43" s="370">
        <v>3574427</v>
      </c>
      <c r="X43" s="305"/>
      <c r="Y43" s="370">
        <v>3574427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300000</v>
      </c>
      <c r="F44" s="53">
        <v>300000</v>
      </c>
      <c r="G44" s="53"/>
      <c r="H44" s="54"/>
      <c r="I44" s="54"/>
      <c r="J44" s="53"/>
      <c r="K44" s="53">
        <v>119624</v>
      </c>
      <c r="L44" s="54"/>
      <c r="M44" s="54"/>
      <c r="N44" s="53">
        <v>119624</v>
      </c>
      <c r="O44" s="53"/>
      <c r="P44" s="54"/>
      <c r="Q44" s="54">
        <v>60519</v>
      </c>
      <c r="R44" s="53">
        <v>60519</v>
      </c>
      <c r="S44" s="53"/>
      <c r="T44" s="54"/>
      <c r="U44" s="54"/>
      <c r="V44" s="53"/>
      <c r="W44" s="53">
        <v>180143</v>
      </c>
      <c r="X44" s="54">
        <v>225000</v>
      </c>
      <c r="Y44" s="53">
        <v>-44857</v>
      </c>
      <c r="Z44" s="94">
        <v>-19.94</v>
      </c>
      <c r="AA44" s="95">
        <v>300000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28961547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4189119</v>
      </c>
      <c r="F49" s="53">
        <v>4189119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3141839</v>
      </c>
      <c r="Y49" s="53">
        <v>-3141839</v>
      </c>
      <c r="Z49" s="94">
        <v>-100</v>
      </c>
      <c r="AA49" s="95">
        <v>4189119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73548242</v>
      </c>
      <c r="D60" s="346">
        <f t="shared" si="14"/>
        <v>0</v>
      </c>
      <c r="E60" s="219">
        <f t="shared" si="14"/>
        <v>60587330</v>
      </c>
      <c r="F60" s="264">
        <f t="shared" si="14"/>
        <v>60587330</v>
      </c>
      <c r="G60" s="264">
        <f t="shared" si="14"/>
        <v>1469968</v>
      </c>
      <c r="H60" s="219">
        <f t="shared" si="14"/>
        <v>991073</v>
      </c>
      <c r="I60" s="219">
        <f t="shared" si="14"/>
        <v>15090286</v>
      </c>
      <c r="J60" s="264">
        <f t="shared" si="14"/>
        <v>17551327</v>
      </c>
      <c r="K60" s="264">
        <f t="shared" si="14"/>
        <v>5781440</v>
      </c>
      <c r="L60" s="219">
        <f t="shared" si="14"/>
        <v>6698105</v>
      </c>
      <c r="M60" s="219">
        <f t="shared" si="14"/>
        <v>11285748</v>
      </c>
      <c r="N60" s="264">
        <f t="shared" si="14"/>
        <v>23765293</v>
      </c>
      <c r="O60" s="264">
        <f t="shared" si="14"/>
        <v>6727415</v>
      </c>
      <c r="P60" s="219">
        <f t="shared" si="14"/>
        <v>6685371</v>
      </c>
      <c r="Q60" s="219">
        <f t="shared" si="14"/>
        <v>7190207</v>
      </c>
      <c r="R60" s="264">
        <f t="shared" si="14"/>
        <v>20602993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61919613</v>
      </c>
      <c r="X60" s="219">
        <f t="shared" si="14"/>
        <v>45440497</v>
      </c>
      <c r="Y60" s="264">
        <f t="shared" si="14"/>
        <v>16479116</v>
      </c>
      <c r="Z60" s="337">
        <f>+IF(X60&lt;&gt;0,+(Y60/X60)*100,0)</f>
        <v>36.26526355994742</v>
      </c>
      <c r="AA60" s="232">
        <f>+AA57+AA54+AA51+AA40+AA37+AA34+AA22+AA5</f>
        <v>60587330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2018-05-08T09:15:48Z</dcterms:created>
  <dcterms:modified xsi:type="dcterms:W3CDTF">2018-05-08T09:15:51Z</dcterms:modified>
  <cp:category/>
  <cp:version/>
  <cp:contentType/>
  <cp:contentStatus/>
</cp:coreProperties>
</file>