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<sst xmlns="http://schemas.openxmlformats.org/spreadsheetml/2006/main" count="857" uniqueCount="303">
  <si>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Jozini(KZN272)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</si>
  <si>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</si>
  <si>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</si>
  <si>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</si>
  <si>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</si>
  <si>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</si>
  <si>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</si>
  <si>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</si>
  <si>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</si>
  <si>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</si>
  <si>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</si>
  <si>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</si>
  <si>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</si>
  <si>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</si>
  <si>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</si>
  <si>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</si>
  <si>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</si>
  <si>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</si>
  <si>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</si>
  <si>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</si>
  <si>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</si>
  <si>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</si>
  <si>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</si>
  <si>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</si>
  <si>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</si>
  <si>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</si>
  <si>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</si>
  <si>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</si>
  <si>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</si>
  <si>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</si>
  <si>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</si>
  <si>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</si>
  <si>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</si>
  <si>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</si>
  <si>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</si>
  <si>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</si>
  <si>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</si>
  <si>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</si>
  <si>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</si>
  <si>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</si>
  <si>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</si>
  <si>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</si>
  <si>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</si>
  <si>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</si>
  <si>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</si>
  <si>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</si>
  <si>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</si>
  <si>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</si>
  <si>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</si>
  <si>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</si>
  <si>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</si>
  <si>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</si>
  <si>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</si>
  <si>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</si>
  <si>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</si>
  <si>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</si>
  <si>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</si>
  <si>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</si>
  <si>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</si>
  <si>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</si>
  <si>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</si>
  <si>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</si>
  <si>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</si>
  <si>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</si>
  <si>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</si>
  <si>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</si>
  <si>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</si>
  <si>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</si>
  <si>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</si>
  <si>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</si>
  <si>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Jozini(KZN272)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</si>
  <si>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</si>
  <si>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</si>
  <si>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</si>
  <si>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</si>
  <si>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</si>
  <si>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</si>
  <si>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</si>
  <si>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</si>
  <si>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</si>
  <si>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</si>
  <si>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</si>
  <si>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</si>
  <si>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</si>
  <si>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</si>
  <si>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</si>
  <si>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</si>
  <si>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</si>
  <si>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</si>
  <si>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</si>
  <si>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</si>
  <si>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</si>
  <si>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</si>
  <si>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</si>
  <si>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</si>
  <si>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</si>
  <si>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</si>
  <si>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</si>
  <si>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</si>
  <si>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</si>
  <si>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Jozini(KZN272)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</si>
  <si>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</si>
  <si>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</si>
  <si>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</si>
  <si>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</si>
  <si>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</si>
  <si>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</si>
  <si>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</si>
  <si>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</si>
  <si>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</si>
  <si>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</si>
  <si>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</si>
  <si>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</si>
  <si>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</si>
  <si>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</si>
  <si>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</si>
  <si>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</si>
  <si>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</si>
  <si>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</si>
  <si>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</si>
  <si>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</si>
  <si>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</si>
  <si>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</si>
  <si>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</si>
  <si>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</si>
  <si>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</si>
  <si>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</si>
  <si>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</si>
  <si>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</si>
  <si>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Jozini(KZN272)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</si>
  <si>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</si>
  <si>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</si>
  <si>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</si>
  <si>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</si>
  <si>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</si>
  <si>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</si>
  <si>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</si>
  <si>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</si>
  <si>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</si>
  <si>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</si>
  <si>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Jozini(KZN272)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</si>
  <si>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</si>
  <si>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</si>
  <si>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</si>
  <si>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</si>
  <si>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</si>
  <si>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</si>
  <si>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</si>
  <si>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</si>
  <si>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</si>
  <si>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</si>
  <si>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</si>
  <si>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</si>
  <si>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</si>
  <si>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</si>
  <si>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</si>
  <si>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</si>
  <si>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</si>
  <si>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</si>
  <si>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</si>
  <si>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</si>
  <si>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</si>
  <si>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</si>
  <si>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</si>
  <si>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</si>
  <si>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</si>
  <si>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</si>
  <si>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</si>
  <si>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</si>
  <si>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</si>
  <si>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</si>
  <si>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</si>
  <si>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</si>
  <si>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</si>
  <si>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Jozini(KZN272)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</si>
  <si>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</si>
  <si>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</si>
  <si>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</si>
  <si>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</si>
  <si>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</si>
  <si>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</si>
  <si>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</si>
  <si>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</si>
  <si>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</si>
  <si>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</si>
  <si>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</si>
  <si>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</si>
  <si>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</si>
  <si>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</si>
  <si>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</si>
  <si>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</si>
  <si>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</si>
  <si>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</si>
  <si>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</si>
  <si>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</si>
  <si>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</si>
  <si>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</si>
  <si>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</si>
  <si>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</si>
  <si>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</si>
  <si>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</si>
  <si>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</si>
  <si>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Jozini(KZN272)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</si>
  <si>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</si>
  <si>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</si>
  <si>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</si>
  <si>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</si>
  <si>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</si>
  <si>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</si>
  <si>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</si>
  <si>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</si>
  <si>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</si>
  <si>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</si>
  <si>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</si>
  <si>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</si>
  <si>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</si>
  <si>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</si>
  <si>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</si>
  <si>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</si>
  <si>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</si>
  <si>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</si>
  <si>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</si>
  <si>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</si>
  <si>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</si>
  <si>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</si>
  <si>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</si>
  <si>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</si>
  <si>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Jozini(KZN272)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</si>
  <si>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</si>
  <si>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</si>
  <si>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</si>
  <si>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</si>
  <si>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</si>
  <si>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</si>
  <si>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</si>
  <si>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</si>
  <si>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</si>
  <si>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</si>
  <si>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</si>
  <si>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</si>
  <si>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</si>
  <si>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</si>
  <si>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</si>
  <si>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</si>
  <si>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</si>
  <si>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</si>
  <si>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</si>
  <si>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</si>
  <si>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</si>
  <si>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</si>
  <si>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</si>
  <si>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</si>
  <si>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</si>
  <si>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</si>
  <si>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</si>
  <si>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</si>
  <si>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</si>
  <si>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</si>
  <si>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</si>
  <si>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</si>
  <si>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</si>
  <si>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</si>
  <si>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</si>
  <si>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Jozini(KZN272)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</si>
  <si>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</si>
  <si>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</si>
  <si>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Jozini(KZN272)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</si>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</sst>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26614453</v>
      </c>
      <c r="C5" s="19">
        <v>0</v>
      </c>
      <c r="D5" s="59">
        <v>25552178</v>
      </c>
      <c r="E5" s="60">
        <v>28347628</v>
      </c>
      <c r="F5" s="60">
        <v>15782709</v>
      </c>
      <c r="G5" s="60">
        <v>1146991</v>
      </c>
      <c r="H5" s="60">
        <v>1146991</v>
      </c>
      <c r="I5" s="60">
        <v>18076691</v>
      </c>
      <c r="J5" s="60">
        <v>1146991</v>
      </c>
      <c r="K5" s="60">
        <v>1139478</v>
      </c>
      <c r="L5" s="60">
        <v>0</v>
      </c>
      <c r="M5" s="60">
        <v>2286469</v>
      </c>
      <c r="N5" s="60">
        <v>1126703</v>
      </c>
      <c r="O5" s="60">
        <v>1126703</v>
      </c>
      <c r="P5" s="60">
        <v>452963</v>
      </c>
      <c r="Q5" s="60">
        <v>2706369</v>
      </c>
      <c r="R5" s="60">
        <v>0</v>
      </c>
      <c r="S5" s="60">
        <v>0</v>
      </c>
      <c r="T5" s="60">
        <v>0</v>
      </c>
      <c r="U5" s="60">
        <v>0</v>
      </c>
      <c r="V5" s="60">
        <v>23069529</v>
      </c>
      <c r="W5" s="60">
        <v>20097634</v>
      </c>
      <c r="X5" s="60">
        <v>2971895</v>
      </c>
      <c r="Y5" s="61">
        <v>14.79</v>
      </c>
      <c r="Z5" s="62">
        <v>28347628</v>
      </c>
    </row>
    <row r="6" spans="1:26" ht="12.75">
      <c r="A6" s="58" t="s">
        <v>32</v>
      </c>
      <c r="B6" s="19">
        <v>3359662</v>
      </c>
      <c r="C6" s="19">
        <v>0</v>
      </c>
      <c r="D6" s="59">
        <v>2988409</v>
      </c>
      <c r="E6" s="60">
        <v>4159620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579553</v>
      </c>
      <c r="O6" s="60">
        <v>567136</v>
      </c>
      <c r="P6" s="60">
        <v>577853</v>
      </c>
      <c r="Q6" s="60">
        <v>1724542</v>
      </c>
      <c r="R6" s="60">
        <v>0</v>
      </c>
      <c r="S6" s="60">
        <v>0</v>
      </c>
      <c r="T6" s="60">
        <v>0</v>
      </c>
      <c r="U6" s="60">
        <v>0</v>
      </c>
      <c r="V6" s="60">
        <v>1724542</v>
      </c>
      <c r="W6" s="60">
        <v>2241306</v>
      </c>
      <c r="X6" s="60">
        <v>-516764</v>
      </c>
      <c r="Y6" s="61">
        <v>-23.06</v>
      </c>
      <c r="Z6" s="62">
        <v>4159620</v>
      </c>
    </row>
    <row r="7" spans="1:26" ht="12.75">
      <c r="A7" s="58" t="s">
        <v>33</v>
      </c>
      <c r="B7" s="19">
        <v>20741525</v>
      </c>
      <c r="C7" s="19">
        <v>0</v>
      </c>
      <c r="D7" s="59">
        <v>4865481</v>
      </c>
      <c r="E7" s="60">
        <v>4052697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138218</v>
      </c>
      <c r="O7" s="60">
        <v>27936</v>
      </c>
      <c r="P7" s="60">
        <v>28789</v>
      </c>
      <c r="Q7" s="60">
        <v>194943</v>
      </c>
      <c r="R7" s="60">
        <v>0</v>
      </c>
      <c r="S7" s="60">
        <v>0</v>
      </c>
      <c r="T7" s="60">
        <v>0</v>
      </c>
      <c r="U7" s="60">
        <v>0</v>
      </c>
      <c r="V7" s="60">
        <v>194943</v>
      </c>
      <c r="W7" s="60">
        <v>3649113</v>
      </c>
      <c r="X7" s="60">
        <v>-3454170</v>
      </c>
      <c r="Y7" s="61">
        <v>-94.66</v>
      </c>
      <c r="Z7" s="62">
        <v>4052697</v>
      </c>
    </row>
    <row r="8" spans="1:26" ht="12.75">
      <c r="A8" s="58" t="s">
        <v>34</v>
      </c>
      <c r="B8" s="19">
        <v>144173627</v>
      </c>
      <c r="C8" s="19">
        <v>0</v>
      </c>
      <c r="D8" s="59">
        <v>153278000</v>
      </c>
      <c r="E8" s="60">
        <v>149578000</v>
      </c>
      <c r="F8" s="60">
        <v>61442107</v>
      </c>
      <c r="G8" s="60">
        <v>11718032</v>
      </c>
      <c r="H8" s="60">
        <v>459906</v>
      </c>
      <c r="I8" s="60">
        <v>73620045</v>
      </c>
      <c r="J8" s="60">
        <v>459906</v>
      </c>
      <c r="K8" s="60">
        <v>1583885</v>
      </c>
      <c r="L8" s="60">
        <v>0</v>
      </c>
      <c r="M8" s="60">
        <v>2043791</v>
      </c>
      <c r="N8" s="60">
        <v>4241855</v>
      </c>
      <c r="O8" s="60">
        <v>1653575</v>
      </c>
      <c r="P8" s="60">
        <v>36571000</v>
      </c>
      <c r="Q8" s="60">
        <v>42466430</v>
      </c>
      <c r="R8" s="60">
        <v>0</v>
      </c>
      <c r="S8" s="60">
        <v>0</v>
      </c>
      <c r="T8" s="60">
        <v>0</v>
      </c>
      <c r="U8" s="60">
        <v>0</v>
      </c>
      <c r="V8" s="60">
        <v>118130266</v>
      </c>
      <c r="W8" s="60">
        <v>153278001</v>
      </c>
      <c r="X8" s="60">
        <v>-35147735</v>
      </c>
      <c r="Y8" s="61">
        <v>-22.93</v>
      </c>
      <c r="Z8" s="62">
        <v>149578000</v>
      </c>
    </row>
    <row r="9" spans="1:26" ht="12.75">
      <c r="A9" s="58" t="s">
        <v>35</v>
      </c>
      <c r="B9" s="19">
        <v>4251627</v>
      </c>
      <c r="C9" s="19">
        <v>0</v>
      </c>
      <c r="D9" s="59">
        <v>10637234</v>
      </c>
      <c r="E9" s="60">
        <v>10306380</v>
      </c>
      <c r="F9" s="60">
        <v>859111</v>
      </c>
      <c r="G9" s="60">
        <v>1349198</v>
      </c>
      <c r="H9" s="60">
        <v>2485686</v>
      </c>
      <c r="I9" s="60">
        <v>4693995</v>
      </c>
      <c r="J9" s="60">
        <v>2485686</v>
      </c>
      <c r="K9" s="60">
        <v>2543701</v>
      </c>
      <c r="L9" s="60">
        <v>0</v>
      </c>
      <c r="M9" s="60">
        <v>5029387</v>
      </c>
      <c r="N9" s="60">
        <v>1403932</v>
      </c>
      <c r="O9" s="60">
        <v>823999</v>
      </c>
      <c r="P9" s="60">
        <v>1671625</v>
      </c>
      <c r="Q9" s="60">
        <v>3899556</v>
      </c>
      <c r="R9" s="60">
        <v>0</v>
      </c>
      <c r="S9" s="60">
        <v>0</v>
      </c>
      <c r="T9" s="60">
        <v>0</v>
      </c>
      <c r="U9" s="60">
        <v>0</v>
      </c>
      <c r="V9" s="60">
        <v>13622938</v>
      </c>
      <c r="W9" s="60">
        <v>7977924</v>
      </c>
      <c r="X9" s="60">
        <v>5645014</v>
      </c>
      <c r="Y9" s="61">
        <v>70.76</v>
      </c>
      <c r="Z9" s="62">
        <v>10306380</v>
      </c>
    </row>
    <row r="10" spans="1:26" ht="22.5">
      <c r="A10" s="63" t="s">
        <v>278</v>
      </c>
      <c r="B10" s="64">
        <f>SUM(B5:B9)</f>
        <v>199140894</v>
      </c>
      <c r="C10" s="64">
        <f>SUM(C5:C9)</f>
        <v>0</v>
      </c>
      <c r="D10" s="65">
        <f aca="true" t="shared" si="0" ref="D10:Z10">SUM(D5:D9)</f>
        <v>197321302</v>
      </c>
      <c r="E10" s="66">
        <f t="shared" si="0"/>
        <v>196444325</v>
      </c>
      <c r="F10" s="66">
        <f t="shared" si="0"/>
        <v>78083927</v>
      </c>
      <c r="G10" s="66">
        <f t="shared" si="0"/>
        <v>14214221</v>
      </c>
      <c r="H10" s="66">
        <f t="shared" si="0"/>
        <v>4092583</v>
      </c>
      <c r="I10" s="66">
        <f t="shared" si="0"/>
        <v>96390731</v>
      </c>
      <c r="J10" s="66">
        <f t="shared" si="0"/>
        <v>4092583</v>
      </c>
      <c r="K10" s="66">
        <f t="shared" si="0"/>
        <v>5267064</v>
      </c>
      <c r="L10" s="66">
        <f t="shared" si="0"/>
        <v>0</v>
      </c>
      <c r="M10" s="66">
        <f t="shared" si="0"/>
        <v>9359647</v>
      </c>
      <c r="N10" s="66">
        <f t="shared" si="0"/>
        <v>7490261</v>
      </c>
      <c r="O10" s="66">
        <f t="shared" si="0"/>
        <v>4199349</v>
      </c>
      <c r="P10" s="66">
        <f t="shared" si="0"/>
        <v>39302230</v>
      </c>
      <c r="Q10" s="66">
        <f t="shared" si="0"/>
        <v>50991840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156742218</v>
      </c>
      <c r="W10" s="66">
        <f t="shared" si="0"/>
        <v>187243978</v>
      </c>
      <c r="X10" s="66">
        <f t="shared" si="0"/>
        <v>-30501760</v>
      </c>
      <c r="Y10" s="67">
        <f>+IF(W10&lt;&gt;0,(X10/W10)*100,0)</f>
        <v>-16.28984831757847</v>
      </c>
      <c r="Z10" s="68">
        <f t="shared" si="0"/>
        <v>196444325</v>
      </c>
    </row>
    <row r="11" spans="1:26" ht="12.75">
      <c r="A11" s="58" t="s">
        <v>37</v>
      </c>
      <c r="B11" s="19">
        <v>58931021</v>
      </c>
      <c r="C11" s="19">
        <v>0</v>
      </c>
      <c r="D11" s="59">
        <v>54028472</v>
      </c>
      <c r="E11" s="60">
        <v>54926365</v>
      </c>
      <c r="F11" s="60">
        <v>5929842</v>
      </c>
      <c r="G11" s="60">
        <v>5948746</v>
      </c>
      <c r="H11" s="60">
        <v>6180654</v>
      </c>
      <c r="I11" s="60">
        <v>18059242</v>
      </c>
      <c r="J11" s="60">
        <v>6180654</v>
      </c>
      <c r="K11" s="60">
        <v>5567239</v>
      </c>
      <c r="L11" s="60">
        <v>0</v>
      </c>
      <c r="M11" s="60">
        <v>11747893</v>
      </c>
      <c r="N11" s="60">
        <v>5527396</v>
      </c>
      <c r="O11" s="60">
        <v>8318248</v>
      </c>
      <c r="P11" s="60">
        <v>2384362</v>
      </c>
      <c r="Q11" s="60">
        <v>16230006</v>
      </c>
      <c r="R11" s="60">
        <v>0</v>
      </c>
      <c r="S11" s="60">
        <v>0</v>
      </c>
      <c r="T11" s="60">
        <v>0</v>
      </c>
      <c r="U11" s="60">
        <v>0</v>
      </c>
      <c r="V11" s="60">
        <v>46037141</v>
      </c>
      <c r="W11" s="60">
        <v>40175316</v>
      </c>
      <c r="X11" s="60">
        <v>5861825</v>
      </c>
      <c r="Y11" s="61">
        <v>14.59</v>
      </c>
      <c r="Z11" s="62">
        <v>54926365</v>
      </c>
    </row>
    <row r="12" spans="1:26" ht="12.75">
      <c r="A12" s="58" t="s">
        <v>38</v>
      </c>
      <c r="B12" s="19">
        <v>10369882</v>
      </c>
      <c r="C12" s="19">
        <v>0</v>
      </c>
      <c r="D12" s="59">
        <v>11924616</v>
      </c>
      <c r="E12" s="60">
        <v>11924616</v>
      </c>
      <c r="F12" s="60">
        <v>1054339</v>
      </c>
      <c r="G12" s="60">
        <v>972680</v>
      </c>
      <c r="H12" s="60">
        <v>1016598</v>
      </c>
      <c r="I12" s="60">
        <v>3043617</v>
      </c>
      <c r="J12" s="60">
        <v>1016598</v>
      </c>
      <c r="K12" s="60">
        <v>0</v>
      </c>
      <c r="L12" s="60">
        <v>0</v>
      </c>
      <c r="M12" s="60">
        <v>1016598</v>
      </c>
      <c r="N12" s="60">
        <v>1148415</v>
      </c>
      <c r="O12" s="60">
        <v>0</v>
      </c>
      <c r="P12" s="60">
        <v>0</v>
      </c>
      <c r="Q12" s="60">
        <v>1148415</v>
      </c>
      <c r="R12" s="60">
        <v>0</v>
      </c>
      <c r="S12" s="60">
        <v>0</v>
      </c>
      <c r="T12" s="60">
        <v>0</v>
      </c>
      <c r="U12" s="60">
        <v>0</v>
      </c>
      <c r="V12" s="60">
        <v>5208630</v>
      </c>
      <c r="W12" s="60">
        <v>8943462</v>
      </c>
      <c r="X12" s="60">
        <v>-3734832</v>
      </c>
      <c r="Y12" s="61">
        <v>-41.76</v>
      </c>
      <c r="Z12" s="62">
        <v>11924616</v>
      </c>
    </row>
    <row r="13" spans="1:26" ht="12.75">
      <c r="A13" s="58" t="s">
        <v>279</v>
      </c>
      <c r="B13" s="19">
        <v>15137315</v>
      </c>
      <c r="C13" s="19">
        <v>0</v>
      </c>
      <c r="D13" s="59">
        <v>19072296</v>
      </c>
      <c r="E13" s="60">
        <v>20140322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20140322</v>
      </c>
    </row>
    <row r="14" spans="1:26" ht="12.75">
      <c r="A14" s="58" t="s">
        <v>40</v>
      </c>
      <c r="B14" s="19">
        <v>633969</v>
      </c>
      <c r="C14" s="19">
        <v>0</v>
      </c>
      <c r="D14" s="59">
        <v>0</v>
      </c>
      <c r="E14" s="60">
        <v>14003</v>
      </c>
      <c r="F14" s="60">
        <v>15975</v>
      </c>
      <c r="G14" s="60">
        <v>2575</v>
      </c>
      <c r="H14" s="60">
        <v>12180</v>
      </c>
      <c r="I14" s="60">
        <v>30730</v>
      </c>
      <c r="J14" s="60">
        <v>12180</v>
      </c>
      <c r="K14" s="60">
        <v>5060</v>
      </c>
      <c r="L14" s="60">
        <v>0</v>
      </c>
      <c r="M14" s="60">
        <v>17240</v>
      </c>
      <c r="N14" s="60">
        <v>113</v>
      </c>
      <c r="O14" s="60">
        <v>3757</v>
      </c>
      <c r="P14" s="60">
        <v>4239</v>
      </c>
      <c r="Q14" s="60">
        <v>8109</v>
      </c>
      <c r="R14" s="60">
        <v>0</v>
      </c>
      <c r="S14" s="60">
        <v>0</v>
      </c>
      <c r="T14" s="60">
        <v>0</v>
      </c>
      <c r="U14" s="60">
        <v>0</v>
      </c>
      <c r="V14" s="60">
        <v>56079</v>
      </c>
      <c r="W14" s="60"/>
      <c r="X14" s="60">
        <v>56079</v>
      </c>
      <c r="Y14" s="61">
        <v>0</v>
      </c>
      <c r="Z14" s="62">
        <v>14003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474843</v>
      </c>
      <c r="P15" s="60">
        <v>0</v>
      </c>
      <c r="Q15" s="60">
        <v>474843</v>
      </c>
      <c r="R15" s="60">
        <v>0</v>
      </c>
      <c r="S15" s="60">
        <v>0</v>
      </c>
      <c r="T15" s="60">
        <v>0</v>
      </c>
      <c r="U15" s="60">
        <v>0</v>
      </c>
      <c r="V15" s="60">
        <v>474843</v>
      </c>
      <c r="W15" s="60"/>
      <c r="X15" s="60">
        <v>474843</v>
      </c>
      <c r="Y15" s="61">
        <v>0</v>
      </c>
      <c r="Z15" s="62">
        <v>0</v>
      </c>
    </row>
    <row r="16" spans="1:26" ht="12.75">
      <c r="A16" s="69" t="s">
        <v>42</v>
      </c>
      <c r="B16" s="19">
        <v>3140867</v>
      </c>
      <c r="C16" s="19">
        <v>0</v>
      </c>
      <c r="D16" s="59">
        <v>2654896</v>
      </c>
      <c r="E16" s="60">
        <v>19646360</v>
      </c>
      <c r="F16" s="60">
        <v>22100</v>
      </c>
      <c r="G16" s="60">
        <v>636578</v>
      </c>
      <c r="H16" s="60">
        <v>1280851</v>
      </c>
      <c r="I16" s="60">
        <v>1939529</v>
      </c>
      <c r="J16" s="60">
        <v>1280851</v>
      </c>
      <c r="K16" s="60">
        <v>3691194</v>
      </c>
      <c r="L16" s="60">
        <v>0</v>
      </c>
      <c r="M16" s="60">
        <v>4972045</v>
      </c>
      <c r="N16" s="60">
        <v>199000</v>
      </c>
      <c r="O16" s="60">
        <v>1782298</v>
      </c>
      <c r="P16" s="60">
        <v>1399435</v>
      </c>
      <c r="Q16" s="60">
        <v>3380733</v>
      </c>
      <c r="R16" s="60">
        <v>0</v>
      </c>
      <c r="S16" s="60">
        <v>0</v>
      </c>
      <c r="T16" s="60">
        <v>0</v>
      </c>
      <c r="U16" s="60">
        <v>0</v>
      </c>
      <c r="V16" s="60">
        <v>10292307</v>
      </c>
      <c r="W16" s="60">
        <v>1991169</v>
      </c>
      <c r="X16" s="60">
        <v>8301138</v>
      </c>
      <c r="Y16" s="61">
        <v>416.9</v>
      </c>
      <c r="Z16" s="62">
        <v>19646360</v>
      </c>
    </row>
    <row r="17" spans="1:26" ht="12.75">
      <c r="A17" s="58" t="s">
        <v>43</v>
      </c>
      <c r="B17" s="19">
        <v>126988583</v>
      </c>
      <c r="C17" s="19">
        <v>0</v>
      </c>
      <c r="D17" s="59">
        <v>110725078</v>
      </c>
      <c r="E17" s="60">
        <v>103222066</v>
      </c>
      <c r="F17" s="60">
        <v>3816177</v>
      </c>
      <c r="G17" s="60">
        <v>7237171</v>
      </c>
      <c r="H17" s="60">
        <v>6225382</v>
      </c>
      <c r="I17" s="60">
        <v>17278730</v>
      </c>
      <c r="J17" s="60">
        <v>6225382</v>
      </c>
      <c r="K17" s="60">
        <v>11817903</v>
      </c>
      <c r="L17" s="60">
        <v>0</v>
      </c>
      <c r="M17" s="60">
        <v>18043285</v>
      </c>
      <c r="N17" s="60">
        <v>4291654</v>
      </c>
      <c r="O17" s="60">
        <v>4835716</v>
      </c>
      <c r="P17" s="60">
        <v>7995832</v>
      </c>
      <c r="Q17" s="60">
        <v>17123202</v>
      </c>
      <c r="R17" s="60">
        <v>0</v>
      </c>
      <c r="S17" s="60">
        <v>0</v>
      </c>
      <c r="T17" s="60">
        <v>0</v>
      </c>
      <c r="U17" s="60">
        <v>0</v>
      </c>
      <c r="V17" s="60">
        <v>52445217</v>
      </c>
      <c r="W17" s="60">
        <v>75794967</v>
      </c>
      <c r="X17" s="60">
        <v>-23349750</v>
      </c>
      <c r="Y17" s="61">
        <v>-30.81</v>
      </c>
      <c r="Z17" s="62">
        <v>103222066</v>
      </c>
    </row>
    <row r="18" spans="1:26" ht="12.75">
      <c r="A18" s="70" t="s">
        <v>44</v>
      </c>
      <c r="B18" s="71">
        <f>SUM(B11:B17)</f>
        <v>215201637</v>
      </c>
      <c r="C18" s="71">
        <f>SUM(C11:C17)</f>
        <v>0</v>
      </c>
      <c r="D18" s="72">
        <f aca="true" t="shared" si="1" ref="D18:Z18">SUM(D11:D17)</f>
        <v>198405358</v>
      </c>
      <c r="E18" s="73">
        <f t="shared" si="1"/>
        <v>209873732</v>
      </c>
      <c r="F18" s="73">
        <f t="shared" si="1"/>
        <v>10838433</v>
      </c>
      <c r="G18" s="73">
        <f t="shared" si="1"/>
        <v>14797750</v>
      </c>
      <c r="H18" s="73">
        <f t="shared" si="1"/>
        <v>14715665</v>
      </c>
      <c r="I18" s="73">
        <f t="shared" si="1"/>
        <v>40351848</v>
      </c>
      <c r="J18" s="73">
        <f t="shared" si="1"/>
        <v>14715665</v>
      </c>
      <c r="K18" s="73">
        <f t="shared" si="1"/>
        <v>21081396</v>
      </c>
      <c r="L18" s="73">
        <f t="shared" si="1"/>
        <v>0</v>
      </c>
      <c r="M18" s="73">
        <f t="shared" si="1"/>
        <v>35797061</v>
      </c>
      <c r="N18" s="73">
        <f t="shared" si="1"/>
        <v>11166578</v>
      </c>
      <c r="O18" s="73">
        <f t="shared" si="1"/>
        <v>15414862</v>
      </c>
      <c r="P18" s="73">
        <f t="shared" si="1"/>
        <v>11783868</v>
      </c>
      <c r="Q18" s="73">
        <f t="shared" si="1"/>
        <v>38365308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114514217</v>
      </c>
      <c r="W18" s="73">
        <f t="shared" si="1"/>
        <v>126904914</v>
      </c>
      <c r="X18" s="73">
        <f t="shared" si="1"/>
        <v>-12390697</v>
      </c>
      <c r="Y18" s="67">
        <f>+IF(W18&lt;&gt;0,(X18/W18)*100,0)</f>
        <v>-9.763764545792135</v>
      </c>
      <c r="Z18" s="74">
        <f t="shared" si="1"/>
        <v>209873732</v>
      </c>
    </row>
    <row r="19" spans="1:26" ht="12.75">
      <c r="A19" s="70" t="s">
        <v>45</v>
      </c>
      <c r="B19" s="75">
        <f>+B10-B18</f>
        <v>-16060743</v>
      </c>
      <c r="C19" s="75">
        <f>+C10-C18</f>
        <v>0</v>
      </c>
      <c r="D19" s="76">
        <f aca="true" t="shared" si="2" ref="D19:Z19">+D10-D18</f>
        <v>-1084056</v>
      </c>
      <c r="E19" s="77">
        <f t="shared" si="2"/>
        <v>-13429407</v>
      </c>
      <c r="F19" s="77">
        <f t="shared" si="2"/>
        <v>67245494</v>
      </c>
      <c r="G19" s="77">
        <f t="shared" si="2"/>
        <v>-583529</v>
      </c>
      <c r="H19" s="77">
        <f t="shared" si="2"/>
        <v>-10623082</v>
      </c>
      <c r="I19" s="77">
        <f t="shared" si="2"/>
        <v>56038883</v>
      </c>
      <c r="J19" s="77">
        <f t="shared" si="2"/>
        <v>-10623082</v>
      </c>
      <c r="K19" s="77">
        <f t="shared" si="2"/>
        <v>-15814332</v>
      </c>
      <c r="L19" s="77">
        <f t="shared" si="2"/>
        <v>0</v>
      </c>
      <c r="M19" s="77">
        <f t="shared" si="2"/>
        <v>-26437414</v>
      </c>
      <c r="N19" s="77">
        <f t="shared" si="2"/>
        <v>-3676317</v>
      </c>
      <c r="O19" s="77">
        <f t="shared" si="2"/>
        <v>-11215513</v>
      </c>
      <c r="P19" s="77">
        <f t="shared" si="2"/>
        <v>27518362</v>
      </c>
      <c r="Q19" s="77">
        <f t="shared" si="2"/>
        <v>12626532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42228001</v>
      </c>
      <c r="W19" s="77">
        <f>IF(E10=E18,0,W10-W18)</f>
        <v>60339064</v>
      </c>
      <c r="X19" s="77">
        <f t="shared" si="2"/>
        <v>-18111063</v>
      </c>
      <c r="Y19" s="78">
        <f>+IF(W19&lt;&gt;0,(X19/W19)*100,0)</f>
        <v>-30.015485490461042</v>
      </c>
      <c r="Z19" s="79">
        <f t="shared" si="2"/>
        <v>-13429407</v>
      </c>
    </row>
    <row r="20" spans="1:26" ht="12.75">
      <c r="A20" s="58" t="s">
        <v>46</v>
      </c>
      <c r="B20" s="19">
        <v>37447324</v>
      </c>
      <c r="C20" s="19">
        <v>0</v>
      </c>
      <c r="D20" s="59">
        <v>53003000</v>
      </c>
      <c r="E20" s="60">
        <v>0</v>
      </c>
      <c r="F20" s="60">
        <v>5393727</v>
      </c>
      <c r="G20" s="60">
        <v>8888153</v>
      </c>
      <c r="H20" s="60">
        <v>0</v>
      </c>
      <c r="I20" s="60">
        <v>14281880</v>
      </c>
      <c r="J20" s="60">
        <v>0</v>
      </c>
      <c r="K20" s="60">
        <v>4596245</v>
      </c>
      <c r="L20" s="60">
        <v>0</v>
      </c>
      <c r="M20" s="60">
        <v>4596245</v>
      </c>
      <c r="N20" s="60">
        <v>4185909</v>
      </c>
      <c r="O20" s="60">
        <v>0</v>
      </c>
      <c r="P20" s="60">
        <v>0</v>
      </c>
      <c r="Q20" s="60">
        <v>4185909</v>
      </c>
      <c r="R20" s="60">
        <v>0</v>
      </c>
      <c r="S20" s="60">
        <v>0</v>
      </c>
      <c r="T20" s="60">
        <v>0</v>
      </c>
      <c r="U20" s="60">
        <v>0</v>
      </c>
      <c r="V20" s="60">
        <v>23064034</v>
      </c>
      <c r="W20" s="60">
        <v>53003001</v>
      </c>
      <c r="X20" s="60">
        <v>-29938967</v>
      </c>
      <c r="Y20" s="61">
        <v>-56.49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21386581</v>
      </c>
      <c r="C22" s="86">
        <f>SUM(C19:C21)</f>
        <v>0</v>
      </c>
      <c r="D22" s="87">
        <f aca="true" t="shared" si="3" ref="D22:Z22">SUM(D19:D21)</f>
        <v>51918944</v>
      </c>
      <c r="E22" s="88">
        <f t="shared" si="3"/>
        <v>-13429407</v>
      </c>
      <c r="F22" s="88">
        <f t="shared" si="3"/>
        <v>72639221</v>
      </c>
      <c r="G22" s="88">
        <f t="shared" si="3"/>
        <v>8304624</v>
      </c>
      <c r="H22" s="88">
        <f t="shared" si="3"/>
        <v>-10623082</v>
      </c>
      <c r="I22" s="88">
        <f t="shared" si="3"/>
        <v>70320763</v>
      </c>
      <c r="J22" s="88">
        <f t="shared" si="3"/>
        <v>-10623082</v>
      </c>
      <c r="K22" s="88">
        <f t="shared" si="3"/>
        <v>-11218087</v>
      </c>
      <c r="L22" s="88">
        <f t="shared" si="3"/>
        <v>0</v>
      </c>
      <c r="M22" s="88">
        <f t="shared" si="3"/>
        <v>-21841169</v>
      </c>
      <c r="N22" s="88">
        <f t="shared" si="3"/>
        <v>509592</v>
      </c>
      <c r="O22" s="88">
        <f t="shared" si="3"/>
        <v>-11215513</v>
      </c>
      <c r="P22" s="88">
        <f t="shared" si="3"/>
        <v>27518362</v>
      </c>
      <c r="Q22" s="88">
        <f t="shared" si="3"/>
        <v>16812441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65292035</v>
      </c>
      <c r="W22" s="88">
        <f t="shared" si="3"/>
        <v>113342065</v>
      </c>
      <c r="X22" s="88">
        <f t="shared" si="3"/>
        <v>-48050030</v>
      </c>
      <c r="Y22" s="89">
        <f>+IF(W22&lt;&gt;0,(X22/W22)*100,0)</f>
        <v>-42.39381909973142</v>
      </c>
      <c r="Z22" s="90">
        <f t="shared" si="3"/>
        <v>-13429407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21386581</v>
      </c>
      <c r="C24" s="75">
        <f>SUM(C22:C23)</f>
        <v>0</v>
      </c>
      <c r="D24" s="76">
        <f aca="true" t="shared" si="4" ref="D24:Z24">SUM(D22:D23)</f>
        <v>51918944</v>
      </c>
      <c r="E24" s="77">
        <f t="shared" si="4"/>
        <v>-13429407</v>
      </c>
      <c r="F24" s="77">
        <f t="shared" si="4"/>
        <v>72639221</v>
      </c>
      <c r="G24" s="77">
        <f t="shared" si="4"/>
        <v>8304624</v>
      </c>
      <c r="H24" s="77">
        <f t="shared" si="4"/>
        <v>-10623082</v>
      </c>
      <c r="I24" s="77">
        <f t="shared" si="4"/>
        <v>70320763</v>
      </c>
      <c r="J24" s="77">
        <f t="shared" si="4"/>
        <v>-10623082</v>
      </c>
      <c r="K24" s="77">
        <f t="shared" si="4"/>
        <v>-11218087</v>
      </c>
      <c r="L24" s="77">
        <f t="shared" si="4"/>
        <v>0</v>
      </c>
      <c r="M24" s="77">
        <f t="shared" si="4"/>
        <v>-21841169</v>
      </c>
      <c r="N24" s="77">
        <f t="shared" si="4"/>
        <v>509592</v>
      </c>
      <c r="O24" s="77">
        <f t="shared" si="4"/>
        <v>-11215513</v>
      </c>
      <c r="P24" s="77">
        <f t="shared" si="4"/>
        <v>27518362</v>
      </c>
      <c r="Q24" s="77">
        <f t="shared" si="4"/>
        <v>16812441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65292035</v>
      </c>
      <c r="W24" s="77">
        <f t="shared" si="4"/>
        <v>113342065</v>
      </c>
      <c r="X24" s="77">
        <f t="shared" si="4"/>
        <v>-48050030</v>
      </c>
      <c r="Y24" s="78">
        <f>+IF(W24&lt;&gt;0,(X24/W24)*100,0)</f>
        <v>-42.39381909973142</v>
      </c>
      <c r="Z24" s="79">
        <f t="shared" si="4"/>
        <v>-13429407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8684369</v>
      </c>
      <c r="C27" s="22">
        <v>0</v>
      </c>
      <c r="D27" s="99">
        <v>64175530</v>
      </c>
      <c r="E27" s="100">
        <v>64228580</v>
      </c>
      <c r="F27" s="100">
        <v>0</v>
      </c>
      <c r="G27" s="100">
        <v>0</v>
      </c>
      <c r="H27" s="100">
        <v>0</v>
      </c>
      <c r="I27" s="100">
        <v>0</v>
      </c>
      <c r="J27" s="100">
        <v>8888153</v>
      </c>
      <c r="K27" s="100">
        <v>2581330</v>
      </c>
      <c r="L27" s="100">
        <v>2581330</v>
      </c>
      <c r="M27" s="100">
        <v>14050813</v>
      </c>
      <c r="N27" s="100">
        <v>443723</v>
      </c>
      <c r="O27" s="100">
        <v>621130</v>
      </c>
      <c r="P27" s="100">
        <v>0</v>
      </c>
      <c r="Q27" s="100">
        <v>1064853</v>
      </c>
      <c r="R27" s="100">
        <v>0</v>
      </c>
      <c r="S27" s="100">
        <v>0</v>
      </c>
      <c r="T27" s="100">
        <v>0</v>
      </c>
      <c r="U27" s="100">
        <v>0</v>
      </c>
      <c r="V27" s="100">
        <v>15115666</v>
      </c>
      <c r="W27" s="100">
        <v>48171435</v>
      </c>
      <c r="X27" s="100">
        <v>-33055769</v>
      </c>
      <c r="Y27" s="101">
        <v>-68.62</v>
      </c>
      <c r="Z27" s="102">
        <v>64228580</v>
      </c>
    </row>
    <row r="28" spans="1:26" ht="12.75">
      <c r="A28" s="103" t="s">
        <v>46</v>
      </c>
      <c r="B28" s="19">
        <v>6029099</v>
      </c>
      <c r="C28" s="19">
        <v>0</v>
      </c>
      <c r="D28" s="59">
        <v>53003000</v>
      </c>
      <c r="E28" s="60">
        <v>53003000</v>
      </c>
      <c r="F28" s="60">
        <v>0</v>
      </c>
      <c r="G28" s="60">
        <v>0</v>
      </c>
      <c r="H28" s="60">
        <v>0</v>
      </c>
      <c r="I28" s="60">
        <v>0</v>
      </c>
      <c r="J28" s="60">
        <v>8888153</v>
      </c>
      <c r="K28" s="60">
        <v>2581330</v>
      </c>
      <c r="L28" s="60">
        <v>2581330</v>
      </c>
      <c r="M28" s="60">
        <v>14050813</v>
      </c>
      <c r="N28" s="60">
        <v>443723</v>
      </c>
      <c r="O28" s="60">
        <v>621130</v>
      </c>
      <c r="P28" s="60">
        <v>0</v>
      </c>
      <c r="Q28" s="60">
        <v>1064853</v>
      </c>
      <c r="R28" s="60">
        <v>0</v>
      </c>
      <c r="S28" s="60">
        <v>0</v>
      </c>
      <c r="T28" s="60">
        <v>0</v>
      </c>
      <c r="U28" s="60">
        <v>0</v>
      </c>
      <c r="V28" s="60">
        <v>15115666</v>
      </c>
      <c r="W28" s="60">
        <v>39752250</v>
      </c>
      <c r="X28" s="60">
        <v>-24636584</v>
      </c>
      <c r="Y28" s="61">
        <v>-61.98</v>
      </c>
      <c r="Z28" s="62">
        <v>53003000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2655270</v>
      </c>
      <c r="C31" s="19">
        <v>0</v>
      </c>
      <c r="D31" s="59">
        <v>11172530</v>
      </c>
      <c r="E31" s="60">
        <v>11225580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8419185</v>
      </c>
      <c r="X31" s="60">
        <v>-8419185</v>
      </c>
      <c r="Y31" s="61">
        <v>-100</v>
      </c>
      <c r="Z31" s="62">
        <v>11225580</v>
      </c>
    </row>
    <row r="32" spans="1:26" ht="12.75">
      <c r="A32" s="70" t="s">
        <v>54</v>
      </c>
      <c r="B32" s="22">
        <f>SUM(B28:B31)</f>
        <v>8684369</v>
      </c>
      <c r="C32" s="22">
        <f>SUM(C28:C31)</f>
        <v>0</v>
      </c>
      <c r="D32" s="99">
        <f aca="true" t="shared" si="5" ref="D32:Z32">SUM(D28:D31)</f>
        <v>64175530</v>
      </c>
      <c r="E32" s="100">
        <f t="shared" si="5"/>
        <v>64228580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8888153</v>
      </c>
      <c r="K32" s="100">
        <f t="shared" si="5"/>
        <v>2581330</v>
      </c>
      <c r="L32" s="100">
        <f t="shared" si="5"/>
        <v>2581330</v>
      </c>
      <c r="M32" s="100">
        <f t="shared" si="5"/>
        <v>14050813</v>
      </c>
      <c r="N32" s="100">
        <f t="shared" si="5"/>
        <v>443723</v>
      </c>
      <c r="O32" s="100">
        <f t="shared" si="5"/>
        <v>621130</v>
      </c>
      <c r="P32" s="100">
        <f t="shared" si="5"/>
        <v>0</v>
      </c>
      <c r="Q32" s="100">
        <f t="shared" si="5"/>
        <v>1064853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15115666</v>
      </c>
      <c r="W32" s="100">
        <f t="shared" si="5"/>
        <v>48171435</v>
      </c>
      <c r="X32" s="100">
        <f t="shared" si="5"/>
        <v>-33055769</v>
      </c>
      <c r="Y32" s="101">
        <f>+IF(W32&lt;&gt;0,(X32/W32)*100,0)</f>
        <v>-68.62110086610457</v>
      </c>
      <c r="Z32" s="102">
        <f t="shared" si="5"/>
        <v>64228580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112888803</v>
      </c>
      <c r="C35" s="19">
        <v>0</v>
      </c>
      <c r="D35" s="59">
        <v>85456238</v>
      </c>
      <c r="E35" s="60">
        <v>121176130</v>
      </c>
      <c r="F35" s="60">
        <v>212049920</v>
      </c>
      <c r="G35" s="60">
        <v>191843237</v>
      </c>
      <c r="H35" s="60">
        <v>182952457</v>
      </c>
      <c r="I35" s="60">
        <v>182952457</v>
      </c>
      <c r="J35" s="60">
        <v>166016633</v>
      </c>
      <c r="K35" s="60">
        <v>154077780</v>
      </c>
      <c r="L35" s="60">
        <v>182742414</v>
      </c>
      <c r="M35" s="60">
        <v>182742414</v>
      </c>
      <c r="N35" s="60">
        <v>150339243</v>
      </c>
      <c r="O35" s="60">
        <v>130632407</v>
      </c>
      <c r="P35" s="60">
        <v>165905805</v>
      </c>
      <c r="Q35" s="60">
        <v>165905805</v>
      </c>
      <c r="R35" s="60">
        <v>0</v>
      </c>
      <c r="S35" s="60">
        <v>0</v>
      </c>
      <c r="T35" s="60">
        <v>0</v>
      </c>
      <c r="U35" s="60">
        <v>0</v>
      </c>
      <c r="V35" s="60">
        <v>165905805</v>
      </c>
      <c r="W35" s="60">
        <v>90882098</v>
      </c>
      <c r="X35" s="60">
        <v>75023707</v>
      </c>
      <c r="Y35" s="61">
        <v>82.55</v>
      </c>
      <c r="Z35" s="62">
        <v>121176130</v>
      </c>
    </row>
    <row r="36" spans="1:26" ht="12.75">
      <c r="A36" s="58" t="s">
        <v>57</v>
      </c>
      <c r="B36" s="19">
        <v>258500498</v>
      </c>
      <c r="C36" s="19">
        <v>0</v>
      </c>
      <c r="D36" s="59">
        <v>322536687</v>
      </c>
      <c r="E36" s="60">
        <v>322536687</v>
      </c>
      <c r="F36" s="60">
        <v>305441957</v>
      </c>
      <c r="G36" s="60">
        <v>313288584</v>
      </c>
      <c r="H36" s="60">
        <v>313288584</v>
      </c>
      <c r="I36" s="60">
        <v>313288584</v>
      </c>
      <c r="J36" s="60">
        <v>318404330</v>
      </c>
      <c r="K36" s="60">
        <v>322734965</v>
      </c>
      <c r="L36" s="60">
        <v>322945616</v>
      </c>
      <c r="M36" s="60">
        <v>322945616</v>
      </c>
      <c r="N36" s="60">
        <v>282991417</v>
      </c>
      <c r="O36" s="60">
        <v>280818330</v>
      </c>
      <c r="P36" s="60">
        <v>126311025</v>
      </c>
      <c r="Q36" s="60">
        <v>126311025</v>
      </c>
      <c r="R36" s="60">
        <v>0</v>
      </c>
      <c r="S36" s="60">
        <v>0</v>
      </c>
      <c r="T36" s="60">
        <v>0</v>
      </c>
      <c r="U36" s="60">
        <v>0</v>
      </c>
      <c r="V36" s="60">
        <v>126311025</v>
      </c>
      <c r="W36" s="60">
        <v>241902515</v>
      </c>
      <c r="X36" s="60">
        <v>-115591490</v>
      </c>
      <c r="Y36" s="61">
        <v>-47.78</v>
      </c>
      <c r="Z36" s="62">
        <v>322536687</v>
      </c>
    </row>
    <row r="37" spans="1:26" ht="12.75">
      <c r="A37" s="58" t="s">
        <v>58</v>
      </c>
      <c r="B37" s="19">
        <v>32406158</v>
      </c>
      <c r="C37" s="19">
        <v>0</v>
      </c>
      <c r="D37" s="59">
        <v>19940816</v>
      </c>
      <c r="E37" s="60">
        <v>34080602</v>
      </c>
      <c r="F37" s="60">
        <v>34573690</v>
      </c>
      <c r="G37" s="60">
        <v>24516667</v>
      </c>
      <c r="H37" s="60">
        <v>26244774</v>
      </c>
      <c r="I37" s="60">
        <v>26244774</v>
      </c>
      <c r="J37" s="60">
        <v>10412126</v>
      </c>
      <c r="K37" s="60">
        <v>18207101</v>
      </c>
      <c r="L37" s="60">
        <v>34680489</v>
      </c>
      <c r="M37" s="60">
        <v>34680489</v>
      </c>
      <c r="N37" s="60">
        <v>23016621</v>
      </c>
      <c r="O37" s="60">
        <v>7457096</v>
      </c>
      <c r="P37" s="60">
        <v>38275365</v>
      </c>
      <c r="Q37" s="60">
        <v>38275365</v>
      </c>
      <c r="R37" s="60">
        <v>0</v>
      </c>
      <c r="S37" s="60">
        <v>0</v>
      </c>
      <c r="T37" s="60">
        <v>0</v>
      </c>
      <c r="U37" s="60">
        <v>0</v>
      </c>
      <c r="V37" s="60">
        <v>38275365</v>
      </c>
      <c r="W37" s="60">
        <v>25560452</v>
      </c>
      <c r="X37" s="60">
        <v>12714913</v>
      </c>
      <c r="Y37" s="61">
        <v>49.74</v>
      </c>
      <c r="Z37" s="62">
        <v>34080602</v>
      </c>
    </row>
    <row r="38" spans="1:26" ht="12.75">
      <c r="A38" s="58" t="s">
        <v>59</v>
      </c>
      <c r="B38" s="19">
        <v>0</v>
      </c>
      <c r="C38" s="19">
        <v>0</v>
      </c>
      <c r="D38" s="59">
        <v>14139786</v>
      </c>
      <c r="E38" s="60">
        <v>0</v>
      </c>
      <c r="F38" s="60">
        <v>-1019882</v>
      </c>
      <c r="G38" s="60">
        <v>-1019882</v>
      </c>
      <c r="H38" s="60">
        <v>-1019882</v>
      </c>
      <c r="I38" s="60">
        <v>-1019882</v>
      </c>
      <c r="J38" s="60">
        <v>-1019882</v>
      </c>
      <c r="K38" s="60">
        <v>-1019882</v>
      </c>
      <c r="L38" s="60">
        <v>-1019881</v>
      </c>
      <c r="M38" s="60">
        <v>-1019881</v>
      </c>
      <c r="N38" s="60">
        <v>5450057</v>
      </c>
      <c r="O38" s="60">
        <v>5505432</v>
      </c>
      <c r="P38" s="60">
        <v>5505432</v>
      </c>
      <c r="Q38" s="60">
        <v>5505432</v>
      </c>
      <c r="R38" s="60">
        <v>0</v>
      </c>
      <c r="S38" s="60">
        <v>0</v>
      </c>
      <c r="T38" s="60">
        <v>0</v>
      </c>
      <c r="U38" s="60">
        <v>0</v>
      </c>
      <c r="V38" s="60">
        <v>5505432</v>
      </c>
      <c r="W38" s="60"/>
      <c r="X38" s="60">
        <v>5505432</v>
      </c>
      <c r="Y38" s="61">
        <v>0</v>
      </c>
      <c r="Z38" s="62">
        <v>0</v>
      </c>
    </row>
    <row r="39" spans="1:26" ht="12.75">
      <c r="A39" s="58" t="s">
        <v>60</v>
      </c>
      <c r="B39" s="19">
        <v>338983143</v>
      </c>
      <c r="C39" s="19">
        <v>0</v>
      </c>
      <c r="D39" s="59">
        <v>373912322</v>
      </c>
      <c r="E39" s="60">
        <v>409632214</v>
      </c>
      <c r="F39" s="60">
        <v>483938070</v>
      </c>
      <c r="G39" s="60">
        <v>481635038</v>
      </c>
      <c r="H39" s="60">
        <v>471016150</v>
      </c>
      <c r="I39" s="60">
        <v>471016150</v>
      </c>
      <c r="J39" s="60">
        <v>475028719</v>
      </c>
      <c r="K39" s="60">
        <v>459625526</v>
      </c>
      <c r="L39" s="60">
        <v>472027422</v>
      </c>
      <c r="M39" s="60">
        <v>472027422</v>
      </c>
      <c r="N39" s="60">
        <v>404863982</v>
      </c>
      <c r="O39" s="60">
        <v>398488209</v>
      </c>
      <c r="P39" s="60">
        <v>248436034</v>
      </c>
      <c r="Q39" s="60">
        <v>248436034</v>
      </c>
      <c r="R39" s="60">
        <v>0</v>
      </c>
      <c r="S39" s="60">
        <v>0</v>
      </c>
      <c r="T39" s="60">
        <v>0</v>
      </c>
      <c r="U39" s="60">
        <v>0</v>
      </c>
      <c r="V39" s="60">
        <v>248436034</v>
      </c>
      <c r="W39" s="60">
        <v>307224161</v>
      </c>
      <c r="X39" s="60">
        <v>-58788127</v>
      </c>
      <c r="Y39" s="61">
        <v>-19.14</v>
      </c>
      <c r="Z39" s="62">
        <v>409632214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42117842</v>
      </c>
      <c r="C42" s="19">
        <v>0</v>
      </c>
      <c r="D42" s="59">
        <v>48905785</v>
      </c>
      <c r="E42" s="60">
        <v>57449393</v>
      </c>
      <c r="F42" s="60">
        <v>38162550</v>
      </c>
      <c r="G42" s="60">
        <v>-1789751</v>
      </c>
      <c r="H42" s="60">
        <v>-5657858</v>
      </c>
      <c r="I42" s="60">
        <v>30714941</v>
      </c>
      <c r="J42" s="60">
        <v>-9960208</v>
      </c>
      <c r="K42" s="60">
        <v>-19332830</v>
      </c>
      <c r="L42" s="60">
        <v>34497227</v>
      </c>
      <c r="M42" s="60">
        <v>5204189</v>
      </c>
      <c r="N42" s="60">
        <v>-9686463</v>
      </c>
      <c r="O42" s="60">
        <v>-9531181</v>
      </c>
      <c r="P42" s="60">
        <v>37760457</v>
      </c>
      <c r="Q42" s="60">
        <v>18542813</v>
      </c>
      <c r="R42" s="60">
        <v>0</v>
      </c>
      <c r="S42" s="60">
        <v>0</v>
      </c>
      <c r="T42" s="60">
        <v>0</v>
      </c>
      <c r="U42" s="60">
        <v>0</v>
      </c>
      <c r="V42" s="60">
        <v>54461943</v>
      </c>
      <c r="W42" s="60">
        <v>56998615</v>
      </c>
      <c r="X42" s="60">
        <v>-2536672</v>
      </c>
      <c r="Y42" s="61">
        <v>-4.45</v>
      </c>
      <c r="Z42" s="62">
        <v>57449393</v>
      </c>
    </row>
    <row r="43" spans="1:26" ht="12.75">
      <c r="A43" s="58" t="s">
        <v>63</v>
      </c>
      <c r="B43" s="19">
        <v>-59780508</v>
      </c>
      <c r="C43" s="19">
        <v>0</v>
      </c>
      <c r="D43" s="59">
        <v>-64175532</v>
      </c>
      <c r="E43" s="60">
        <v>-61551422</v>
      </c>
      <c r="F43" s="60">
        <v>-5393727</v>
      </c>
      <c r="G43" s="60">
        <v>0</v>
      </c>
      <c r="H43" s="60">
        <v>-1804524</v>
      </c>
      <c r="I43" s="60">
        <v>-7198251</v>
      </c>
      <c r="J43" s="60">
        <v>-3796788</v>
      </c>
      <c r="K43" s="60">
        <v>-2581330</v>
      </c>
      <c r="L43" s="60">
        <v>-6156190</v>
      </c>
      <c r="M43" s="60">
        <v>-12534308</v>
      </c>
      <c r="N43" s="60">
        <v>-446539</v>
      </c>
      <c r="O43" s="60">
        <v>-2198552</v>
      </c>
      <c r="P43" s="60">
        <v>-7103501</v>
      </c>
      <c r="Q43" s="60">
        <v>-9748592</v>
      </c>
      <c r="R43" s="60">
        <v>0</v>
      </c>
      <c r="S43" s="60">
        <v>0</v>
      </c>
      <c r="T43" s="60">
        <v>0</v>
      </c>
      <c r="U43" s="60">
        <v>0</v>
      </c>
      <c r="V43" s="60">
        <v>-29481151</v>
      </c>
      <c r="W43" s="60">
        <v>-39354839</v>
      </c>
      <c r="X43" s="60">
        <v>9873688</v>
      </c>
      <c r="Y43" s="61">
        <v>-25.09</v>
      </c>
      <c r="Z43" s="62">
        <v>-61551422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56964440</v>
      </c>
      <c r="C45" s="22">
        <v>0</v>
      </c>
      <c r="D45" s="99">
        <v>17100372</v>
      </c>
      <c r="E45" s="100">
        <v>52787251</v>
      </c>
      <c r="F45" s="100">
        <v>87125512</v>
      </c>
      <c r="G45" s="100">
        <v>85335761</v>
      </c>
      <c r="H45" s="100">
        <v>77873379</v>
      </c>
      <c r="I45" s="100">
        <v>77873379</v>
      </c>
      <c r="J45" s="100">
        <v>64116383</v>
      </c>
      <c r="K45" s="100">
        <v>42202223</v>
      </c>
      <c r="L45" s="100">
        <v>70543260</v>
      </c>
      <c r="M45" s="100">
        <v>70543260</v>
      </c>
      <c r="N45" s="100">
        <v>60410258</v>
      </c>
      <c r="O45" s="100">
        <v>48680525</v>
      </c>
      <c r="P45" s="100">
        <v>79337481</v>
      </c>
      <c r="Q45" s="100">
        <v>79337481</v>
      </c>
      <c r="R45" s="100">
        <v>0</v>
      </c>
      <c r="S45" s="100">
        <v>0</v>
      </c>
      <c r="T45" s="100">
        <v>0</v>
      </c>
      <c r="U45" s="100">
        <v>0</v>
      </c>
      <c r="V45" s="100">
        <v>79337481</v>
      </c>
      <c r="W45" s="100">
        <v>74533056</v>
      </c>
      <c r="X45" s="100">
        <v>4804425</v>
      </c>
      <c r="Y45" s="101">
        <v>6.45</v>
      </c>
      <c r="Z45" s="102">
        <v>52787251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3147164</v>
      </c>
      <c r="C49" s="52">
        <v>0</v>
      </c>
      <c r="D49" s="129">
        <v>2301570</v>
      </c>
      <c r="E49" s="54">
        <v>2128731</v>
      </c>
      <c r="F49" s="54">
        <v>0</v>
      </c>
      <c r="G49" s="54">
        <v>0</v>
      </c>
      <c r="H49" s="54">
        <v>0</v>
      </c>
      <c r="I49" s="54">
        <v>2755851</v>
      </c>
      <c r="J49" s="54">
        <v>0</v>
      </c>
      <c r="K49" s="54">
        <v>0</v>
      </c>
      <c r="L49" s="54">
        <v>0</v>
      </c>
      <c r="M49" s="54">
        <v>2613458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25336802</v>
      </c>
      <c r="W49" s="54">
        <v>117017379</v>
      </c>
      <c r="X49" s="54">
        <v>155300955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56380</v>
      </c>
      <c r="C51" s="52">
        <v>0</v>
      </c>
      <c r="D51" s="129">
        <v>3038</v>
      </c>
      <c r="E51" s="54">
        <v>23495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57761</v>
      </c>
      <c r="W51" s="54">
        <v>256609</v>
      </c>
      <c r="X51" s="54">
        <v>397283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51.9205854785037</v>
      </c>
      <c r="C58" s="5">
        <f>IF(C67=0,0,+(C76/C67)*100)</f>
        <v>0</v>
      </c>
      <c r="D58" s="6">
        <f aca="true" t="shared" si="6" ref="D58:Z58">IF(D67=0,0,+(D76/D67)*100)</f>
        <v>35.87755642202171</v>
      </c>
      <c r="E58" s="7">
        <f t="shared" si="6"/>
        <v>43.472984668381194</v>
      </c>
      <c r="F58" s="7">
        <f t="shared" si="6"/>
        <v>4.440963415597612</v>
      </c>
      <c r="G58" s="7">
        <f t="shared" si="6"/>
        <v>34.92545961952238</v>
      </c>
      <c r="H58" s="7">
        <f t="shared" si="6"/>
        <v>123.33462235388781</v>
      </c>
      <c r="I58" s="7">
        <f t="shared" si="6"/>
        <v>26.34179633557716</v>
      </c>
      <c r="J58" s="7">
        <f t="shared" si="6"/>
        <v>63.66214146631483</v>
      </c>
      <c r="K58" s="7">
        <f t="shared" si="6"/>
        <v>34.91170419032636</v>
      </c>
      <c r="L58" s="7">
        <f t="shared" si="6"/>
        <v>0</v>
      </c>
      <c r="M58" s="7">
        <f t="shared" si="6"/>
        <v>55.08864941200324</v>
      </c>
      <c r="N58" s="7">
        <f t="shared" si="6"/>
        <v>28.30599687162921</v>
      </c>
      <c r="O58" s="7">
        <f t="shared" si="6"/>
        <v>52.279253736669574</v>
      </c>
      <c r="P58" s="7">
        <f t="shared" si="6"/>
        <v>32.97216725795626</v>
      </c>
      <c r="Q58" s="7">
        <f t="shared" si="6"/>
        <v>37.80560826914679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34.228304022657824</v>
      </c>
      <c r="W58" s="7">
        <f t="shared" si="6"/>
        <v>46.38235087528281</v>
      </c>
      <c r="X58" s="7">
        <f t="shared" si="6"/>
        <v>0</v>
      </c>
      <c r="Y58" s="7">
        <f t="shared" si="6"/>
        <v>0</v>
      </c>
      <c r="Z58" s="8">
        <f t="shared" si="6"/>
        <v>43.472984668381194</v>
      </c>
    </row>
    <row r="59" spans="1:26" ht="12.75">
      <c r="A59" s="37" t="s">
        <v>31</v>
      </c>
      <c r="B59" s="9">
        <f aca="true" t="shared" si="7" ref="B59:Z66">IF(B68=0,0,+(B77/B68)*100)</f>
        <v>53.12736654779266</v>
      </c>
      <c r="C59" s="9">
        <f t="shared" si="7"/>
        <v>0</v>
      </c>
      <c r="D59" s="2">
        <f t="shared" si="7"/>
        <v>43.9887903097732</v>
      </c>
      <c r="E59" s="10">
        <f t="shared" si="7"/>
        <v>52.91448370918371</v>
      </c>
      <c r="F59" s="10">
        <f t="shared" si="7"/>
        <v>3.1523548967417443</v>
      </c>
      <c r="G59" s="10">
        <f t="shared" si="7"/>
        <v>60.70753824572294</v>
      </c>
      <c r="H59" s="10">
        <f t="shared" si="7"/>
        <v>375.3078271756273</v>
      </c>
      <c r="I59" s="10">
        <f t="shared" si="7"/>
        <v>30.418089239894623</v>
      </c>
      <c r="J59" s="10">
        <f t="shared" si="7"/>
        <v>191.89174108602424</v>
      </c>
      <c r="K59" s="10">
        <f t="shared" si="7"/>
        <v>85.34153357941092</v>
      </c>
      <c r="L59" s="10">
        <f t="shared" si="7"/>
        <v>0</v>
      </c>
      <c r="M59" s="10">
        <f t="shared" si="7"/>
        <v>153.5785527816034</v>
      </c>
      <c r="N59" s="10">
        <f t="shared" si="7"/>
        <v>57.73287192809463</v>
      </c>
      <c r="O59" s="10">
        <f t="shared" si="7"/>
        <v>89.50442130712352</v>
      </c>
      <c r="P59" s="10">
        <f t="shared" si="7"/>
        <v>147.4431686473288</v>
      </c>
      <c r="Q59" s="10">
        <f t="shared" si="7"/>
        <v>85.97460287196608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49.14231235496832</v>
      </c>
      <c r="W59" s="10">
        <f t="shared" si="7"/>
        <v>55.837697113998594</v>
      </c>
      <c r="X59" s="10">
        <f t="shared" si="7"/>
        <v>0</v>
      </c>
      <c r="Y59" s="10">
        <f t="shared" si="7"/>
        <v>0</v>
      </c>
      <c r="Z59" s="11">
        <f t="shared" si="7"/>
        <v>52.91448370918371</v>
      </c>
    </row>
    <row r="60" spans="1:26" ht="12.75">
      <c r="A60" s="38" t="s">
        <v>32</v>
      </c>
      <c r="B60" s="12">
        <f t="shared" si="7"/>
        <v>42.36074938490837</v>
      </c>
      <c r="C60" s="12">
        <f t="shared" si="7"/>
        <v>0</v>
      </c>
      <c r="D60" s="3">
        <f t="shared" si="7"/>
        <v>54.696529156484274</v>
      </c>
      <c r="E60" s="13">
        <f t="shared" si="7"/>
        <v>55.88712430462398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29.396966282635066</v>
      </c>
      <c r="O60" s="13">
        <f t="shared" si="7"/>
        <v>75.33007955763696</v>
      </c>
      <c r="P60" s="13">
        <f t="shared" si="7"/>
        <v>28.43439421444554</v>
      </c>
      <c r="Q60" s="13">
        <f t="shared" si="7"/>
        <v>44.18007795693001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89.28387943001678</v>
      </c>
      <c r="W60" s="13">
        <f t="shared" si="7"/>
        <v>75.5873138250645</v>
      </c>
      <c r="X60" s="13">
        <f t="shared" si="7"/>
        <v>0</v>
      </c>
      <c r="Y60" s="13">
        <f t="shared" si="7"/>
        <v>0</v>
      </c>
      <c r="Z60" s="14">
        <f t="shared" si="7"/>
        <v>55.88712430462398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42.36074938490837</v>
      </c>
      <c r="C64" s="12">
        <f t="shared" si="7"/>
        <v>0</v>
      </c>
      <c r="D64" s="3">
        <f t="shared" si="7"/>
        <v>0</v>
      </c>
      <c r="E64" s="13">
        <f t="shared" si="7"/>
        <v>3.274650088229213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6.077394162153673</v>
      </c>
      <c r="X64" s="13">
        <f t="shared" si="7"/>
        <v>0</v>
      </c>
      <c r="Y64" s="13">
        <f t="shared" si="7"/>
        <v>0</v>
      </c>
      <c r="Z64" s="14">
        <f t="shared" si="7"/>
        <v>3.274650088229213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29974115</v>
      </c>
      <c r="C67" s="24"/>
      <c r="D67" s="25">
        <v>35884969</v>
      </c>
      <c r="E67" s="26">
        <v>39851630</v>
      </c>
      <c r="F67" s="26">
        <v>16518105</v>
      </c>
      <c r="G67" s="26">
        <v>2347050</v>
      </c>
      <c r="H67" s="26">
        <v>3522054</v>
      </c>
      <c r="I67" s="26">
        <v>22387209</v>
      </c>
      <c r="J67" s="26">
        <v>3522054</v>
      </c>
      <c r="K67" s="26">
        <v>3540655</v>
      </c>
      <c r="L67" s="26"/>
      <c r="M67" s="26">
        <v>7062709</v>
      </c>
      <c r="N67" s="26">
        <v>2899912</v>
      </c>
      <c r="O67" s="26">
        <v>2746162</v>
      </c>
      <c r="P67" s="26">
        <v>2523862</v>
      </c>
      <c r="Q67" s="26">
        <v>8169936</v>
      </c>
      <c r="R67" s="26"/>
      <c r="S67" s="26"/>
      <c r="T67" s="26"/>
      <c r="U67" s="26"/>
      <c r="V67" s="26">
        <v>37619854</v>
      </c>
      <c r="W67" s="26">
        <v>27847228</v>
      </c>
      <c r="X67" s="26"/>
      <c r="Y67" s="25"/>
      <c r="Z67" s="27">
        <v>39851630</v>
      </c>
    </row>
    <row r="68" spans="1:26" ht="12.75" hidden="1">
      <c r="A68" s="37" t="s">
        <v>31</v>
      </c>
      <c r="B68" s="19">
        <v>26614453</v>
      </c>
      <c r="C68" s="19"/>
      <c r="D68" s="20">
        <v>25552178</v>
      </c>
      <c r="E68" s="21">
        <v>28347628</v>
      </c>
      <c r="F68" s="21">
        <v>15782709</v>
      </c>
      <c r="G68" s="21">
        <v>1146991</v>
      </c>
      <c r="H68" s="21">
        <v>1146991</v>
      </c>
      <c r="I68" s="21">
        <v>18076691</v>
      </c>
      <c r="J68" s="21">
        <v>1146991</v>
      </c>
      <c r="K68" s="21">
        <v>1139478</v>
      </c>
      <c r="L68" s="21"/>
      <c r="M68" s="21">
        <v>2286469</v>
      </c>
      <c r="N68" s="21">
        <v>1126703</v>
      </c>
      <c r="O68" s="21">
        <v>1126703</v>
      </c>
      <c r="P68" s="21">
        <v>452963</v>
      </c>
      <c r="Q68" s="21">
        <v>2706369</v>
      </c>
      <c r="R68" s="21"/>
      <c r="S68" s="21"/>
      <c r="T68" s="21"/>
      <c r="U68" s="21"/>
      <c r="V68" s="21">
        <v>23069529</v>
      </c>
      <c r="W68" s="21">
        <v>20097634</v>
      </c>
      <c r="X68" s="21"/>
      <c r="Y68" s="20"/>
      <c r="Z68" s="23">
        <v>28347628</v>
      </c>
    </row>
    <row r="69" spans="1:26" ht="12.75" hidden="1">
      <c r="A69" s="38" t="s">
        <v>32</v>
      </c>
      <c r="B69" s="19">
        <v>3359662</v>
      </c>
      <c r="C69" s="19"/>
      <c r="D69" s="20">
        <v>2988409</v>
      </c>
      <c r="E69" s="21">
        <v>4159620</v>
      </c>
      <c r="F69" s="21"/>
      <c r="G69" s="21"/>
      <c r="H69" s="21"/>
      <c r="I69" s="21"/>
      <c r="J69" s="21"/>
      <c r="K69" s="21"/>
      <c r="L69" s="21"/>
      <c r="M69" s="21"/>
      <c r="N69" s="21">
        <v>579553</v>
      </c>
      <c r="O69" s="21">
        <v>567136</v>
      </c>
      <c r="P69" s="21">
        <v>577853</v>
      </c>
      <c r="Q69" s="21">
        <v>1724542</v>
      </c>
      <c r="R69" s="21"/>
      <c r="S69" s="21"/>
      <c r="T69" s="21"/>
      <c r="U69" s="21"/>
      <c r="V69" s="21">
        <v>1724542</v>
      </c>
      <c r="W69" s="21">
        <v>2241306</v>
      </c>
      <c r="X69" s="21"/>
      <c r="Y69" s="20"/>
      <c r="Z69" s="23">
        <v>4159620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3359662</v>
      </c>
      <c r="C73" s="19"/>
      <c r="D73" s="20">
        <v>2988409</v>
      </c>
      <c r="E73" s="21">
        <v>4159620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2241306</v>
      </c>
      <c r="X73" s="21"/>
      <c r="Y73" s="20"/>
      <c r="Z73" s="23">
        <v>4159620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>
        <v>579553</v>
      </c>
      <c r="O74" s="21">
        <v>567136</v>
      </c>
      <c r="P74" s="21">
        <v>577853</v>
      </c>
      <c r="Q74" s="21">
        <v>1724542</v>
      </c>
      <c r="R74" s="21"/>
      <c r="S74" s="21"/>
      <c r="T74" s="21"/>
      <c r="U74" s="21"/>
      <c r="V74" s="21">
        <v>1724542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7344382</v>
      </c>
      <c r="E75" s="30">
        <v>7344382</v>
      </c>
      <c r="F75" s="30">
        <v>735396</v>
      </c>
      <c r="G75" s="30">
        <v>1200059</v>
      </c>
      <c r="H75" s="30">
        <v>2375063</v>
      </c>
      <c r="I75" s="30">
        <v>4310518</v>
      </c>
      <c r="J75" s="30">
        <v>2375063</v>
      </c>
      <c r="K75" s="30">
        <v>2401177</v>
      </c>
      <c r="L75" s="30"/>
      <c r="M75" s="30">
        <v>4776240</v>
      </c>
      <c r="N75" s="30">
        <v>1193656</v>
      </c>
      <c r="O75" s="30">
        <v>1052323</v>
      </c>
      <c r="P75" s="30">
        <v>1493046</v>
      </c>
      <c r="Q75" s="30">
        <v>3739025</v>
      </c>
      <c r="R75" s="30"/>
      <c r="S75" s="30"/>
      <c r="T75" s="30"/>
      <c r="U75" s="30"/>
      <c r="V75" s="30">
        <v>12825783</v>
      </c>
      <c r="W75" s="30">
        <v>5508288</v>
      </c>
      <c r="X75" s="30"/>
      <c r="Y75" s="29"/>
      <c r="Z75" s="31">
        <v>7344382</v>
      </c>
    </row>
    <row r="76" spans="1:26" ht="12.75" hidden="1">
      <c r="A76" s="42" t="s">
        <v>287</v>
      </c>
      <c r="B76" s="32">
        <v>15562736</v>
      </c>
      <c r="C76" s="32"/>
      <c r="D76" s="33">
        <v>12874650</v>
      </c>
      <c r="E76" s="34">
        <v>17324693</v>
      </c>
      <c r="F76" s="34">
        <v>733563</v>
      </c>
      <c r="G76" s="34">
        <v>819718</v>
      </c>
      <c r="H76" s="34">
        <v>4343912</v>
      </c>
      <c r="I76" s="34">
        <v>5897193</v>
      </c>
      <c r="J76" s="34">
        <v>2242215</v>
      </c>
      <c r="K76" s="34">
        <v>1236103</v>
      </c>
      <c r="L76" s="34">
        <v>412433</v>
      </c>
      <c r="M76" s="34">
        <v>3890751</v>
      </c>
      <c r="N76" s="34">
        <v>820849</v>
      </c>
      <c r="O76" s="34">
        <v>1435673</v>
      </c>
      <c r="P76" s="34">
        <v>832172</v>
      </c>
      <c r="Q76" s="34">
        <v>3088694</v>
      </c>
      <c r="R76" s="34"/>
      <c r="S76" s="34"/>
      <c r="T76" s="34"/>
      <c r="U76" s="34"/>
      <c r="V76" s="34">
        <v>12876638</v>
      </c>
      <c r="W76" s="34">
        <v>12916199</v>
      </c>
      <c r="X76" s="34"/>
      <c r="Y76" s="33"/>
      <c r="Z76" s="35">
        <v>17324693</v>
      </c>
    </row>
    <row r="77" spans="1:26" ht="12.75" hidden="1">
      <c r="A77" s="37" t="s">
        <v>31</v>
      </c>
      <c r="B77" s="19">
        <v>14139558</v>
      </c>
      <c r="C77" s="19"/>
      <c r="D77" s="20">
        <v>11240094</v>
      </c>
      <c r="E77" s="21">
        <v>15000001</v>
      </c>
      <c r="F77" s="21">
        <v>497527</v>
      </c>
      <c r="G77" s="21">
        <v>696310</v>
      </c>
      <c r="H77" s="21">
        <v>4304747</v>
      </c>
      <c r="I77" s="21">
        <v>5498584</v>
      </c>
      <c r="J77" s="21">
        <v>2200981</v>
      </c>
      <c r="K77" s="21">
        <v>972448</v>
      </c>
      <c r="L77" s="21">
        <v>338097</v>
      </c>
      <c r="M77" s="21">
        <v>3511526</v>
      </c>
      <c r="N77" s="21">
        <v>650478</v>
      </c>
      <c r="O77" s="21">
        <v>1008449</v>
      </c>
      <c r="P77" s="21">
        <v>667863</v>
      </c>
      <c r="Q77" s="21">
        <v>2326790</v>
      </c>
      <c r="R77" s="21"/>
      <c r="S77" s="21"/>
      <c r="T77" s="21"/>
      <c r="U77" s="21"/>
      <c r="V77" s="21">
        <v>11336900</v>
      </c>
      <c r="W77" s="21">
        <v>11222056</v>
      </c>
      <c r="X77" s="21"/>
      <c r="Y77" s="20"/>
      <c r="Z77" s="23">
        <v>15000001</v>
      </c>
    </row>
    <row r="78" spans="1:26" ht="12.75" hidden="1">
      <c r="A78" s="38" t="s">
        <v>32</v>
      </c>
      <c r="B78" s="19">
        <v>1423178</v>
      </c>
      <c r="C78" s="19"/>
      <c r="D78" s="20">
        <v>1634556</v>
      </c>
      <c r="E78" s="21">
        <v>2324692</v>
      </c>
      <c r="F78" s="21">
        <v>236036</v>
      </c>
      <c r="G78" s="21">
        <v>123408</v>
      </c>
      <c r="H78" s="21">
        <v>39165</v>
      </c>
      <c r="I78" s="21">
        <v>398609</v>
      </c>
      <c r="J78" s="21">
        <v>41234</v>
      </c>
      <c r="K78" s="21">
        <v>263655</v>
      </c>
      <c r="L78" s="21">
        <v>74336</v>
      </c>
      <c r="M78" s="21">
        <v>379225</v>
      </c>
      <c r="N78" s="21">
        <v>170371</v>
      </c>
      <c r="O78" s="21">
        <v>427224</v>
      </c>
      <c r="P78" s="21">
        <v>164309</v>
      </c>
      <c r="Q78" s="21">
        <v>761904</v>
      </c>
      <c r="R78" s="21"/>
      <c r="S78" s="21"/>
      <c r="T78" s="21"/>
      <c r="U78" s="21"/>
      <c r="V78" s="21">
        <v>1539738</v>
      </c>
      <c r="W78" s="21">
        <v>1694143</v>
      </c>
      <c r="X78" s="21"/>
      <c r="Y78" s="20"/>
      <c r="Z78" s="23">
        <v>2324692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>
        <v>1498341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1119515</v>
      </c>
      <c r="X81" s="21"/>
      <c r="Y81" s="20"/>
      <c r="Z81" s="23">
        <v>1498341</v>
      </c>
    </row>
    <row r="82" spans="1:26" ht="12.75" hidden="1">
      <c r="A82" s="39" t="s">
        <v>106</v>
      </c>
      <c r="B82" s="19">
        <v>1423178</v>
      </c>
      <c r="C82" s="19"/>
      <c r="D82" s="20"/>
      <c r="E82" s="21">
        <v>136213</v>
      </c>
      <c r="F82" s="21">
        <v>236036</v>
      </c>
      <c r="G82" s="21">
        <v>123408</v>
      </c>
      <c r="H82" s="21">
        <v>39165</v>
      </c>
      <c r="I82" s="21">
        <v>398609</v>
      </c>
      <c r="J82" s="21">
        <v>41234</v>
      </c>
      <c r="K82" s="21">
        <v>263655</v>
      </c>
      <c r="L82" s="21">
        <v>74336</v>
      </c>
      <c r="M82" s="21">
        <v>379225</v>
      </c>
      <c r="N82" s="21">
        <v>170371</v>
      </c>
      <c r="O82" s="21">
        <v>427224</v>
      </c>
      <c r="P82" s="21">
        <v>164309</v>
      </c>
      <c r="Q82" s="21">
        <v>761904</v>
      </c>
      <c r="R82" s="21"/>
      <c r="S82" s="21"/>
      <c r="T82" s="21"/>
      <c r="U82" s="21"/>
      <c r="V82" s="21">
        <v>1539738</v>
      </c>
      <c r="W82" s="21">
        <v>136213</v>
      </c>
      <c r="X82" s="21"/>
      <c r="Y82" s="20"/>
      <c r="Z82" s="23">
        <v>136213</v>
      </c>
    </row>
    <row r="83" spans="1:26" ht="12.75" hidden="1">
      <c r="A83" s="39" t="s">
        <v>107</v>
      </c>
      <c r="B83" s="19"/>
      <c r="C83" s="19"/>
      <c r="D83" s="20">
        <v>1634556</v>
      </c>
      <c r="E83" s="21">
        <v>690138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438415</v>
      </c>
      <c r="X83" s="21"/>
      <c r="Y83" s="20"/>
      <c r="Z83" s="23">
        <v>690138</v>
      </c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106100770</v>
      </c>
      <c r="D5" s="153">
        <f>SUM(D6:D8)</f>
        <v>0</v>
      </c>
      <c r="E5" s="154">
        <f t="shared" si="0"/>
        <v>102725938</v>
      </c>
      <c r="F5" s="100">
        <f t="shared" si="0"/>
        <v>103886602</v>
      </c>
      <c r="G5" s="100">
        <f t="shared" si="0"/>
        <v>72856318</v>
      </c>
      <c r="H5" s="100">
        <f t="shared" si="0"/>
        <v>12481038</v>
      </c>
      <c r="I5" s="100">
        <f t="shared" si="0"/>
        <v>4092583</v>
      </c>
      <c r="J5" s="100">
        <f t="shared" si="0"/>
        <v>89429939</v>
      </c>
      <c r="K5" s="100">
        <f t="shared" si="0"/>
        <v>4092583</v>
      </c>
      <c r="L5" s="100">
        <f t="shared" si="0"/>
        <v>9863309</v>
      </c>
      <c r="M5" s="100">
        <f t="shared" si="0"/>
        <v>0</v>
      </c>
      <c r="N5" s="100">
        <f t="shared" si="0"/>
        <v>13955892</v>
      </c>
      <c r="O5" s="100">
        <f t="shared" si="0"/>
        <v>11676170</v>
      </c>
      <c r="P5" s="100">
        <f t="shared" si="0"/>
        <v>4199349</v>
      </c>
      <c r="Q5" s="100">
        <f t="shared" si="0"/>
        <v>17370074</v>
      </c>
      <c r="R5" s="100">
        <f t="shared" si="0"/>
        <v>33245593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136631424</v>
      </c>
      <c r="X5" s="100">
        <f t="shared" si="0"/>
        <v>80257156</v>
      </c>
      <c r="Y5" s="100">
        <f t="shared" si="0"/>
        <v>56374268</v>
      </c>
      <c r="Z5" s="137">
        <f>+IF(X5&lt;&gt;0,+(Y5/X5)*100,0)</f>
        <v>70.2420454569808</v>
      </c>
      <c r="AA5" s="153">
        <f>SUM(AA6:AA8)</f>
        <v>103886602</v>
      </c>
    </row>
    <row r="6" spans="1:27" ht="12.75">
      <c r="A6" s="138" t="s">
        <v>75</v>
      </c>
      <c r="B6" s="136"/>
      <c r="C6" s="155">
        <v>23766964</v>
      </c>
      <c r="D6" s="155"/>
      <c r="E6" s="156">
        <v>33154415</v>
      </c>
      <c r="F6" s="60">
        <v>26891863</v>
      </c>
      <c r="G6" s="60">
        <v>12479526</v>
      </c>
      <c r="H6" s="60"/>
      <c r="I6" s="60"/>
      <c r="J6" s="60">
        <v>12479526</v>
      </c>
      <c r="K6" s="60"/>
      <c r="L6" s="60"/>
      <c r="M6" s="60"/>
      <c r="N6" s="60"/>
      <c r="O6" s="60"/>
      <c r="P6" s="60"/>
      <c r="Q6" s="60">
        <v>7487716</v>
      </c>
      <c r="R6" s="60">
        <v>7487716</v>
      </c>
      <c r="S6" s="60"/>
      <c r="T6" s="60"/>
      <c r="U6" s="60"/>
      <c r="V6" s="60"/>
      <c r="W6" s="60">
        <v>19967242</v>
      </c>
      <c r="X6" s="60">
        <v>26748612</v>
      </c>
      <c r="Y6" s="60">
        <v>-6781370</v>
      </c>
      <c r="Z6" s="140">
        <v>-25.35</v>
      </c>
      <c r="AA6" s="155">
        <v>26891863</v>
      </c>
    </row>
    <row r="7" spans="1:27" ht="12.75">
      <c r="A7" s="138" t="s">
        <v>76</v>
      </c>
      <c r="B7" s="136"/>
      <c r="C7" s="157">
        <v>57728710</v>
      </c>
      <c r="D7" s="157"/>
      <c r="E7" s="158">
        <v>40458830</v>
      </c>
      <c r="F7" s="159">
        <v>42468788</v>
      </c>
      <c r="G7" s="159">
        <v>60376792</v>
      </c>
      <c r="H7" s="159">
        <v>12481038</v>
      </c>
      <c r="I7" s="159">
        <v>4092583</v>
      </c>
      <c r="J7" s="159">
        <v>76950413</v>
      </c>
      <c r="K7" s="159">
        <v>4092583</v>
      </c>
      <c r="L7" s="159">
        <v>9863309</v>
      </c>
      <c r="M7" s="159"/>
      <c r="N7" s="159">
        <v>13955892</v>
      </c>
      <c r="O7" s="159">
        <v>11676170</v>
      </c>
      <c r="P7" s="159">
        <v>4598577</v>
      </c>
      <c r="Q7" s="159">
        <v>9882358</v>
      </c>
      <c r="R7" s="159">
        <v>26157105</v>
      </c>
      <c r="S7" s="159"/>
      <c r="T7" s="159"/>
      <c r="U7" s="159"/>
      <c r="V7" s="159"/>
      <c r="W7" s="159">
        <v>117063410</v>
      </c>
      <c r="X7" s="159">
        <v>53508544</v>
      </c>
      <c r="Y7" s="159">
        <v>63554866</v>
      </c>
      <c r="Z7" s="141">
        <v>118.78</v>
      </c>
      <c r="AA7" s="157">
        <v>42468788</v>
      </c>
    </row>
    <row r="8" spans="1:27" ht="12.75">
      <c r="A8" s="138" t="s">
        <v>77</v>
      </c>
      <c r="B8" s="136"/>
      <c r="C8" s="155">
        <v>24605096</v>
      </c>
      <c r="D8" s="155"/>
      <c r="E8" s="156">
        <v>29112693</v>
      </c>
      <c r="F8" s="60">
        <v>34525951</v>
      </c>
      <c r="G8" s="60"/>
      <c r="H8" s="60"/>
      <c r="I8" s="60"/>
      <c r="J8" s="60"/>
      <c r="K8" s="60"/>
      <c r="L8" s="60"/>
      <c r="M8" s="60"/>
      <c r="N8" s="60"/>
      <c r="O8" s="60"/>
      <c r="P8" s="60">
        <v>-399228</v>
      </c>
      <c r="Q8" s="60"/>
      <c r="R8" s="60">
        <v>-399228</v>
      </c>
      <c r="S8" s="60"/>
      <c r="T8" s="60"/>
      <c r="U8" s="60"/>
      <c r="V8" s="60"/>
      <c r="W8" s="60">
        <v>-399228</v>
      </c>
      <c r="X8" s="60"/>
      <c r="Y8" s="60">
        <v>-399228</v>
      </c>
      <c r="Z8" s="140">
        <v>0</v>
      </c>
      <c r="AA8" s="155">
        <v>34525951</v>
      </c>
    </row>
    <row r="9" spans="1:27" ht="12.75">
      <c r="A9" s="135" t="s">
        <v>78</v>
      </c>
      <c r="B9" s="136"/>
      <c r="C9" s="153">
        <f aca="true" t="shared" si="1" ref="C9:Y9">SUM(C10:C14)</f>
        <v>48092764</v>
      </c>
      <c r="D9" s="153">
        <f>SUM(D10:D14)</f>
        <v>0</v>
      </c>
      <c r="E9" s="154">
        <f t="shared" si="1"/>
        <v>46409843</v>
      </c>
      <c r="F9" s="100">
        <f t="shared" si="1"/>
        <v>39875185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7555457</v>
      </c>
      <c r="R9" s="100">
        <f t="shared" si="1"/>
        <v>7555457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7555457</v>
      </c>
      <c r="X9" s="100">
        <f t="shared" si="1"/>
        <v>13280880</v>
      </c>
      <c r="Y9" s="100">
        <f t="shared" si="1"/>
        <v>-5725423</v>
      </c>
      <c r="Z9" s="137">
        <f>+IF(X9&lt;&gt;0,+(Y9/X9)*100,0)</f>
        <v>-43.1102682954744</v>
      </c>
      <c r="AA9" s="153">
        <f>SUM(AA10:AA14)</f>
        <v>39875185</v>
      </c>
    </row>
    <row r="10" spans="1:27" ht="12.75">
      <c r="A10" s="138" t="s">
        <v>79</v>
      </c>
      <c r="B10" s="136"/>
      <c r="C10" s="155">
        <v>35030646</v>
      </c>
      <c r="D10" s="155"/>
      <c r="E10" s="156">
        <v>32300940</v>
      </c>
      <c r="F10" s="60">
        <v>38599558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7555457</v>
      </c>
      <c r="R10" s="60">
        <v>7555457</v>
      </c>
      <c r="S10" s="60"/>
      <c r="T10" s="60"/>
      <c r="U10" s="60"/>
      <c r="V10" s="60"/>
      <c r="W10" s="60">
        <v>7555457</v>
      </c>
      <c r="X10" s="60"/>
      <c r="Y10" s="60">
        <v>7555457</v>
      </c>
      <c r="Z10" s="140">
        <v>0</v>
      </c>
      <c r="AA10" s="155">
        <v>38599558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13062118</v>
      </c>
      <c r="D12" s="155"/>
      <c r="E12" s="156">
        <v>14108903</v>
      </c>
      <c r="F12" s="60">
        <v>1275627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13280880</v>
      </c>
      <c r="Y12" s="60">
        <v>-13280880</v>
      </c>
      <c r="Z12" s="140">
        <v>-100</v>
      </c>
      <c r="AA12" s="155">
        <v>1275627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74801528</v>
      </c>
      <c r="D15" s="153">
        <f>SUM(D16:D18)</f>
        <v>0</v>
      </c>
      <c r="E15" s="154">
        <f t="shared" si="2"/>
        <v>95919416</v>
      </c>
      <c r="F15" s="100">
        <f t="shared" si="2"/>
        <v>48522918</v>
      </c>
      <c r="G15" s="100">
        <f t="shared" si="2"/>
        <v>10621336</v>
      </c>
      <c r="H15" s="100">
        <f t="shared" si="2"/>
        <v>10621336</v>
      </c>
      <c r="I15" s="100">
        <f t="shared" si="2"/>
        <v>0</v>
      </c>
      <c r="J15" s="100">
        <f t="shared" si="2"/>
        <v>21242672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13825284</v>
      </c>
      <c r="R15" s="100">
        <f t="shared" si="2"/>
        <v>13825284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35067956</v>
      </c>
      <c r="X15" s="100">
        <f t="shared" si="2"/>
        <v>95919417</v>
      </c>
      <c r="Y15" s="100">
        <f t="shared" si="2"/>
        <v>-60851461</v>
      </c>
      <c r="Z15" s="137">
        <f>+IF(X15&lt;&gt;0,+(Y15/X15)*100,0)</f>
        <v>-63.44019063418619</v>
      </c>
      <c r="AA15" s="153">
        <f>SUM(AA16:AA18)</f>
        <v>48522918</v>
      </c>
    </row>
    <row r="16" spans="1:27" ht="12.75">
      <c r="A16" s="138" t="s">
        <v>85</v>
      </c>
      <c r="B16" s="136"/>
      <c r="C16" s="155">
        <v>20623914</v>
      </c>
      <c r="D16" s="155"/>
      <c r="E16" s="156">
        <v>24392595</v>
      </c>
      <c r="F16" s="60">
        <v>41103895</v>
      </c>
      <c r="G16" s="60">
        <v>10621336</v>
      </c>
      <c r="H16" s="60">
        <v>10621336</v>
      </c>
      <c r="I16" s="60"/>
      <c r="J16" s="60">
        <v>21242672</v>
      </c>
      <c r="K16" s="60"/>
      <c r="L16" s="60"/>
      <c r="M16" s="60"/>
      <c r="N16" s="60"/>
      <c r="O16" s="60"/>
      <c r="P16" s="60"/>
      <c r="Q16" s="60">
        <v>10637989</v>
      </c>
      <c r="R16" s="60">
        <v>10637989</v>
      </c>
      <c r="S16" s="60"/>
      <c r="T16" s="60"/>
      <c r="U16" s="60"/>
      <c r="V16" s="60"/>
      <c r="W16" s="60">
        <v>31880661</v>
      </c>
      <c r="X16" s="60">
        <v>24392595</v>
      </c>
      <c r="Y16" s="60">
        <v>7488066</v>
      </c>
      <c r="Z16" s="140">
        <v>30.7</v>
      </c>
      <c r="AA16" s="155">
        <v>41103895</v>
      </c>
    </row>
    <row r="17" spans="1:27" ht="12.75">
      <c r="A17" s="138" t="s">
        <v>86</v>
      </c>
      <c r="B17" s="136"/>
      <c r="C17" s="155">
        <v>54177614</v>
      </c>
      <c r="D17" s="155"/>
      <c r="E17" s="156">
        <v>71526821</v>
      </c>
      <c r="F17" s="60">
        <v>7419023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3187295</v>
      </c>
      <c r="R17" s="60">
        <v>3187295</v>
      </c>
      <c r="S17" s="60"/>
      <c r="T17" s="60"/>
      <c r="U17" s="60"/>
      <c r="V17" s="60"/>
      <c r="W17" s="60">
        <v>3187295</v>
      </c>
      <c r="X17" s="60">
        <v>71526822</v>
      </c>
      <c r="Y17" s="60">
        <v>-68339527</v>
      </c>
      <c r="Z17" s="140">
        <v>-95.54</v>
      </c>
      <c r="AA17" s="155">
        <v>7419023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7593156</v>
      </c>
      <c r="D19" s="153">
        <f>SUM(D20:D23)</f>
        <v>0</v>
      </c>
      <c r="E19" s="154">
        <f t="shared" si="3"/>
        <v>5269105</v>
      </c>
      <c r="F19" s="100">
        <f t="shared" si="3"/>
        <v>4159620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551415</v>
      </c>
      <c r="R19" s="100">
        <f t="shared" si="3"/>
        <v>551415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551415</v>
      </c>
      <c r="X19" s="100">
        <f t="shared" si="3"/>
        <v>4832856</v>
      </c>
      <c r="Y19" s="100">
        <f t="shared" si="3"/>
        <v>-4281441</v>
      </c>
      <c r="Z19" s="137">
        <f>+IF(X19&lt;&gt;0,+(Y19/X19)*100,0)</f>
        <v>-88.59028698558367</v>
      </c>
      <c r="AA19" s="153">
        <f>SUM(AA20:AA23)</f>
        <v>4159620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7593156</v>
      </c>
      <c r="D23" s="155"/>
      <c r="E23" s="156">
        <v>5269105</v>
      </c>
      <c r="F23" s="60">
        <v>4159620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551415</v>
      </c>
      <c r="R23" s="60">
        <v>551415</v>
      </c>
      <c r="S23" s="60"/>
      <c r="T23" s="60"/>
      <c r="U23" s="60"/>
      <c r="V23" s="60"/>
      <c r="W23" s="60">
        <v>551415</v>
      </c>
      <c r="X23" s="60">
        <v>4832856</v>
      </c>
      <c r="Y23" s="60">
        <v>-4281441</v>
      </c>
      <c r="Z23" s="140">
        <v>-88.59</v>
      </c>
      <c r="AA23" s="155">
        <v>4159620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236588218</v>
      </c>
      <c r="D25" s="168">
        <f>+D5+D9+D15+D19+D24</f>
        <v>0</v>
      </c>
      <c r="E25" s="169">
        <f t="shared" si="4"/>
        <v>250324302</v>
      </c>
      <c r="F25" s="73">
        <f t="shared" si="4"/>
        <v>196444325</v>
      </c>
      <c r="G25" s="73">
        <f t="shared" si="4"/>
        <v>83477654</v>
      </c>
      <c r="H25" s="73">
        <f t="shared" si="4"/>
        <v>23102374</v>
      </c>
      <c r="I25" s="73">
        <f t="shared" si="4"/>
        <v>4092583</v>
      </c>
      <c r="J25" s="73">
        <f t="shared" si="4"/>
        <v>110672611</v>
      </c>
      <c r="K25" s="73">
        <f t="shared" si="4"/>
        <v>4092583</v>
      </c>
      <c r="L25" s="73">
        <f t="shared" si="4"/>
        <v>9863309</v>
      </c>
      <c r="M25" s="73">
        <f t="shared" si="4"/>
        <v>0</v>
      </c>
      <c r="N25" s="73">
        <f t="shared" si="4"/>
        <v>13955892</v>
      </c>
      <c r="O25" s="73">
        <f t="shared" si="4"/>
        <v>11676170</v>
      </c>
      <c r="P25" s="73">
        <f t="shared" si="4"/>
        <v>4199349</v>
      </c>
      <c r="Q25" s="73">
        <f t="shared" si="4"/>
        <v>39302230</v>
      </c>
      <c r="R25" s="73">
        <f t="shared" si="4"/>
        <v>55177749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179806252</v>
      </c>
      <c r="X25" s="73">
        <f t="shared" si="4"/>
        <v>194290309</v>
      </c>
      <c r="Y25" s="73">
        <f t="shared" si="4"/>
        <v>-14484057</v>
      </c>
      <c r="Z25" s="170">
        <f>+IF(X25&lt;&gt;0,+(Y25/X25)*100,0)</f>
        <v>-7.4548530364424925</v>
      </c>
      <c r="AA25" s="168">
        <f>+AA5+AA9+AA15+AA19+AA24</f>
        <v>196444325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125931727</v>
      </c>
      <c r="D28" s="153">
        <f>SUM(D29:D31)</f>
        <v>0</v>
      </c>
      <c r="E28" s="154">
        <f t="shared" si="5"/>
        <v>89895902</v>
      </c>
      <c r="F28" s="100">
        <f t="shared" si="5"/>
        <v>81689656</v>
      </c>
      <c r="G28" s="100">
        <f t="shared" si="5"/>
        <v>6769777</v>
      </c>
      <c r="H28" s="100">
        <f t="shared" si="5"/>
        <v>7495632</v>
      </c>
      <c r="I28" s="100">
        <f t="shared" si="5"/>
        <v>6788349</v>
      </c>
      <c r="J28" s="100">
        <f t="shared" si="5"/>
        <v>21053758</v>
      </c>
      <c r="K28" s="100">
        <f t="shared" si="5"/>
        <v>6788349</v>
      </c>
      <c r="L28" s="100">
        <f t="shared" si="5"/>
        <v>8879238</v>
      </c>
      <c r="M28" s="100">
        <f t="shared" si="5"/>
        <v>0</v>
      </c>
      <c r="N28" s="100">
        <f t="shared" si="5"/>
        <v>15667587</v>
      </c>
      <c r="O28" s="100">
        <f t="shared" si="5"/>
        <v>6005661</v>
      </c>
      <c r="P28" s="100">
        <f t="shared" si="5"/>
        <v>7149981</v>
      </c>
      <c r="Q28" s="100">
        <f t="shared" si="5"/>
        <v>2324603</v>
      </c>
      <c r="R28" s="100">
        <f t="shared" si="5"/>
        <v>15480245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52201590</v>
      </c>
      <c r="X28" s="100">
        <f t="shared" si="5"/>
        <v>70001658</v>
      </c>
      <c r="Y28" s="100">
        <f t="shared" si="5"/>
        <v>-17800068</v>
      </c>
      <c r="Z28" s="137">
        <f>+IF(X28&lt;&gt;0,+(Y28/X28)*100,0)</f>
        <v>-25.4280662895156</v>
      </c>
      <c r="AA28" s="153">
        <f>SUM(AA29:AA31)</f>
        <v>81689656</v>
      </c>
    </row>
    <row r="29" spans="1:27" ht="12.75">
      <c r="A29" s="138" t="s">
        <v>75</v>
      </c>
      <c r="B29" s="136"/>
      <c r="C29" s="155">
        <v>31728684</v>
      </c>
      <c r="D29" s="155"/>
      <c r="E29" s="156">
        <v>30100863</v>
      </c>
      <c r="F29" s="60">
        <v>22909889</v>
      </c>
      <c r="G29" s="60">
        <v>2791525</v>
      </c>
      <c r="H29" s="60">
        <v>3110860</v>
      </c>
      <c r="I29" s="60">
        <v>2310409</v>
      </c>
      <c r="J29" s="60">
        <v>8212794</v>
      </c>
      <c r="K29" s="60">
        <v>2310409</v>
      </c>
      <c r="L29" s="60">
        <v>2481272</v>
      </c>
      <c r="M29" s="60"/>
      <c r="N29" s="60">
        <v>4791681</v>
      </c>
      <c r="O29" s="60">
        <v>2805122</v>
      </c>
      <c r="P29" s="60">
        <v>3968316</v>
      </c>
      <c r="Q29" s="60">
        <v>-1575415</v>
      </c>
      <c r="R29" s="60">
        <v>5198023</v>
      </c>
      <c r="S29" s="60"/>
      <c r="T29" s="60"/>
      <c r="U29" s="60"/>
      <c r="V29" s="60"/>
      <c r="W29" s="60">
        <v>18202498</v>
      </c>
      <c r="X29" s="60">
        <v>20061459</v>
      </c>
      <c r="Y29" s="60">
        <v>-1858961</v>
      </c>
      <c r="Z29" s="140">
        <v>-9.27</v>
      </c>
      <c r="AA29" s="155">
        <v>22909889</v>
      </c>
    </row>
    <row r="30" spans="1:27" ht="12.75">
      <c r="A30" s="138" t="s">
        <v>76</v>
      </c>
      <c r="B30" s="136"/>
      <c r="C30" s="157">
        <v>72844241</v>
      </c>
      <c r="D30" s="157"/>
      <c r="E30" s="158">
        <v>44627585</v>
      </c>
      <c r="F30" s="159">
        <v>47794494</v>
      </c>
      <c r="G30" s="159">
        <v>3281887</v>
      </c>
      <c r="H30" s="159">
        <v>3708091</v>
      </c>
      <c r="I30" s="159">
        <v>3749530</v>
      </c>
      <c r="J30" s="159">
        <v>10739508</v>
      </c>
      <c r="K30" s="159">
        <v>3749530</v>
      </c>
      <c r="L30" s="159">
        <v>5281332</v>
      </c>
      <c r="M30" s="159"/>
      <c r="N30" s="159">
        <v>9030862</v>
      </c>
      <c r="O30" s="159">
        <v>2832539</v>
      </c>
      <c r="P30" s="159">
        <v>2639238</v>
      </c>
      <c r="Q30" s="159">
        <v>2382842</v>
      </c>
      <c r="R30" s="159">
        <v>7854619</v>
      </c>
      <c r="S30" s="159"/>
      <c r="T30" s="159"/>
      <c r="U30" s="159"/>
      <c r="V30" s="159"/>
      <c r="W30" s="159">
        <v>27624989</v>
      </c>
      <c r="X30" s="159">
        <v>49940199</v>
      </c>
      <c r="Y30" s="159">
        <v>-22315210</v>
      </c>
      <c r="Z30" s="141">
        <v>-44.68</v>
      </c>
      <c r="AA30" s="157">
        <v>47794494</v>
      </c>
    </row>
    <row r="31" spans="1:27" ht="12.75">
      <c r="A31" s="138" t="s">
        <v>77</v>
      </c>
      <c r="B31" s="136"/>
      <c r="C31" s="155">
        <v>21358802</v>
      </c>
      <c r="D31" s="155"/>
      <c r="E31" s="156">
        <v>15167454</v>
      </c>
      <c r="F31" s="60">
        <v>10985273</v>
      </c>
      <c r="G31" s="60">
        <v>696365</v>
      </c>
      <c r="H31" s="60">
        <v>676681</v>
      </c>
      <c r="I31" s="60">
        <v>728410</v>
      </c>
      <c r="J31" s="60">
        <v>2101456</v>
      </c>
      <c r="K31" s="60">
        <v>728410</v>
      </c>
      <c r="L31" s="60">
        <v>1116634</v>
      </c>
      <c r="M31" s="60"/>
      <c r="N31" s="60">
        <v>1845044</v>
      </c>
      <c r="O31" s="60">
        <v>368000</v>
      </c>
      <c r="P31" s="60">
        <v>542427</v>
      </c>
      <c r="Q31" s="60">
        <v>1517176</v>
      </c>
      <c r="R31" s="60">
        <v>2427603</v>
      </c>
      <c r="S31" s="60"/>
      <c r="T31" s="60"/>
      <c r="U31" s="60"/>
      <c r="V31" s="60"/>
      <c r="W31" s="60">
        <v>6374103</v>
      </c>
      <c r="X31" s="60"/>
      <c r="Y31" s="60">
        <v>6374103</v>
      </c>
      <c r="Z31" s="140">
        <v>0</v>
      </c>
      <c r="AA31" s="155">
        <v>10985273</v>
      </c>
    </row>
    <row r="32" spans="1:27" ht="12.75">
      <c r="A32" s="135" t="s">
        <v>78</v>
      </c>
      <c r="B32" s="136"/>
      <c r="C32" s="153">
        <f aca="true" t="shared" si="6" ref="C32:Y32">SUM(C33:C37)</f>
        <v>45858473</v>
      </c>
      <c r="D32" s="153">
        <f>SUM(D33:D37)</f>
        <v>0</v>
      </c>
      <c r="E32" s="154">
        <f t="shared" si="6"/>
        <v>73042447</v>
      </c>
      <c r="F32" s="100">
        <f t="shared" si="6"/>
        <v>100207339</v>
      </c>
      <c r="G32" s="100">
        <f t="shared" si="6"/>
        <v>2094734</v>
      </c>
      <c r="H32" s="100">
        <f t="shared" si="6"/>
        <v>3984606</v>
      </c>
      <c r="I32" s="100">
        <f t="shared" si="6"/>
        <v>2937495</v>
      </c>
      <c r="J32" s="100">
        <f t="shared" si="6"/>
        <v>9016835</v>
      </c>
      <c r="K32" s="100">
        <f t="shared" si="6"/>
        <v>2937495</v>
      </c>
      <c r="L32" s="100">
        <f t="shared" si="6"/>
        <v>4179162</v>
      </c>
      <c r="M32" s="100">
        <f t="shared" si="6"/>
        <v>0</v>
      </c>
      <c r="N32" s="100">
        <f t="shared" si="6"/>
        <v>7116657</v>
      </c>
      <c r="O32" s="100">
        <f t="shared" si="6"/>
        <v>2391978</v>
      </c>
      <c r="P32" s="100">
        <f t="shared" si="6"/>
        <v>4229032</v>
      </c>
      <c r="Q32" s="100">
        <f t="shared" si="6"/>
        <v>3722044</v>
      </c>
      <c r="R32" s="100">
        <f t="shared" si="6"/>
        <v>10343054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26476546</v>
      </c>
      <c r="X32" s="100">
        <f t="shared" si="6"/>
        <v>33584994</v>
      </c>
      <c r="Y32" s="100">
        <f t="shared" si="6"/>
        <v>-7108448</v>
      </c>
      <c r="Z32" s="137">
        <f>+IF(X32&lt;&gt;0,+(Y32/X32)*100,0)</f>
        <v>-21.165547922980128</v>
      </c>
      <c r="AA32" s="153">
        <f>SUM(AA33:AA37)</f>
        <v>100207339</v>
      </c>
    </row>
    <row r="33" spans="1:27" ht="12.75">
      <c r="A33" s="138" t="s">
        <v>79</v>
      </c>
      <c r="B33" s="136"/>
      <c r="C33" s="155">
        <v>24499669</v>
      </c>
      <c r="D33" s="155"/>
      <c r="E33" s="156">
        <v>58933544</v>
      </c>
      <c r="F33" s="60">
        <v>100207339</v>
      </c>
      <c r="G33" s="60">
        <v>780307</v>
      </c>
      <c r="H33" s="60">
        <v>960540</v>
      </c>
      <c r="I33" s="60">
        <v>904112</v>
      </c>
      <c r="J33" s="60">
        <v>2644959</v>
      </c>
      <c r="K33" s="60">
        <v>904112</v>
      </c>
      <c r="L33" s="60">
        <v>2128713</v>
      </c>
      <c r="M33" s="60"/>
      <c r="N33" s="60">
        <v>3032825</v>
      </c>
      <c r="O33" s="60">
        <v>1103907</v>
      </c>
      <c r="P33" s="60">
        <v>2318328</v>
      </c>
      <c r="Q33" s="60">
        <v>2118051</v>
      </c>
      <c r="R33" s="60">
        <v>5540286</v>
      </c>
      <c r="S33" s="60"/>
      <c r="T33" s="60"/>
      <c r="U33" s="60"/>
      <c r="V33" s="60"/>
      <c r="W33" s="60">
        <v>11218070</v>
      </c>
      <c r="X33" s="60">
        <v>24101523</v>
      </c>
      <c r="Y33" s="60">
        <v>-12883453</v>
      </c>
      <c r="Z33" s="140">
        <v>-53.45</v>
      </c>
      <c r="AA33" s="155">
        <v>100207339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>
        <v>1235382</v>
      </c>
      <c r="I34" s="60">
        <v>779020</v>
      </c>
      <c r="J34" s="60">
        <v>2014402</v>
      </c>
      <c r="K34" s="60">
        <v>779020</v>
      </c>
      <c r="L34" s="60">
        <v>779018</v>
      </c>
      <c r="M34" s="60"/>
      <c r="N34" s="60">
        <v>1558038</v>
      </c>
      <c r="O34" s="60">
        <v>-3077</v>
      </c>
      <c r="P34" s="60">
        <v>283098</v>
      </c>
      <c r="Q34" s="60">
        <v>162562</v>
      </c>
      <c r="R34" s="60">
        <v>442583</v>
      </c>
      <c r="S34" s="60"/>
      <c r="T34" s="60"/>
      <c r="U34" s="60"/>
      <c r="V34" s="60"/>
      <c r="W34" s="60">
        <v>4015023</v>
      </c>
      <c r="X34" s="60"/>
      <c r="Y34" s="60">
        <v>4015023</v>
      </c>
      <c r="Z34" s="140">
        <v>0</v>
      </c>
      <c r="AA34" s="155"/>
    </row>
    <row r="35" spans="1:27" ht="12.75">
      <c r="A35" s="138" t="s">
        <v>81</v>
      </c>
      <c r="B35" s="136"/>
      <c r="C35" s="155">
        <v>21358804</v>
      </c>
      <c r="D35" s="155"/>
      <c r="E35" s="156">
        <v>14108903</v>
      </c>
      <c r="F35" s="60"/>
      <c r="G35" s="60">
        <v>1220744</v>
      </c>
      <c r="H35" s="60">
        <v>1695287</v>
      </c>
      <c r="I35" s="60">
        <v>1176667</v>
      </c>
      <c r="J35" s="60">
        <v>4092698</v>
      </c>
      <c r="K35" s="60">
        <v>1176667</v>
      </c>
      <c r="L35" s="60">
        <v>1176289</v>
      </c>
      <c r="M35" s="60"/>
      <c r="N35" s="60">
        <v>2352956</v>
      </c>
      <c r="O35" s="60">
        <v>1227932</v>
      </c>
      <c r="P35" s="60">
        <v>1534990</v>
      </c>
      <c r="Q35" s="60">
        <v>1350368</v>
      </c>
      <c r="R35" s="60">
        <v>4113290</v>
      </c>
      <c r="S35" s="60"/>
      <c r="T35" s="60"/>
      <c r="U35" s="60"/>
      <c r="V35" s="60"/>
      <c r="W35" s="60">
        <v>10558944</v>
      </c>
      <c r="X35" s="60">
        <v>9483471</v>
      </c>
      <c r="Y35" s="60">
        <v>1075473</v>
      </c>
      <c r="Z35" s="140">
        <v>11.34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>
        <v>93683</v>
      </c>
      <c r="H36" s="60">
        <v>93397</v>
      </c>
      <c r="I36" s="60">
        <v>77696</v>
      </c>
      <c r="J36" s="60">
        <v>264776</v>
      </c>
      <c r="K36" s="60">
        <v>77696</v>
      </c>
      <c r="L36" s="60">
        <v>95142</v>
      </c>
      <c r="M36" s="60"/>
      <c r="N36" s="60">
        <v>172838</v>
      </c>
      <c r="O36" s="60">
        <v>62977</v>
      </c>
      <c r="P36" s="60">
        <v>71616</v>
      </c>
      <c r="Q36" s="60">
        <v>74563</v>
      </c>
      <c r="R36" s="60">
        <v>209156</v>
      </c>
      <c r="S36" s="60"/>
      <c r="T36" s="60"/>
      <c r="U36" s="60"/>
      <c r="V36" s="60"/>
      <c r="W36" s="60">
        <v>646770</v>
      </c>
      <c r="X36" s="60"/>
      <c r="Y36" s="60">
        <v>646770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>
        <v>239</v>
      </c>
      <c r="P37" s="159">
        <v>21000</v>
      </c>
      <c r="Q37" s="159">
        <v>16500</v>
      </c>
      <c r="R37" s="159">
        <v>37739</v>
      </c>
      <c r="S37" s="159"/>
      <c r="T37" s="159"/>
      <c r="U37" s="159"/>
      <c r="V37" s="159"/>
      <c r="W37" s="159">
        <v>37739</v>
      </c>
      <c r="X37" s="159"/>
      <c r="Y37" s="159">
        <v>37739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30471352</v>
      </c>
      <c r="D38" s="153">
        <f>SUM(D39:D41)</f>
        <v>0</v>
      </c>
      <c r="E38" s="154">
        <f t="shared" si="7"/>
        <v>31626795</v>
      </c>
      <c r="F38" s="100">
        <f t="shared" si="7"/>
        <v>27976737</v>
      </c>
      <c r="G38" s="100">
        <f t="shared" si="7"/>
        <v>986438</v>
      </c>
      <c r="H38" s="100">
        <f t="shared" si="7"/>
        <v>2291640</v>
      </c>
      <c r="I38" s="100">
        <f t="shared" si="7"/>
        <v>3879032</v>
      </c>
      <c r="J38" s="100">
        <f t="shared" si="7"/>
        <v>7157110</v>
      </c>
      <c r="K38" s="100">
        <f t="shared" si="7"/>
        <v>3879032</v>
      </c>
      <c r="L38" s="100">
        <f t="shared" si="7"/>
        <v>7413175</v>
      </c>
      <c r="M38" s="100">
        <f t="shared" si="7"/>
        <v>0</v>
      </c>
      <c r="N38" s="100">
        <f t="shared" si="7"/>
        <v>11292207</v>
      </c>
      <c r="O38" s="100">
        <f t="shared" si="7"/>
        <v>2388127</v>
      </c>
      <c r="P38" s="100">
        <f t="shared" si="7"/>
        <v>3729800</v>
      </c>
      <c r="Q38" s="100">
        <f t="shared" si="7"/>
        <v>5498221</v>
      </c>
      <c r="R38" s="100">
        <f t="shared" si="7"/>
        <v>11616148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30065465</v>
      </c>
      <c r="X38" s="100">
        <f t="shared" si="7"/>
        <v>31669803</v>
      </c>
      <c r="Y38" s="100">
        <f t="shared" si="7"/>
        <v>-1604338</v>
      </c>
      <c r="Z38" s="137">
        <f>+IF(X38&lt;&gt;0,+(Y38/X38)*100,0)</f>
        <v>-5.065828795966934</v>
      </c>
      <c r="AA38" s="153">
        <f>SUM(AA39:AA41)</f>
        <v>27976737</v>
      </c>
    </row>
    <row r="39" spans="1:27" ht="12.75">
      <c r="A39" s="138" t="s">
        <v>85</v>
      </c>
      <c r="B39" s="136"/>
      <c r="C39" s="155">
        <v>8418717</v>
      </c>
      <c r="D39" s="155"/>
      <c r="E39" s="156">
        <v>26538985</v>
      </c>
      <c r="F39" s="60">
        <v>27976737</v>
      </c>
      <c r="G39" s="60">
        <v>972756</v>
      </c>
      <c r="H39" s="60">
        <v>2223042</v>
      </c>
      <c r="I39" s="60">
        <v>3699706</v>
      </c>
      <c r="J39" s="60">
        <v>6895504</v>
      </c>
      <c r="K39" s="60">
        <v>3699706</v>
      </c>
      <c r="L39" s="60">
        <v>7390805</v>
      </c>
      <c r="M39" s="60"/>
      <c r="N39" s="60">
        <v>11090511</v>
      </c>
      <c r="O39" s="60">
        <v>2388127</v>
      </c>
      <c r="P39" s="60">
        <v>3704970</v>
      </c>
      <c r="Q39" s="60">
        <v>5466083</v>
      </c>
      <c r="R39" s="60">
        <v>11559180</v>
      </c>
      <c r="S39" s="60"/>
      <c r="T39" s="60"/>
      <c r="U39" s="60"/>
      <c r="V39" s="60"/>
      <c r="W39" s="60">
        <v>29545195</v>
      </c>
      <c r="X39" s="60">
        <v>18832167</v>
      </c>
      <c r="Y39" s="60">
        <v>10713028</v>
      </c>
      <c r="Z39" s="140">
        <v>56.89</v>
      </c>
      <c r="AA39" s="155">
        <v>27976737</v>
      </c>
    </row>
    <row r="40" spans="1:27" ht="12.75">
      <c r="A40" s="138" t="s">
        <v>86</v>
      </c>
      <c r="B40" s="136"/>
      <c r="C40" s="155">
        <v>22052635</v>
      </c>
      <c r="D40" s="155"/>
      <c r="E40" s="156">
        <v>5087810</v>
      </c>
      <c r="F40" s="60"/>
      <c r="G40" s="60">
        <v>11680</v>
      </c>
      <c r="H40" s="60">
        <v>66596</v>
      </c>
      <c r="I40" s="60">
        <v>177324</v>
      </c>
      <c r="J40" s="60">
        <v>255600</v>
      </c>
      <c r="K40" s="60">
        <v>177324</v>
      </c>
      <c r="L40" s="60">
        <v>20368</v>
      </c>
      <c r="M40" s="60"/>
      <c r="N40" s="60">
        <v>197692</v>
      </c>
      <c r="O40" s="60"/>
      <c r="P40" s="60">
        <v>24830</v>
      </c>
      <c r="Q40" s="60">
        <v>32138</v>
      </c>
      <c r="R40" s="60">
        <v>56968</v>
      </c>
      <c r="S40" s="60"/>
      <c r="T40" s="60"/>
      <c r="U40" s="60"/>
      <c r="V40" s="60"/>
      <c r="W40" s="60">
        <v>510260</v>
      </c>
      <c r="X40" s="60">
        <v>12837636</v>
      </c>
      <c r="Y40" s="60">
        <v>-12327376</v>
      </c>
      <c r="Z40" s="140">
        <v>-96.03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>
        <v>2002</v>
      </c>
      <c r="H41" s="60">
        <v>2002</v>
      </c>
      <c r="I41" s="60">
        <v>2002</v>
      </c>
      <c r="J41" s="60">
        <v>6006</v>
      </c>
      <c r="K41" s="60">
        <v>2002</v>
      </c>
      <c r="L41" s="60">
        <v>2002</v>
      </c>
      <c r="M41" s="60"/>
      <c r="N41" s="60">
        <v>4004</v>
      </c>
      <c r="O41" s="60"/>
      <c r="P41" s="60"/>
      <c r="Q41" s="60"/>
      <c r="R41" s="60"/>
      <c r="S41" s="60"/>
      <c r="T41" s="60"/>
      <c r="U41" s="60"/>
      <c r="V41" s="60"/>
      <c r="W41" s="60">
        <v>10010</v>
      </c>
      <c r="X41" s="60"/>
      <c r="Y41" s="60">
        <v>10010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12940085</v>
      </c>
      <c r="D42" s="153">
        <f>SUM(D43:D46)</f>
        <v>0</v>
      </c>
      <c r="E42" s="154">
        <f t="shared" si="8"/>
        <v>3840214</v>
      </c>
      <c r="F42" s="100">
        <f t="shared" si="8"/>
        <v>0</v>
      </c>
      <c r="G42" s="100">
        <f t="shared" si="8"/>
        <v>935335</v>
      </c>
      <c r="H42" s="100">
        <f t="shared" si="8"/>
        <v>957406</v>
      </c>
      <c r="I42" s="100">
        <f t="shared" si="8"/>
        <v>1024098</v>
      </c>
      <c r="J42" s="100">
        <f t="shared" si="8"/>
        <v>2916839</v>
      </c>
      <c r="K42" s="100">
        <f t="shared" si="8"/>
        <v>1024098</v>
      </c>
      <c r="L42" s="100">
        <f t="shared" si="8"/>
        <v>81191</v>
      </c>
      <c r="M42" s="100">
        <f t="shared" si="8"/>
        <v>0</v>
      </c>
      <c r="N42" s="100">
        <f t="shared" si="8"/>
        <v>1105289</v>
      </c>
      <c r="O42" s="100">
        <f t="shared" si="8"/>
        <v>263138</v>
      </c>
      <c r="P42" s="100">
        <f t="shared" si="8"/>
        <v>137827</v>
      </c>
      <c r="Q42" s="100">
        <f t="shared" si="8"/>
        <v>75434</v>
      </c>
      <c r="R42" s="100">
        <f t="shared" si="8"/>
        <v>476399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4498527</v>
      </c>
      <c r="X42" s="100">
        <f t="shared" si="8"/>
        <v>2880162</v>
      </c>
      <c r="Y42" s="100">
        <f t="shared" si="8"/>
        <v>1618365</v>
      </c>
      <c r="Z42" s="137">
        <f>+IF(X42&lt;&gt;0,+(Y42/X42)*100,0)</f>
        <v>56.19006847531492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>
        <v>10811</v>
      </c>
      <c r="P43" s="60"/>
      <c r="Q43" s="60"/>
      <c r="R43" s="60">
        <v>10811</v>
      </c>
      <c r="S43" s="60"/>
      <c r="T43" s="60"/>
      <c r="U43" s="60"/>
      <c r="V43" s="60"/>
      <c r="W43" s="60">
        <v>10811</v>
      </c>
      <c r="X43" s="60"/>
      <c r="Y43" s="60">
        <v>10811</v>
      </c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12940085</v>
      </c>
      <c r="D46" s="155"/>
      <c r="E46" s="156">
        <v>3840214</v>
      </c>
      <c r="F46" s="60"/>
      <c r="G46" s="60">
        <v>935335</v>
      </c>
      <c r="H46" s="60">
        <v>957406</v>
      </c>
      <c r="I46" s="60">
        <v>1024098</v>
      </c>
      <c r="J46" s="60">
        <v>2916839</v>
      </c>
      <c r="K46" s="60">
        <v>1024098</v>
      </c>
      <c r="L46" s="60">
        <v>81191</v>
      </c>
      <c r="M46" s="60"/>
      <c r="N46" s="60">
        <v>1105289</v>
      </c>
      <c r="O46" s="60">
        <v>252327</v>
      </c>
      <c r="P46" s="60">
        <v>137827</v>
      </c>
      <c r="Q46" s="60">
        <v>75434</v>
      </c>
      <c r="R46" s="60">
        <v>465588</v>
      </c>
      <c r="S46" s="60"/>
      <c r="T46" s="60"/>
      <c r="U46" s="60"/>
      <c r="V46" s="60"/>
      <c r="W46" s="60">
        <v>4487716</v>
      </c>
      <c r="X46" s="60">
        <v>2880162</v>
      </c>
      <c r="Y46" s="60">
        <v>1607554</v>
      </c>
      <c r="Z46" s="140">
        <v>55.81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>
        <v>52149</v>
      </c>
      <c r="H47" s="100">
        <v>68466</v>
      </c>
      <c r="I47" s="100">
        <v>86691</v>
      </c>
      <c r="J47" s="100">
        <v>207306</v>
      </c>
      <c r="K47" s="100">
        <v>86691</v>
      </c>
      <c r="L47" s="100">
        <v>528630</v>
      </c>
      <c r="M47" s="100"/>
      <c r="N47" s="100">
        <v>615321</v>
      </c>
      <c r="O47" s="100">
        <v>117674</v>
      </c>
      <c r="P47" s="100">
        <v>168222</v>
      </c>
      <c r="Q47" s="100">
        <v>163566</v>
      </c>
      <c r="R47" s="100">
        <v>449462</v>
      </c>
      <c r="S47" s="100"/>
      <c r="T47" s="100"/>
      <c r="U47" s="100"/>
      <c r="V47" s="100"/>
      <c r="W47" s="100">
        <v>1272089</v>
      </c>
      <c r="X47" s="100"/>
      <c r="Y47" s="100">
        <v>1272089</v>
      </c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215201637</v>
      </c>
      <c r="D48" s="168">
        <f>+D28+D32+D38+D42+D47</f>
        <v>0</v>
      </c>
      <c r="E48" s="169">
        <f t="shared" si="9"/>
        <v>198405358</v>
      </c>
      <c r="F48" s="73">
        <f t="shared" si="9"/>
        <v>209873732</v>
      </c>
      <c r="G48" s="73">
        <f t="shared" si="9"/>
        <v>10838433</v>
      </c>
      <c r="H48" s="73">
        <f t="shared" si="9"/>
        <v>14797750</v>
      </c>
      <c r="I48" s="73">
        <f t="shared" si="9"/>
        <v>14715665</v>
      </c>
      <c r="J48" s="73">
        <f t="shared" si="9"/>
        <v>40351848</v>
      </c>
      <c r="K48" s="73">
        <f t="shared" si="9"/>
        <v>14715665</v>
      </c>
      <c r="L48" s="73">
        <f t="shared" si="9"/>
        <v>21081396</v>
      </c>
      <c r="M48" s="73">
        <f t="shared" si="9"/>
        <v>0</v>
      </c>
      <c r="N48" s="73">
        <f t="shared" si="9"/>
        <v>35797061</v>
      </c>
      <c r="O48" s="73">
        <f t="shared" si="9"/>
        <v>11166578</v>
      </c>
      <c r="P48" s="73">
        <f t="shared" si="9"/>
        <v>15414862</v>
      </c>
      <c r="Q48" s="73">
        <f t="shared" si="9"/>
        <v>11783868</v>
      </c>
      <c r="R48" s="73">
        <f t="shared" si="9"/>
        <v>38365308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114514217</v>
      </c>
      <c r="X48" s="73">
        <f t="shared" si="9"/>
        <v>138136617</v>
      </c>
      <c r="Y48" s="73">
        <f t="shared" si="9"/>
        <v>-23622400</v>
      </c>
      <c r="Z48" s="170">
        <f>+IF(X48&lt;&gt;0,+(Y48/X48)*100,0)</f>
        <v>-17.100751786906727</v>
      </c>
      <c r="AA48" s="168">
        <f>+AA28+AA32+AA38+AA42+AA47</f>
        <v>209873732</v>
      </c>
    </row>
    <row r="49" spans="1:27" ht="12.75">
      <c r="A49" s="148" t="s">
        <v>49</v>
      </c>
      <c r="B49" s="149"/>
      <c r="C49" s="171">
        <f aca="true" t="shared" si="10" ref="C49:Y49">+C25-C48</f>
        <v>21386581</v>
      </c>
      <c r="D49" s="171">
        <f>+D25-D48</f>
        <v>0</v>
      </c>
      <c r="E49" s="172">
        <f t="shared" si="10"/>
        <v>51918944</v>
      </c>
      <c r="F49" s="173">
        <f t="shared" si="10"/>
        <v>-13429407</v>
      </c>
      <c r="G49" s="173">
        <f t="shared" si="10"/>
        <v>72639221</v>
      </c>
      <c r="H49" s="173">
        <f t="shared" si="10"/>
        <v>8304624</v>
      </c>
      <c r="I49" s="173">
        <f t="shared" si="10"/>
        <v>-10623082</v>
      </c>
      <c r="J49" s="173">
        <f t="shared" si="10"/>
        <v>70320763</v>
      </c>
      <c r="K49" s="173">
        <f t="shared" si="10"/>
        <v>-10623082</v>
      </c>
      <c r="L49" s="173">
        <f t="shared" si="10"/>
        <v>-11218087</v>
      </c>
      <c r="M49" s="173">
        <f t="shared" si="10"/>
        <v>0</v>
      </c>
      <c r="N49" s="173">
        <f t="shared" si="10"/>
        <v>-21841169</v>
      </c>
      <c r="O49" s="173">
        <f t="shared" si="10"/>
        <v>509592</v>
      </c>
      <c r="P49" s="173">
        <f t="shared" si="10"/>
        <v>-11215513</v>
      </c>
      <c r="Q49" s="173">
        <f t="shared" si="10"/>
        <v>27518362</v>
      </c>
      <c r="R49" s="173">
        <f t="shared" si="10"/>
        <v>16812441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65292035</v>
      </c>
      <c r="X49" s="173">
        <f>IF(F25=F48,0,X25-X48)</f>
        <v>56153692</v>
      </c>
      <c r="Y49" s="173">
        <f t="shared" si="10"/>
        <v>9138343</v>
      </c>
      <c r="Z49" s="174">
        <f>+IF(X49&lt;&gt;0,+(Y49/X49)*100,0)</f>
        <v>16.273806181791215</v>
      </c>
      <c r="AA49" s="171">
        <f>+AA25-AA48</f>
        <v>-13429407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26614453</v>
      </c>
      <c r="D5" s="155">
        <v>0</v>
      </c>
      <c r="E5" s="156">
        <v>25552178</v>
      </c>
      <c r="F5" s="60">
        <v>28347628</v>
      </c>
      <c r="G5" s="60">
        <v>15782709</v>
      </c>
      <c r="H5" s="60">
        <v>1146991</v>
      </c>
      <c r="I5" s="60">
        <v>1146991</v>
      </c>
      <c r="J5" s="60">
        <v>18076691</v>
      </c>
      <c r="K5" s="60">
        <v>1146991</v>
      </c>
      <c r="L5" s="60">
        <v>1139478</v>
      </c>
      <c r="M5" s="60">
        <v>0</v>
      </c>
      <c r="N5" s="60">
        <v>2286469</v>
      </c>
      <c r="O5" s="60">
        <v>1126703</v>
      </c>
      <c r="P5" s="60">
        <v>1126703</v>
      </c>
      <c r="Q5" s="60">
        <v>452963</v>
      </c>
      <c r="R5" s="60">
        <v>2706369</v>
      </c>
      <c r="S5" s="60">
        <v>0</v>
      </c>
      <c r="T5" s="60">
        <v>0</v>
      </c>
      <c r="U5" s="60">
        <v>0</v>
      </c>
      <c r="V5" s="60">
        <v>0</v>
      </c>
      <c r="W5" s="60">
        <v>23069529</v>
      </c>
      <c r="X5" s="60">
        <v>20097634</v>
      </c>
      <c r="Y5" s="60">
        <v>2971895</v>
      </c>
      <c r="Z5" s="140">
        <v>14.79</v>
      </c>
      <c r="AA5" s="155">
        <v>28347628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3359662</v>
      </c>
      <c r="D10" s="155">
        <v>0</v>
      </c>
      <c r="E10" s="156">
        <v>2988409</v>
      </c>
      <c r="F10" s="54">
        <v>4159620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2241306</v>
      </c>
      <c r="Y10" s="54">
        <v>-2241306</v>
      </c>
      <c r="Z10" s="184">
        <v>-100</v>
      </c>
      <c r="AA10" s="130">
        <v>4159620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579553</v>
      </c>
      <c r="P11" s="60">
        <v>567136</v>
      </c>
      <c r="Q11" s="60">
        <v>577853</v>
      </c>
      <c r="R11" s="60">
        <v>1724542</v>
      </c>
      <c r="S11" s="60">
        <v>0</v>
      </c>
      <c r="T11" s="60">
        <v>0</v>
      </c>
      <c r="U11" s="60">
        <v>0</v>
      </c>
      <c r="V11" s="60">
        <v>0</v>
      </c>
      <c r="W11" s="60">
        <v>1724542</v>
      </c>
      <c r="X11" s="60"/>
      <c r="Y11" s="60">
        <v>1724542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758628</v>
      </c>
      <c r="D12" s="155">
        <v>0</v>
      </c>
      <c r="E12" s="156">
        <v>1008181</v>
      </c>
      <c r="F12" s="60">
        <v>862290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-10244</v>
      </c>
      <c r="M12" s="60">
        <v>0</v>
      </c>
      <c r="N12" s="60">
        <v>-10244</v>
      </c>
      <c r="O12" s="60">
        <v>77788</v>
      </c>
      <c r="P12" s="60">
        <v>-345279</v>
      </c>
      <c r="Q12" s="60">
        <v>52436</v>
      </c>
      <c r="R12" s="60">
        <v>-215055</v>
      </c>
      <c r="S12" s="60">
        <v>0</v>
      </c>
      <c r="T12" s="60">
        <v>0</v>
      </c>
      <c r="U12" s="60">
        <v>0</v>
      </c>
      <c r="V12" s="60">
        <v>0</v>
      </c>
      <c r="W12" s="60">
        <v>-225299</v>
      </c>
      <c r="X12" s="60">
        <v>756135</v>
      </c>
      <c r="Y12" s="60">
        <v>-981434</v>
      </c>
      <c r="Z12" s="140">
        <v>-129.8</v>
      </c>
      <c r="AA12" s="155">
        <v>862290</v>
      </c>
    </row>
    <row r="13" spans="1:27" ht="12.75">
      <c r="A13" s="181" t="s">
        <v>109</v>
      </c>
      <c r="B13" s="185"/>
      <c r="C13" s="155">
        <v>20741525</v>
      </c>
      <c r="D13" s="155">
        <v>0</v>
      </c>
      <c r="E13" s="156">
        <v>4865481</v>
      </c>
      <c r="F13" s="60">
        <v>4052697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138218</v>
      </c>
      <c r="P13" s="60">
        <v>27936</v>
      </c>
      <c r="Q13" s="60">
        <v>28789</v>
      </c>
      <c r="R13" s="60">
        <v>194943</v>
      </c>
      <c r="S13" s="60">
        <v>0</v>
      </c>
      <c r="T13" s="60">
        <v>0</v>
      </c>
      <c r="U13" s="60">
        <v>0</v>
      </c>
      <c r="V13" s="60">
        <v>0</v>
      </c>
      <c r="W13" s="60">
        <v>194943</v>
      </c>
      <c r="X13" s="60">
        <v>3649113</v>
      </c>
      <c r="Y13" s="60">
        <v>-3454170</v>
      </c>
      <c r="Z13" s="140">
        <v>-94.66</v>
      </c>
      <c r="AA13" s="155">
        <v>4052697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7344382</v>
      </c>
      <c r="F14" s="60">
        <v>7344382</v>
      </c>
      <c r="G14" s="60">
        <v>735396</v>
      </c>
      <c r="H14" s="60">
        <v>1200059</v>
      </c>
      <c r="I14" s="60">
        <v>2375063</v>
      </c>
      <c r="J14" s="60">
        <v>4310518</v>
      </c>
      <c r="K14" s="60">
        <v>2375063</v>
      </c>
      <c r="L14" s="60">
        <v>2401177</v>
      </c>
      <c r="M14" s="60">
        <v>0</v>
      </c>
      <c r="N14" s="60">
        <v>4776240</v>
      </c>
      <c r="O14" s="60">
        <v>1193656</v>
      </c>
      <c r="P14" s="60">
        <v>1052323</v>
      </c>
      <c r="Q14" s="60">
        <v>1493046</v>
      </c>
      <c r="R14" s="60">
        <v>3739025</v>
      </c>
      <c r="S14" s="60">
        <v>0</v>
      </c>
      <c r="T14" s="60">
        <v>0</v>
      </c>
      <c r="U14" s="60">
        <v>0</v>
      </c>
      <c r="V14" s="60">
        <v>0</v>
      </c>
      <c r="W14" s="60">
        <v>12825783</v>
      </c>
      <c r="X14" s="60">
        <v>5508288</v>
      </c>
      <c r="Y14" s="60">
        <v>7317495</v>
      </c>
      <c r="Z14" s="140">
        <v>132.85</v>
      </c>
      <c r="AA14" s="155">
        <v>7344382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1631999</v>
      </c>
      <c r="D16" s="155">
        <v>0</v>
      </c>
      <c r="E16" s="156">
        <v>361408</v>
      </c>
      <c r="F16" s="60">
        <v>176445</v>
      </c>
      <c r="G16" s="60">
        <v>9203</v>
      </c>
      <c r="H16" s="60">
        <v>5825</v>
      </c>
      <c r="I16" s="60">
        <v>17444</v>
      </c>
      <c r="J16" s="60">
        <v>32472</v>
      </c>
      <c r="K16" s="60">
        <v>17444</v>
      </c>
      <c r="L16" s="60">
        <v>28389</v>
      </c>
      <c r="M16" s="60">
        <v>0</v>
      </c>
      <c r="N16" s="60">
        <v>45833</v>
      </c>
      <c r="O16" s="60">
        <v>1800</v>
      </c>
      <c r="P16" s="60">
        <v>5951</v>
      </c>
      <c r="Q16" s="60">
        <v>11411</v>
      </c>
      <c r="R16" s="60">
        <v>19162</v>
      </c>
      <c r="S16" s="60">
        <v>0</v>
      </c>
      <c r="T16" s="60">
        <v>0</v>
      </c>
      <c r="U16" s="60">
        <v>0</v>
      </c>
      <c r="V16" s="60">
        <v>0</v>
      </c>
      <c r="W16" s="60">
        <v>97467</v>
      </c>
      <c r="X16" s="60">
        <v>271053</v>
      </c>
      <c r="Y16" s="60">
        <v>-173586</v>
      </c>
      <c r="Z16" s="140">
        <v>-64.04</v>
      </c>
      <c r="AA16" s="155">
        <v>176445</v>
      </c>
    </row>
    <row r="17" spans="1:27" ht="12.75">
      <c r="A17" s="181" t="s">
        <v>113</v>
      </c>
      <c r="B17" s="185"/>
      <c r="C17" s="155">
        <v>1100460</v>
      </c>
      <c r="D17" s="155">
        <v>0</v>
      </c>
      <c r="E17" s="156">
        <v>1099182</v>
      </c>
      <c r="F17" s="60">
        <v>1099182</v>
      </c>
      <c r="G17" s="60">
        <v>110290</v>
      </c>
      <c r="H17" s="60">
        <v>128081</v>
      </c>
      <c r="I17" s="60">
        <v>89895</v>
      </c>
      <c r="J17" s="60">
        <v>328266</v>
      </c>
      <c r="K17" s="60">
        <v>89895</v>
      </c>
      <c r="L17" s="60">
        <v>120216</v>
      </c>
      <c r="M17" s="60">
        <v>0</v>
      </c>
      <c r="N17" s="60">
        <v>210111</v>
      </c>
      <c r="O17" s="60">
        <v>89683</v>
      </c>
      <c r="P17" s="60">
        <v>109947</v>
      </c>
      <c r="Q17" s="60">
        <v>113630</v>
      </c>
      <c r="R17" s="60">
        <v>313260</v>
      </c>
      <c r="S17" s="60">
        <v>0</v>
      </c>
      <c r="T17" s="60">
        <v>0</v>
      </c>
      <c r="U17" s="60">
        <v>0</v>
      </c>
      <c r="V17" s="60">
        <v>0</v>
      </c>
      <c r="W17" s="60">
        <v>851637</v>
      </c>
      <c r="X17" s="60">
        <v>824391</v>
      </c>
      <c r="Y17" s="60">
        <v>27246</v>
      </c>
      <c r="Z17" s="140">
        <v>3.3</v>
      </c>
      <c r="AA17" s="155">
        <v>1099182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144173627</v>
      </c>
      <c r="D19" s="155">
        <v>0</v>
      </c>
      <c r="E19" s="156">
        <v>153278000</v>
      </c>
      <c r="F19" s="60">
        <v>149578000</v>
      </c>
      <c r="G19" s="60">
        <v>61442107</v>
      </c>
      <c r="H19" s="60">
        <v>11718032</v>
      </c>
      <c r="I19" s="60">
        <v>459906</v>
      </c>
      <c r="J19" s="60">
        <v>73620045</v>
      </c>
      <c r="K19" s="60">
        <v>459906</v>
      </c>
      <c r="L19" s="60">
        <v>1583885</v>
      </c>
      <c r="M19" s="60">
        <v>0</v>
      </c>
      <c r="N19" s="60">
        <v>2043791</v>
      </c>
      <c r="O19" s="60">
        <v>4241855</v>
      </c>
      <c r="P19" s="60">
        <v>1653575</v>
      </c>
      <c r="Q19" s="60">
        <v>36571000</v>
      </c>
      <c r="R19" s="60">
        <v>42466430</v>
      </c>
      <c r="S19" s="60">
        <v>0</v>
      </c>
      <c r="T19" s="60">
        <v>0</v>
      </c>
      <c r="U19" s="60">
        <v>0</v>
      </c>
      <c r="V19" s="60">
        <v>0</v>
      </c>
      <c r="W19" s="60">
        <v>118130266</v>
      </c>
      <c r="X19" s="60">
        <v>153278001</v>
      </c>
      <c r="Y19" s="60">
        <v>-35147735</v>
      </c>
      <c r="Z19" s="140">
        <v>-22.93</v>
      </c>
      <c r="AA19" s="155">
        <v>149578000</v>
      </c>
    </row>
    <row r="20" spans="1:27" ht="12.75">
      <c r="A20" s="181" t="s">
        <v>35</v>
      </c>
      <c r="B20" s="185"/>
      <c r="C20" s="155">
        <v>760540</v>
      </c>
      <c r="D20" s="155">
        <v>0</v>
      </c>
      <c r="E20" s="156">
        <v>824081</v>
      </c>
      <c r="F20" s="54">
        <v>824081</v>
      </c>
      <c r="G20" s="54">
        <v>4222</v>
      </c>
      <c r="H20" s="54">
        <v>15233</v>
      </c>
      <c r="I20" s="54">
        <v>3284</v>
      </c>
      <c r="J20" s="54">
        <v>22739</v>
      </c>
      <c r="K20" s="54">
        <v>3284</v>
      </c>
      <c r="L20" s="54">
        <v>4163</v>
      </c>
      <c r="M20" s="54">
        <v>0</v>
      </c>
      <c r="N20" s="54">
        <v>7447</v>
      </c>
      <c r="O20" s="54">
        <v>41005</v>
      </c>
      <c r="P20" s="54">
        <v>1057</v>
      </c>
      <c r="Q20" s="54">
        <v>1102</v>
      </c>
      <c r="R20" s="54">
        <v>43164</v>
      </c>
      <c r="S20" s="54">
        <v>0</v>
      </c>
      <c r="T20" s="54">
        <v>0</v>
      </c>
      <c r="U20" s="54">
        <v>0</v>
      </c>
      <c r="V20" s="54">
        <v>0</v>
      </c>
      <c r="W20" s="54">
        <v>73350</v>
      </c>
      <c r="X20" s="54">
        <v>618057</v>
      </c>
      <c r="Y20" s="54">
        <v>-544707</v>
      </c>
      <c r="Z20" s="184">
        <v>-88.13</v>
      </c>
      <c r="AA20" s="130">
        <v>824081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199140894</v>
      </c>
      <c r="D22" s="188">
        <f>SUM(D5:D21)</f>
        <v>0</v>
      </c>
      <c r="E22" s="189">
        <f t="shared" si="0"/>
        <v>197321302</v>
      </c>
      <c r="F22" s="190">
        <f t="shared" si="0"/>
        <v>196444325</v>
      </c>
      <c r="G22" s="190">
        <f t="shared" si="0"/>
        <v>78083927</v>
      </c>
      <c r="H22" s="190">
        <f t="shared" si="0"/>
        <v>14214221</v>
      </c>
      <c r="I22" s="190">
        <f t="shared" si="0"/>
        <v>4092583</v>
      </c>
      <c r="J22" s="190">
        <f t="shared" si="0"/>
        <v>96390731</v>
      </c>
      <c r="K22" s="190">
        <f t="shared" si="0"/>
        <v>4092583</v>
      </c>
      <c r="L22" s="190">
        <f t="shared" si="0"/>
        <v>5267064</v>
      </c>
      <c r="M22" s="190">
        <f t="shared" si="0"/>
        <v>0</v>
      </c>
      <c r="N22" s="190">
        <f t="shared" si="0"/>
        <v>9359647</v>
      </c>
      <c r="O22" s="190">
        <f t="shared" si="0"/>
        <v>7490261</v>
      </c>
      <c r="P22" s="190">
        <f t="shared" si="0"/>
        <v>4199349</v>
      </c>
      <c r="Q22" s="190">
        <f t="shared" si="0"/>
        <v>39302230</v>
      </c>
      <c r="R22" s="190">
        <f t="shared" si="0"/>
        <v>50991840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156742218</v>
      </c>
      <c r="X22" s="190">
        <f t="shared" si="0"/>
        <v>187243978</v>
      </c>
      <c r="Y22" s="190">
        <f t="shared" si="0"/>
        <v>-30501760</v>
      </c>
      <c r="Z22" s="191">
        <f>+IF(X22&lt;&gt;0,+(Y22/X22)*100,0)</f>
        <v>-16.28984831757847</v>
      </c>
      <c r="AA22" s="188">
        <f>SUM(AA5:AA21)</f>
        <v>196444325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58931021</v>
      </c>
      <c r="D25" s="155">
        <v>0</v>
      </c>
      <c r="E25" s="156">
        <v>54028472</v>
      </c>
      <c r="F25" s="60">
        <v>54926365</v>
      </c>
      <c r="G25" s="60">
        <v>5929842</v>
      </c>
      <c r="H25" s="60">
        <v>5948746</v>
      </c>
      <c r="I25" s="60">
        <v>6180654</v>
      </c>
      <c r="J25" s="60">
        <v>18059242</v>
      </c>
      <c r="K25" s="60">
        <v>6180654</v>
      </c>
      <c r="L25" s="60">
        <v>5567239</v>
      </c>
      <c r="M25" s="60">
        <v>0</v>
      </c>
      <c r="N25" s="60">
        <v>11747893</v>
      </c>
      <c r="O25" s="60">
        <v>5527396</v>
      </c>
      <c r="P25" s="60">
        <v>8318248</v>
      </c>
      <c r="Q25" s="60">
        <v>2384362</v>
      </c>
      <c r="R25" s="60">
        <v>16230006</v>
      </c>
      <c r="S25" s="60">
        <v>0</v>
      </c>
      <c r="T25" s="60">
        <v>0</v>
      </c>
      <c r="U25" s="60">
        <v>0</v>
      </c>
      <c r="V25" s="60">
        <v>0</v>
      </c>
      <c r="W25" s="60">
        <v>46037141</v>
      </c>
      <c r="X25" s="60">
        <v>40175316</v>
      </c>
      <c r="Y25" s="60">
        <v>5861825</v>
      </c>
      <c r="Z25" s="140">
        <v>14.59</v>
      </c>
      <c r="AA25" s="155">
        <v>54926365</v>
      </c>
    </row>
    <row r="26" spans="1:27" ht="12.75">
      <c r="A26" s="183" t="s">
        <v>38</v>
      </c>
      <c r="B26" s="182"/>
      <c r="C26" s="155">
        <v>10369882</v>
      </c>
      <c r="D26" s="155">
        <v>0</v>
      </c>
      <c r="E26" s="156">
        <v>11924616</v>
      </c>
      <c r="F26" s="60">
        <v>11924616</v>
      </c>
      <c r="G26" s="60">
        <v>1054339</v>
      </c>
      <c r="H26" s="60">
        <v>972680</v>
      </c>
      <c r="I26" s="60">
        <v>1016598</v>
      </c>
      <c r="J26" s="60">
        <v>3043617</v>
      </c>
      <c r="K26" s="60">
        <v>1016598</v>
      </c>
      <c r="L26" s="60">
        <v>0</v>
      </c>
      <c r="M26" s="60">
        <v>0</v>
      </c>
      <c r="N26" s="60">
        <v>1016598</v>
      </c>
      <c r="O26" s="60">
        <v>1148415</v>
      </c>
      <c r="P26" s="60">
        <v>0</v>
      </c>
      <c r="Q26" s="60">
        <v>0</v>
      </c>
      <c r="R26" s="60">
        <v>1148415</v>
      </c>
      <c r="S26" s="60">
        <v>0</v>
      </c>
      <c r="T26" s="60">
        <v>0</v>
      </c>
      <c r="U26" s="60">
        <v>0</v>
      </c>
      <c r="V26" s="60">
        <v>0</v>
      </c>
      <c r="W26" s="60">
        <v>5208630</v>
      </c>
      <c r="X26" s="60">
        <v>8943462</v>
      </c>
      <c r="Y26" s="60">
        <v>-3734832</v>
      </c>
      <c r="Z26" s="140">
        <v>-41.76</v>
      </c>
      <c r="AA26" s="155">
        <v>11924616</v>
      </c>
    </row>
    <row r="27" spans="1:27" ht="12.75">
      <c r="A27" s="183" t="s">
        <v>118</v>
      </c>
      <c r="B27" s="182"/>
      <c r="C27" s="155">
        <v>35660224</v>
      </c>
      <c r="D27" s="155">
        <v>0</v>
      </c>
      <c r="E27" s="156">
        <v>11671000</v>
      </c>
      <c r="F27" s="60">
        <v>14000000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1035256</v>
      </c>
      <c r="M27" s="60">
        <v>0</v>
      </c>
      <c r="N27" s="60">
        <v>1035256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1035256</v>
      </c>
      <c r="X27" s="60"/>
      <c r="Y27" s="60">
        <v>1035256</v>
      </c>
      <c r="Z27" s="140">
        <v>0</v>
      </c>
      <c r="AA27" s="155">
        <v>14000000</v>
      </c>
    </row>
    <row r="28" spans="1:27" ht="12.75">
      <c r="A28" s="183" t="s">
        <v>39</v>
      </c>
      <c r="B28" s="182"/>
      <c r="C28" s="155">
        <v>15137315</v>
      </c>
      <c r="D28" s="155">
        <v>0</v>
      </c>
      <c r="E28" s="156">
        <v>19072296</v>
      </c>
      <c r="F28" s="60">
        <v>20140322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20140322</v>
      </c>
    </row>
    <row r="29" spans="1:27" ht="12.75">
      <c r="A29" s="183" t="s">
        <v>40</v>
      </c>
      <c r="B29" s="182"/>
      <c r="C29" s="155">
        <v>633969</v>
      </c>
      <c r="D29" s="155">
        <v>0</v>
      </c>
      <c r="E29" s="156">
        <v>0</v>
      </c>
      <c r="F29" s="60">
        <v>14003</v>
      </c>
      <c r="G29" s="60">
        <v>15975</v>
      </c>
      <c r="H29" s="60">
        <v>2575</v>
      </c>
      <c r="I29" s="60">
        <v>12180</v>
      </c>
      <c r="J29" s="60">
        <v>30730</v>
      </c>
      <c r="K29" s="60">
        <v>12180</v>
      </c>
      <c r="L29" s="60">
        <v>5060</v>
      </c>
      <c r="M29" s="60">
        <v>0</v>
      </c>
      <c r="N29" s="60">
        <v>17240</v>
      </c>
      <c r="O29" s="60">
        <v>113</v>
      </c>
      <c r="P29" s="60">
        <v>3757</v>
      </c>
      <c r="Q29" s="60">
        <v>4239</v>
      </c>
      <c r="R29" s="60">
        <v>8109</v>
      </c>
      <c r="S29" s="60">
        <v>0</v>
      </c>
      <c r="T29" s="60">
        <v>0</v>
      </c>
      <c r="U29" s="60">
        <v>0</v>
      </c>
      <c r="V29" s="60">
        <v>0</v>
      </c>
      <c r="W29" s="60">
        <v>56079</v>
      </c>
      <c r="X29" s="60"/>
      <c r="Y29" s="60">
        <v>56079</v>
      </c>
      <c r="Z29" s="140">
        <v>0</v>
      </c>
      <c r="AA29" s="155">
        <v>14003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474843</v>
      </c>
      <c r="Q31" s="60">
        <v>0</v>
      </c>
      <c r="R31" s="60">
        <v>474843</v>
      </c>
      <c r="S31" s="60">
        <v>0</v>
      </c>
      <c r="T31" s="60">
        <v>0</v>
      </c>
      <c r="U31" s="60">
        <v>0</v>
      </c>
      <c r="V31" s="60">
        <v>0</v>
      </c>
      <c r="W31" s="60">
        <v>474843</v>
      </c>
      <c r="X31" s="60"/>
      <c r="Y31" s="60">
        <v>474843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53931</v>
      </c>
      <c r="D32" s="155">
        <v>0</v>
      </c>
      <c r="E32" s="156">
        <v>2051588</v>
      </c>
      <c r="F32" s="60">
        <v>40865070</v>
      </c>
      <c r="G32" s="60">
        <v>2984228</v>
      </c>
      <c r="H32" s="60">
        <v>3652529</v>
      </c>
      <c r="I32" s="60">
        <v>3701133</v>
      </c>
      <c r="J32" s="60">
        <v>10337890</v>
      </c>
      <c r="K32" s="60">
        <v>3701133</v>
      </c>
      <c r="L32" s="60">
        <v>6233119</v>
      </c>
      <c r="M32" s="60">
        <v>0</v>
      </c>
      <c r="N32" s="60">
        <v>9934252</v>
      </c>
      <c r="O32" s="60">
        <v>2562723</v>
      </c>
      <c r="P32" s="60">
        <v>2112708</v>
      </c>
      <c r="Q32" s="60">
        <v>4564926</v>
      </c>
      <c r="R32" s="60">
        <v>9240357</v>
      </c>
      <c r="S32" s="60">
        <v>0</v>
      </c>
      <c r="T32" s="60">
        <v>0</v>
      </c>
      <c r="U32" s="60">
        <v>0</v>
      </c>
      <c r="V32" s="60">
        <v>0</v>
      </c>
      <c r="W32" s="60">
        <v>29512499</v>
      </c>
      <c r="X32" s="60">
        <v>1191294</v>
      </c>
      <c r="Y32" s="60">
        <v>28321205</v>
      </c>
      <c r="Z32" s="140">
        <v>2377.35</v>
      </c>
      <c r="AA32" s="155">
        <v>40865070</v>
      </c>
    </row>
    <row r="33" spans="1:27" ht="12.75">
      <c r="A33" s="183" t="s">
        <v>42</v>
      </c>
      <c r="B33" s="182"/>
      <c r="C33" s="155">
        <v>3140867</v>
      </c>
      <c r="D33" s="155">
        <v>0</v>
      </c>
      <c r="E33" s="156">
        <v>2654896</v>
      </c>
      <c r="F33" s="60">
        <v>19646360</v>
      </c>
      <c r="G33" s="60">
        <v>22100</v>
      </c>
      <c r="H33" s="60">
        <v>636578</v>
      </c>
      <c r="I33" s="60">
        <v>1280851</v>
      </c>
      <c r="J33" s="60">
        <v>1939529</v>
      </c>
      <c r="K33" s="60">
        <v>1280851</v>
      </c>
      <c r="L33" s="60">
        <v>3691194</v>
      </c>
      <c r="M33" s="60">
        <v>0</v>
      </c>
      <c r="N33" s="60">
        <v>4972045</v>
      </c>
      <c r="O33" s="60">
        <v>199000</v>
      </c>
      <c r="P33" s="60">
        <v>1782298</v>
      </c>
      <c r="Q33" s="60">
        <v>1399435</v>
      </c>
      <c r="R33" s="60">
        <v>3380733</v>
      </c>
      <c r="S33" s="60">
        <v>0</v>
      </c>
      <c r="T33" s="60">
        <v>0</v>
      </c>
      <c r="U33" s="60">
        <v>0</v>
      </c>
      <c r="V33" s="60">
        <v>0</v>
      </c>
      <c r="W33" s="60">
        <v>10292307</v>
      </c>
      <c r="X33" s="60">
        <v>1991169</v>
      </c>
      <c r="Y33" s="60">
        <v>8301138</v>
      </c>
      <c r="Z33" s="140">
        <v>416.9</v>
      </c>
      <c r="AA33" s="155">
        <v>19646360</v>
      </c>
    </row>
    <row r="34" spans="1:27" ht="12.75">
      <c r="A34" s="183" t="s">
        <v>43</v>
      </c>
      <c r="B34" s="182"/>
      <c r="C34" s="155">
        <v>91274428</v>
      </c>
      <c r="D34" s="155">
        <v>0</v>
      </c>
      <c r="E34" s="156">
        <v>97002490</v>
      </c>
      <c r="F34" s="60">
        <v>48356996</v>
      </c>
      <c r="G34" s="60">
        <v>831949</v>
      </c>
      <c r="H34" s="60">
        <v>3584642</v>
      </c>
      <c r="I34" s="60">
        <v>2524249</v>
      </c>
      <c r="J34" s="60">
        <v>6940840</v>
      </c>
      <c r="K34" s="60">
        <v>2524249</v>
      </c>
      <c r="L34" s="60">
        <v>3909902</v>
      </c>
      <c r="M34" s="60">
        <v>0</v>
      </c>
      <c r="N34" s="60">
        <v>6434151</v>
      </c>
      <c r="O34" s="60">
        <v>1728931</v>
      </c>
      <c r="P34" s="60">
        <v>2723008</v>
      </c>
      <c r="Q34" s="60">
        <v>3430906</v>
      </c>
      <c r="R34" s="60">
        <v>7882845</v>
      </c>
      <c r="S34" s="60">
        <v>0</v>
      </c>
      <c r="T34" s="60">
        <v>0</v>
      </c>
      <c r="U34" s="60">
        <v>0</v>
      </c>
      <c r="V34" s="60">
        <v>0</v>
      </c>
      <c r="W34" s="60">
        <v>21257836</v>
      </c>
      <c r="X34" s="60">
        <v>74603673</v>
      </c>
      <c r="Y34" s="60">
        <v>-53345837</v>
      </c>
      <c r="Z34" s="140">
        <v>-71.51</v>
      </c>
      <c r="AA34" s="155">
        <v>48356996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639626</v>
      </c>
      <c r="M35" s="60">
        <v>0</v>
      </c>
      <c r="N35" s="60">
        <v>639626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639626</v>
      </c>
      <c r="X35" s="60"/>
      <c r="Y35" s="60">
        <v>639626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215201637</v>
      </c>
      <c r="D36" s="188">
        <f>SUM(D25:D35)</f>
        <v>0</v>
      </c>
      <c r="E36" s="189">
        <f t="shared" si="1"/>
        <v>198405358</v>
      </c>
      <c r="F36" s="190">
        <f t="shared" si="1"/>
        <v>209873732</v>
      </c>
      <c r="G36" s="190">
        <f t="shared" si="1"/>
        <v>10838433</v>
      </c>
      <c r="H36" s="190">
        <f t="shared" si="1"/>
        <v>14797750</v>
      </c>
      <c r="I36" s="190">
        <f t="shared" si="1"/>
        <v>14715665</v>
      </c>
      <c r="J36" s="190">
        <f t="shared" si="1"/>
        <v>40351848</v>
      </c>
      <c r="K36" s="190">
        <f t="shared" si="1"/>
        <v>14715665</v>
      </c>
      <c r="L36" s="190">
        <f t="shared" si="1"/>
        <v>21081396</v>
      </c>
      <c r="M36" s="190">
        <f t="shared" si="1"/>
        <v>0</v>
      </c>
      <c r="N36" s="190">
        <f t="shared" si="1"/>
        <v>35797061</v>
      </c>
      <c r="O36" s="190">
        <f t="shared" si="1"/>
        <v>11166578</v>
      </c>
      <c r="P36" s="190">
        <f t="shared" si="1"/>
        <v>15414862</v>
      </c>
      <c r="Q36" s="190">
        <f t="shared" si="1"/>
        <v>11783868</v>
      </c>
      <c r="R36" s="190">
        <f t="shared" si="1"/>
        <v>38365308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114514217</v>
      </c>
      <c r="X36" s="190">
        <f t="shared" si="1"/>
        <v>126904914</v>
      </c>
      <c r="Y36" s="190">
        <f t="shared" si="1"/>
        <v>-12390697</v>
      </c>
      <c r="Z36" s="191">
        <f>+IF(X36&lt;&gt;0,+(Y36/X36)*100,0)</f>
        <v>-9.763764545792135</v>
      </c>
      <c r="AA36" s="188">
        <f>SUM(AA25:AA35)</f>
        <v>209873732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-16060743</v>
      </c>
      <c r="D38" s="199">
        <f>+D22-D36</f>
        <v>0</v>
      </c>
      <c r="E38" s="200">
        <f t="shared" si="2"/>
        <v>-1084056</v>
      </c>
      <c r="F38" s="106">
        <f t="shared" si="2"/>
        <v>-13429407</v>
      </c>
      <c r="G38" s="106">
        <f t="shared" si="2"/>
        <v>67245494</v>
      </c>
      <c r="H38" s="106">
        <f t="shared" si="2"/>
        <v>-583529</v>
      </c>
      <c r="I38" s="106">
        <f t="shared" si="2"/>
        <v>-10623082</v>
      </c>
      <c r="J38" s="106">
        <f t="shared" si="2"/>
        <v>56038883</v>
      </c>
      <c r="K38" s="106">
        <f t="shared" si="2"/>
        <v>-10623082</v>
      </c>
      <c r="L38" s="106">
        <f t="shared" si="2"/>
        <v>-15814332</v>
      </c>
      <c r="M38" s="106">
        <f t="shared" si="2"/>
        <v>0</v>
      </c>
      <c r="N38" s="106">
        <f t="shared" si="2"/>
        <v>-26437414</v>
      </c>
      <c r="O38" s="106">
        <f t="shared" si="2"/>
        <v>-3676317</v>
      </c>
      <c r="P38" s="106">
        <f t="shared" si="2"/>
        <v>-11215513</v>
      </c>
      <c r="Q38" s="106">
        <f t="shared" si="2"/>
        <v>27518362</v>
      </c>
      <c r="R38" s="106">
        <f t="shared" si="2"/>
        <v>12626532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42228001</v>
      </c>
      <c r="X38" s="106">
        <f>IF(F22=F36,0,X22-X36)</f>
        <v>60339064</v>
      </c>
      <c r="Y38" s="106">
        <f t="shared" si="2"/>
        <v>-18111063</v>
      </c>
      <c r="Z38" s="201">
        <f>+IF(X38&lt;&gt;0,+(Y38/X38)*100,0)</f>
        <v>-30.015485490461042</v>
      </c>
      <c r="AA38" s="199">
        <f>+AA22-AA36</f>
        <v>-13429407</v>
      </c>
    </row>
    <row r="39" spans="1:27" ht="12.75">
      <c r="A39" s="181" t="s">
        <v>46</v>
      </c>
      <c r="B39" s="185"/>
      <c r="C39" s="155">
        <v>37447324</v>
      </c>
      <c r="D39" s="155">
        <v>0</v>
      </c>
      <c r="E39" s="156">
        <v>53003000</v>
      </c>
      <c r="F39" s="60">
        <v>0</v>
      </c>
      <c r="G39" s="60">
        <v>5393727</v>
      </c>
      <c r="H39" s="60">
        <v>8888153</v>
      </c>
      <c r="I39" s="60">
        <v>0</v>
      </c>
      <c r="J39" s="60">
        <v>14281880</v>
      </c>
      <c r="K39" s="60">
        <v>0</v>
      </c>
      <c r="L39" s="60">
        <v>4596245</v>
      </c>
      <c r="M39" s="60">
        <v>0</v>
      </c>
      <c r="N39" s="60">
        <v>4596245</v>
      </c>
      <c r="O39" s="60">
        <v>4185909</v>
      </c>
      <c r="P39" s="60">
        <v>0</v>
      </c>
      <c r="Q39" s="60">
        <v>0</v>
      </c>
      <c r="R39" s="60">
        <v>4185909</v>
      </c>
      <c r="S39" s="60">
        <v>0</v>
      </c>
      <c r="T39" s="60">
        <v>0</v>
      </c>
      <c r="U39" s="60">
        <v>0</v>
      </c>
      <c r="V39" s="60">
        <v>0</v>
      </c>
      <c r="W39" s="60">
        <v>23064034</v>
      </c>
      <c r="X39" s="60">
        <v>53003001</v>
      </c>
      <c r="Y39" s="60">
        <v>-29938967</v>
      </c>
      <c r="Z39" s="140">
        <v>-56.49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21386581</v>
      </c>
      <c r="D42" s="206">
        <f>SUM(D38:D41)</f>
        <v>0</v>
      </c>
      <c r="E42" s="207">
        <f t="shared" si="3"/>
        <v>51918944</v>
      </c>
      <c r="F42" s="88">
        <f t="shared" si="3"/>
        <v>-13429407</v>
      </c>
      <c r="G42" s="88">
        <f t="shared" si="3"/>
        <v>72639221</v>
      </c>
      <c r="H42" s="88">
        <f t="shared" si="3"/>
        <v>8304624</v>
      </c>
      <c r="I42" s="88">
        <f t="shared" si="3"/>
        <v>-10623082</v>
      </c>
      <c r="J42" s="88">
        <f t="shared" si="3"/>
        <v>70320763</v>
      </c>
      <c r="K42" s="88">
        <f t="shared" si="3"/>
        <v>-10623082</v>
      </c>
      <c r="L42" s="88">
        <f t="shared" si="3"/>
        <v>-11218087</v>
      </c>
      <c r="M42" s="88">
        <f t="shared" si="3"/>
        <v>0</v>
      </c>
      <c r="N42" s="88">
        <f t="shared" si="3"/>
        <v>-21841169</v>
      </c>
      <c r="O42" s="88">
        <f t="shared" si="3"/>
        <v>509592</v>
      </c>
      <c r="P42" s="88">
        <f t="shared" si="3"/>
        <v>-11215513</v>
      </c>
      <c r="Q42" s="88">
        <f t="shared" si="3"/>
        <v>27518362</v>
      </c>
      <c r="R42" s="88">
        <f t="shared" si="3"/>
        <v>16812441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65292035</v>
      </c>
      <c r="X42" s="88">
        <f t="shared" si="3"/>
        <v>113342065</v>
      </c>
      <c r="Y42" s="88">
        <f t="shared" si="3"/>
        <v>-48050030</v>
      </c>
      <c r="Z42" s="208">
        <f>+IF(X42&lt;&gt;0,+(Y42/X42)*100,0)</f>
        <v>-42.39381909973142</v>
      </c>
      <c r="AA42" s="206">
        <f>SUM(AA38:AA41)</f>
        <v>-13429407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21386581</v>
      </c>
      <c r="D44" s="210">
        <f>+D42-D43</f>
        <v>0</v>
      </c>
      <c r="E44" s="211">
        <f t="shared" si="4"/>
        <v>51918944</v>
      </c>
      <c r="F44" s="77">
        <f t="shared" si="4"/>
        <v>-13429407</v>
      </c>
      <c r="G44" s="77">
        <f t="shared" si="4"/>
        <v>72639221</v>
      </c>
      <c r="H44" s="77">
        <f t="shared" si="4"/>
        <v>8304624</v>
      </c>
      <c r="I44" s="77">
        <f t="shared" si="4"/>
        <v>-10623082</v>
      </c>
      <c r="J44" s="77">
        <f t="shared" si="4"/>
        <v>70320763</v>
      </c>
      <c r="K44" s="77">
        <f t="shared" si="4"/>
        <v>-10623082</v>
      </c>
      <c r="L44" s="77">
        <f t="shared" si="4"/>
        <v>-11218087</v>
      </c>
      <c r="M44" s="77">
        <f t="shared" si="4"/>
        <v>0</v>
      </c>
      <c r="N44" s="77">
        <f t="shared" si="4"/>
        <v>-21841169</v>
      </c>
      <c r="O44" s="77">
        <f t="shared" si="4"/>
        <v>509592</v>
      </c>
      <c r="P44" s="77">
        <f t="shared" si="4"/>
        <v>-11215513</v>
      </c>
      <c r="Q44" s="77">
        <f t="shared" si="4"/>
        <v>27518362</v>
      </c>
      <c r="R44" s="77">
        <f t="shared" si="4"/>
        <v>16812441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65292035</v>
      </c>
      <c r="X44" s="77">
        <f t="shared" si="4"/>
        <v>113342065</v>
      </c>
      <c r="Y44" s="77">
        <f t="shared" si="4"/>
        <v>-48050030</v>
      </c>
      <c r="Z44" s="212">
        <f>+IF(X44&lt;&gt;0,+(Y44/X44)*100,0)</f>
        <v>-42.39381909973142</v>
      </c>
      <c r="AA44" s="210">
        <f>+AA42-AA43</f>
        <v>-13429407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21386581</v>
      </c>
      <c r="D46" s="206">
        <f>SUM(D44:D45)</f>
        <v>0</v>
      </c>
      <c r="E46" s="207">
        <f t="shared" si="5"/>
        <v>51918944</v>
      </c>
      <c r="F46" s="88">
        <f t="shared" si="5"/>
        <v>-13429407</v>
      </c>
      <c r="G46" s="88">
        <f t="shared" si="5"/>
        <v>72639221</v>
      </c>
      <c r="H46" s="88">
        <f t="shared" si="5"/>
        <v>8304624</v>
      </c>
      <c r="I46" s="88">
        <f t="shared" si="5"/>
        <v>-10623082</v>
      </c>
      <c r="J46" s="88">
        <f t="shared" si="5"/>
        <v>70320763</v>
      </c>
      <c r="K46" s="88">
        <f t="shared" si="5"/>
        <v>-10623082</v>
      </c>
      <c r="L46" s="88">
        <f t="shared" si="5"/>
        <v>-11218087</v>
      </c>
      <c r="M46" s="88">
        <f t="shared" si="5"/>
        <v>0</v>
      </c>
      <c r="N46" s="88">
        <f t="shared" si="5"/>
        <v>-21841169</v>
      </c>
      <c r="O46" s="88">
        <f t="shared" si="5"/>
        <v>509592</v>
      </c>
      <c r="P46" s="88">
        <f t="shared" si="5"/>
        <v>-11215513</v>
      </c>
      <c r="Q46" s="88">
        <f t="shared" si="5"/>
        <v>27518362</v>
      </c>
      <c r="R46" s="88">
        <f t="shared" si="5"/>
        <v>16812441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65292035</v>
      </c>
      <c r="X46" s="88">
        <f t="shared" si="5"/>
        <v>113342065</v>
      </c>
      <c r="Y46" s="88">
        <f t="shared" si="5"/>
        <v>-48050030</v>
      </c>
      <c r="Z46" s="208">
        <f>+IF(X46&lt;&gt;0,+(Y46/X46)*100,0)</f>
        <v>-42.39381909973142</v>
      </c>
      <c r="AA46" s="206">
        <f>SUM(AA44:AA45)</f>
        <v>-13429407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21386581</v>
      </c>
      <c r="D48" s="217">
        <f>SUM(D46:D47)</f>
        <v>0</v>
      </c>
      <c r="E48" s="218">
        <f t="shared" si="6"/>
        <v>51918944</v>
      </c>
      <c r="F48" s="219">
        <f t="shared" si="6"/>
        <v>-13429407</v>
      </c>
      <c r="G48" s="219">
        <f t="shared" si="6"/>
        <v>72639221</v>
      </c>
      <c r="H48" s="220">
        <f t="shared" si="6"/>
        <v>8304624</v>
      </c>
      <c r="I48" s="220">
        <f t="shared" si="6"/>
        <v>-10623082</v>
      </c>
      <c r="J48" s="220">
        <f t="shared" si="6"/>
        <v>70320763</v>
      </c>
      <c r="K48" s="220">
        <f t="shared" si="6"/>
        <v>-10623082</v>
      </c>
      <c r="L48" s="220">
        <f t="shared" si="6"/>
        <v>-11218087</v>
      </c>
      <c r="M48" s="219">
        <f t="shared" si="6"/>
        <v>0</v>
      </c>
      <c r="N48" s="219">
        <f t="shared" si="6"/>
        <v>-21841169</v>
      </c>
      <c r="O48" s="220">
        <f t="shared" si="6"/>
        <v>509592</v>
      </c>
      <c r="P48" s="220">
        <f t="shared" si="6"/>
        <v>-11215513</v>
      </c>
      <c r="Q48" s="220">
        <f t="shared" si="6"/>
        <v>27518362</v>
      </c>
      <c r="R48" s="220">
        <f t="shared" si="6"/>
        <v>16812441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65292035</v>
      </c>
      <c r="X48" s="220">
        <f t="shared" si="6"/>
        <v>113342065</v>
      </c>
      <c r="Y48" s="220">
        <f t="shared" si="6"/>
        <v>-48050030</v>
      </c>
      <c r="Z48" s="221">
        <f>+IF(X48&lt;&gt;0,+(Y48/X48)*100,0)</f>
        <v>-42.39381909973142</v>
      </c>
      <c r="AA48" s="222">
        <f>SUM(AA46:AA47)</f>
        <v>-13429407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8684369</v>
      </c>
      <c r="D5" s="153">
        <f>SUM(D6:D8)</f>
        <v>0</v>
      </c>
      <c r="E5" s="154">
        <f t="shared" si="0"/>
        <v>7815380</v>
      </c>
      <c r="F5" s="100">
        <f t="shared" si="0"/>
        <v>7868430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5861538</v>
      </c>
      <c r="Y5" s="100">
        <f t="shared" si="0"/>
        <v>-5861538</v>
      </c>
      <c r="Z5" s="137">
        <f>+IF(X5&lt;&gt;0,+(Y5/X5)*100,0)</f>
        <v>-100</v>
      </c>
      <c r="AA5" s="153">
        <f>SUM(AA6:AA8)</f>
        <v>7868430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7815380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5861538</v>
      </c>
      <c r="Y7" s="159">
        <v>-5861538</v>
      </c>
      <c r="Z7" s="141">
        <v>-100</v>
      </c>
      <c r="AA7" s="225"/>
    </row>
    <row r="8" spans="1:27" ht="12.75">
      <c r="A8" s="138" t="s">
        <v>77</v>
      </c>
      <c r="B8" s="136"/>
      <c r="C8" s="155">
        <v>8684369</v>
      </c>
      <c r="D8" s="155"/>
      <c r="E8" s="156"/>
      <c r="F8" s="60">
        <v>7868430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7868430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400000</v>
      </c>
      <c r="F9" s="100">
        <f t="shared" si="1"/>
        <v>400000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299997</v>
      </c>
      <c r="Y9" s="100">
        <f t="shared" si="1"/>
        <v>-299997</v>
      </c>
      <c r="Z9" s="137">
        <f>+IF(X9&lt;&gt;0,+(Y9/X9)*100,0)</f>
        <v>-100</v>
      </c>
      <c r="AA9" s="102">
        <f>SUM(AA10:AA14)</f>
        <v>400000</v>
      </c>
    </row>
    <row r="10" spans="1:27" ht="12.75">
      <c r="A10" s="138" t="s">
        <v>79</v>
      </c>
      <c r="B10" s="136"/>
      <c r="C10" s="155"/>
      <c r="D10" s="155"/>
      <c r="E10" s="156">
        <v>400000</v>
      </c>
      <c r="F10" s="60">
        <v>400000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299997</v>
      </c>
      <c r="Y10" s="60">
        <v>-299997</v>
      </c>
      <c r="Z10" s="140">
        <v>-100</v>
      </c>
      <c r="AA10" s="62">
        <v>400000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54662150</v>
      </c>
      <c r="F15" s="100">
        <f t="shared" si="2"/>
        <v>54662150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6900253</v>
      </c>
      <c r="L15" s="100">
        <f t="shared" si="2"/>
        <v>2581330</v>
      </c>
      <c r="M15" s="100">
        <f t="shared" si="2"/>
        <v>2581330</v>
      </c>
      <c r="N15" s="100">
        <f t="shared" si="2"/>
        <v>12062913</v>
      </c>
      <c r="O15" s="100">
        <f t="shared" si="2"/>
        <v>443723</v>
      </c>
      <c r="P15" s="100">
        <f t="shared" si="2"/>
        <v>621130</v>
      </c>
      <c r="Q15" s="100">
        <f t="shared" si="2"/>
        <v>0</v>
      </c>
      <c r="R15" s="100">
        <f t="shared" si="2"/>
        <v>1064853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13127766</v>
      </c>
      <c r="X15" s="100">
        <f t="shared" si="2"/>
        <v>40996620</v>
      </c>
      <c r="Y15" s="100">
        <f t="shared" si="2"/>
        <v>-27868854</v>
      </c>
      <c r="Z15" s="137">
        <f>+IF(X15&lt;&gt;0,+(Y15/X15)*100,0)</f>
        <v>-67.97841870866428</v>
      </c>
      <c r="AA15" s="102">
        <f>SUM(AA16:AA18)</f>
        <v>54662150</v>
      </c>
    </row>
    <row r="16" spans="1:27" ht="12.75">
      <c r="A16" s="138" t="s">
        <v>85</v>
      </c>
      <c r="B16" s="136"/>
      <c r="C16" s="155"/>
      <c r="D16" s="155"/>
      <c r="E16" s="156">
        <v>1659150</v>
      </c>
      <c r="F16" s="60">
        <v>1659150</v>
      </c>
      <c r="G16" s="60"/>
      <c r="H16" s="60"/>
      <c r="I16" s="60"/>
      <c r="J16" s="60"/>
      <c r="K16" s="60"/>
      <c r="L16" s="60">
        <v>2581330</v>
      </c>
      <c r="M16" s="60">
        <v>2581330</v>
      </c>
      <c r="N16" s="60">
        <v>5162660</v>
      </c>
      <c r="O16" s="60">
        <v>443723</v>
      </c>
      <c r="P16" s="60">
        <v>621130</v>
      </c>
      <c r="Q16" s="60"/>
      <c r="R16" s="60">
        <v>1064853</v>
      </c>
      <c r="S16" s="60"/>
      <c r="T16" s="60"/>
      <c r="U16" s="60"/>
      <c r="V16" s="60"/>
      <c r="W16" s="60">
        <v>6227513</v>
      </c>
      <c r="X16" s="60">
        <v>1244367</v>
      </c>
      <c r="Y16" s="60">
        <v>4983146</v>
      </c>
      <c r="Z16" s="140">
        <v>400.46</v>
      </c>
      <c r="AA16" s="62">
        <v>1659150</v>
      </c>
    </row>
    <row r="17" spans="1:27" ht="12.75">
      <c r="A17" s="138" t="s">
        <v>86</v>
      </c>
      <c r="B17" s="136"/>
      <c r="C17" s="155"/>
      <c r="D17" s="155"/>
      <c r="E17" s="156">
        <v>53003000</v>
      </c>
      <c r="F17" s="60">
        <v>53003000</v>
      </c>
      <c r="G17" s="60"/>
      <c r="H17" s="60"/>
      <c r="I17" s="60"/>
      <c r="J17" s="60"/>
      <c r="K17" s="60">
        <v>6900253</v>
      </c>
      <c r="L17" s="60"/>
      <c r="M17" s="60"/>
      <c r="N17" s="60">
        <v>6900253</v>
      </c>
      <c r="O17" s="60"/>
      <c r="P17" s="60"/>
      <c r="Q17" s="60"/>
      <c r="R17" s="60"/>
      <c r="S17" s="60"/>
      <c r="T17" s="60"/>
      <c r="U17" s="60"/>
      <c r="V17" s="60"/>
      <c r="W17" s="60">
        <v>6900253</v>
      </c>
      <c r="X17" s="60">
        <v>39752253</v>
      </c>
      <c r="Y17" s="60">
        <v>-32852000</v>
      </c>
      <c r="Z17" s="140">
        <v>-82.64</v>
      </c>
      <c r="AA17" s="62">
        <v>53003000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1298000</v>
      </c>
      <c r="F19" s="100">
        <f t="shared" si="3"/>
        <v>1298000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1987900</v>
      </c>
      <c r="L19" s="100">
        <f t="shared" si="3"/>
        <v>0</v>
      </c>
      <c r="M19" s="100">
        <f t="shared" si="3"/>
        <v>0</v>
      </c>
      <c r="N19" s="100">
        <f t="shared" si="3"/>
        <v>1987900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1987900</v>
      </c>
      <c r="X19" s="100">
        <f t="shared" si="3"/>
        <v>2998503</v>
      </c>
      <c r="Y19" s="100">
        <f t="shared" si="3"/>
        <v>-1010603</v>
      </c>
      <c r="Z19" s="137">
        <f>+IF(X19&lt;&gt;0,+(Y19/X19)*100,0)</f>
        <v>-33.703584755459644</v>
      </c>
      <c r="AA19" s="102">
        <f>SUM(AA20:AA23)</f>
        <v>1298000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>
        <v>1987900</v>
      </c>
      <c r="L20" s="60"/>
      <c r="M20" s="60"/>
      <c r="N20" s="60">
        <v>1987900</v>
      </c>
      <c r="O20" s="60"/>
      <c r="P20" s="60"/>
      <c r="Q20" s="60"/>
      <c r="R20" s="60"/>
      <c r="S20" s="60"/>
      <c r="T20" s="60"/>
      <c r="U20" s="60"/>
      <c r="V20" s="60"/>
      <c r="W20" s="60">
        <v>1987900</v>
      </c>
      <c r="X20" s="60"/>
      <c r="Y20" s="60">
        <v>1987900</v>
      </c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1298000</v>
      </c>
      <c r="F23" s="60">
        <v>1298000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2998503</v>
      </c>
      <c r="Y23" s="60">
        <v>-2998503</v>
      </c>
      <c r="Z23" s="140">
        <v>-100</v>
      </c>
      <c r="AA23" s="62">
        <v>1298000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8684369</v>
      </c>
      <c r="D25" s="217">
        <f>+D5+D9+D15+D19+D24</f>
        <v>0</v>
      </c>
      <c r="E25" s="230">
        <f t="shared" si="4"/>
        <v>64175530</v>
      </c>
      <c r="F25" s="219">
        <f t="shared" si="4"/>
        <v>64228580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8888153</v>
      </c>
      <c r="L25" s="219">
        <f t="shared" si="4"/>
        <v>2581330</v>
      </c>
      <c r="M25" s="219">
        <f t="shared" si="4"/>
        <v>2581330</v>
      </c>
      <c r="N25" s="219">
        <f t="shared" si="4"/>
        <v>14050813</v>
      </c>
      <c r="O25" s="219">
        <f t="shared" si="4"/>
        <v>443723</v>
      </c>
      <c r="P25" s="219">
        <f t="shared" si="4"/>
        <v>621130</v>
      </c>
      <c r="Q25" s="219">
        <f t="shared" si="4"/>
        <v>0</v>
      </c>
      <c r="R25" s="219">
        <f t="shared" si="4"/>
        <v>1064853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15115666</v>
      </c>
      <c r="X25" s="219">
        <f t="shared" si="4"/>
        <v>50156658</v>
      </c>
      <c r="Y25" s="219">
        <f t="shared" si="4"/>
        <v>-35040992</v>
      </c>
      <c r="Z25" s="231">
        <f>+IF(X25&lt;&gt;0,+(Y25/X25)*100,0)</f>
        <v>-69.86309175543553</v>
      </c>
      <c r="AA25" s="232">
        <f>+AA5+AA9+AA15+AA19+AA24</f>
        <v>64228580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6029099</v>
      </c>
      <c r="D28" s="155"/>
      <c r="E28" s="156">
        <v>53003000</v>
      </c>
      <c r="F28" s="60">
        <v>53003000</v>
      </c>
      <c r="G28" s="60"/>
      <c r="H28" s="60"/>
      <c r="I28" s="60"/>
      <c r="J28" s="60"/>
      <c r="K28" s="60">
        <v>8888153</v>
      </c>
      <c r="L28" s="60">
        <v>2581330</v>
      </c>
      <c r="M28" s="60">
        <v>2581330</v>
      </c>
      <c r="N28" s="60">
        <v>14050813</v>
      </c>
      <c r="O28" s="60">
        <v>443723</v>
      </c>
      <c r="P28" s="60">
        <v>621130</v>
      </c>
      <c r="Q28" s="60"/>
      <c r="R28" s="60">
        <v>1064853</v>
      </c>
      <c r="S28" s="60"/>
      <c r="T28" s="60"/>
      <c r="U28" s="60"/>
      <c r="V28" s="60"/>
      <c r="W28" s="60">
        <v>15115666</v>
      </c>
      <c r="X28" s="60">
        <v>53003001</v>
      </c>
      <c r="Y28" s="60">
        <v>-37887335</v>
      </c>
      <c r="Z28" s="140">
        <v>-71.48</v>
      </c>
      <c r="AA28" s="155">
        <v>53003000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6029099</v>
      </c>
      <c r="D32" s="210">
        <f>SUM(D28:D31)</f>
        <v>0</v>
      </c>
      <c r="E32" s="211">
        <f t="shared" si="5"/>
        <v>53003000</v>
      </c>
      <c r="F32" s="77">
        <f t="shared" si="5"/>
        <v>53003000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8888153</v>
      </c>
      <c r="L32" s="77">
        <f t="shared" si="5"/>
        <v>2581330</v>
      </c>
      <c r="M32" s="77">
        <f t="shared" si="5"/>
        <v>2581330</v>
      </c>
      <c r="N32" s="77">
        <f t="shared" si="5"/>
        <v>14050813</v>
      </c>
      <c r="O32" s="77">
        <f t="shared" si="5"/>
        <v>443723</v>
      </c>
      <c r="P32" s="77">
        <f t="shared" si="5"/>
        <v>621130</v>
      </c>
      <c r="Q32" s="77">
        <f t="shared" si="5"/>
        <v>0</v>
      </c>
      <c r="R32" s="77">
        <f t="shared" si="5"/>
        <v>1064853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15115666</v>
      </c>
      <c r="X32" s="77">
        <f t="shared" si="5"/>
        <v>53003001</v>
      </c>
      <c r="Y32" s="77">
        <f t="shared" si="5"/>
        <v>-37887335</v>
      </c>
      <c r="Z32" s="212">
        <f>+IF(X32&lt;&gt;0,+(Y32/X32)*100,0)</f>
        <v>-71.48149026505122</v>
      </c>
      <c r="AA32" s="79">
        <f>SUM(AA28:AA31)</f>
        <v>53003000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2655270</v>
      </c>
      <c r="D35" s="155"/>
      <c r="E35" s="156">
        <v>11172530</v>
      </c>
      <c r="F35" s="60">
        <v>11225580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10404396</v>
      </c>
      <c r="Y35" s="60">
        <v>-10404396</v>
      </c>
      <c r="Z35" s="140">
        <v>-100</v>
      </c>
      <c r="AA35" s="62">
        <v>11225580</v>
      </c>
    </row>
    <row r="36" spans="1:27" ht="12.75">
      <c r="A36" s="238" t="s">
        <v>139</v>
      </c>
      <c r="B36" s="149"/>
      <c r="C36" s="222">
        <f aca="true" t="shared" si="6" ref="C36:Y36">SUM(C32:C35)</f>
        <v>8684369</v>
      </c>
      <c r="D36" s="222">
        <f>SUM(D32:D35)</f>
        <v>0</v>
      </c>
      <c r="E36" s="218">
        <f t="shared" si="6"/>
        <v>64175530</v>
      </c>
      <c r="F36" s="220">
        <f t="shared" si="6"/>
        <v>64228580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8888153</v>
      </c>
      <c r="L36" s="220">
        <f t="shared" si="6"/>
        <v>2581330</v>
      </c>
      <c r="M36" s="220">
        <f t="shared" si="6"/>
        <v>2581330</v>
      </c>
      <c r="N36" s="220">
        <f t="shared" si="6"/>
        <v>14050813</v>
      </c>
      <c r="O36" s="220">
        <f t="shared" si="6"/>
        <v>443723</v>
      </c>
      <c r="P36" s="220">
        <f t="shared" si="6"/>
        <v>621130</v>
      </c>
      <c r="Q36" s="220">
        <f t="shared" si="6"/>
        <v>0</v>
      </c>
      <c r="R36" s="220">
        <f t="shared" si="6"/>
        <v>1064853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15115666</v>
      </c>
      <c r="X36" s="220">
        <f t="shared" si="6"/>
        <v>63407397</v>
      </c>
      <c r="Y36" s="220">
        <f t="shared" si="6"/>
        <v>-48291731</v>
      </c>
      <c r="Z36" s="221">
        <f>+IF(X36&lt;&gt;0,+(Y36/X36)*100,0)</f>
        <v>-76.16103685820757</v>
      </c>
      <c r="AA36" s="239">
        <f>SUM(AA32:AA35)</f>
        <v>64228580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56964440</v>
      </c>
      <c r="D6" s="155"/>
      <c r="E6" s="59">
        <v>2702479</v>
      </c>
      <c r="F6" s="60">
        <v>27784418</v>
      </c>
      <c r="G6" s="60">
        <v>108076114</v>
      </c>
      <c r="H6" s="60">
        <v>85342613</v>
      </c>
      <c r="I6" s="60">
        <v>77714488</v>
      </c>
      <c r="J6" s="60">
        <v>77714488</v>
      </c>
      <c r="K6" s="60">
        <v>60258299</v>
      </c>
      <c r="L6" s="60">
        <v>42254992</v>
      </c>
      <c r="M6" s="60">
        <v>69986605</v>
      </c>
      <c r="N6" s="60">
        <v>69986605</v>
      </c>
      <c r="O6" s="60">
        <v>67262577</v>
      </c>
      <c r="P6" s="60">
        <v>46709048</v>
      </c>
      <c r="Q6" s="60">
        <v>78931477</v>
      </c>
      <c r="R6" s="60">
        <v>78931477</v>
      </c>
      <c r="S6" s="60"/>
      <c r="T6" s="60"/>
      <c r="U6" s="60"/>
      <c r="V6" s="60"/>
      <c r="W6" s="60">
        <v>78931477</v>
      </c>
      <c r="X6" s="60">
        <v>20838314</v>
      </c>
      <c r="Y6" s="60">
        <v>58093163</v>
      </c>
      <c r="Z6" s="140">
        <v>278.78</v>
      </c>
      <c r="AA6" s="62">
        <v>27784418</v>
      </c>
    </row>
    <row r="7" spans="1:27" ht="12.75">
      <c r="A7" s="249" t="s">
        <v>144</v>
      </c>
      <c r="B7" s="182"/>
      <c r="C7" s="155"/>
      <c r="D7" s="155"/>
      <c r="E7" s="59">
        <v>14397868</v>
      </c>
      <c r="F7" s="60">
        <v>25002821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18752116</v>
      </c>
      <c r="Y7" s="60">
        <v>-18752116</v>
      </c>
      <c r="Z7" s="140">
        <v>-100</v>
      </c>
      <c r="AA7" s="62">
        <v>25002821</v>
      </c>
    </row>
    <row r="8" spans="1:27" ht="12.75">
      <c r="A8" s="249" t="s">
        <v>145</v>
      </c>
      <c r="B8" s="182"/>
      <c r="C8" s="155">
        <v>40886149</v>
      </c>
      <c r="D8" s="155"/>
      <c r="E8" s="59">
        <v>68355891</v>
      </c>
      <c r="F8" s="60">
        <v>68388891</v>
      </c>
      <c r="G8" s="60">
        <v>213550898</v>
      </c>
      <c r="H8" s="60">
        <v>214584762</v>
      </c>
      <c r="I8" s="60">
        <v>213252549</v>
      </c>
      <c r="J8" s="60">
        <v>213252549</v>
      </c>
      <c r="K8" s="60">
        <v>213859134</v>
      </c>
      <c r="L8" s="60">
        <v>218702142</v>
      </c>
      <c r="M8" s="60">
        <v>221544302</v>
      </c>
      <c r="N8" s="60">
        <v>221544302</v>
      </c>
      <c r="O8" s="60">
        <v>61112335</v>
      </c>
      <c r="P8" s="60">
        <v>62224184</v>
      </c>
      <c r="Q8" s="60">
        <v>65634242</v>
      </c>
      <c r="R8" s="60">
        <v>65634242</v>
      </c>
      <c r="S8" s="60"/>
      <c r="T8" s="60"/>
      <c r="U8" s="60"/>
      <c r="V8" s="60"/>
      <c r="W8" s="60">
        <v>65634242</v>
      </c>
      <c r="X8" s="60">
        <v>51291668</v>
      </c>
      <c r="Y8" s="60">
        <v>14342574</v>
      </c>
      <c r="Z8" s="140">
        <v>27.96</v>
      </c>
      <c r="AA8" s="62">
        <v>68388891</v>
      </c>
    </row>
    <row r="9" spans="1:27" ht="12.75">
      <c r="A9" s="249" t="s">
        <v>146</v>
      </c>
      <c r="B9" s="182"/>
      <c r="C9" s="155">
        <v>15038214</v>
      </c>
      <c r="D9" s="155"/>
      <c r="E9" s="59"/>
      <c r="F9" s="60"/>
      <c r="G9" s="60">
        <v>-109577092</v>
      </c>
      <c r="H9" s="60">
        <v>-108084138</v>
      </c>
      <c r="I9" s="60">
        <v>-108014580</v>
      </c>
      <c r="J9" s="60">
        <v>-108014580</v>
      </c>
      <c r="K9" s="60">
        <v>-108100800</v>
      </c>
      <c r="L9" s="60">
        <v>-106879354</v>
      </c>
      <c r="M9" s="60">
        <v>-108788493</v>
      </c>
      <c r="N9" s="60">
        <v>-108788493</v>
      </c>
      <c r="O9" s="60">
        <v>21964331</v>
      </c>
      <c r="P9" s="60">
        <v>21699175</v>
      </c>
      <c r="Q9" s="60">
        <v>21340086</v>
      </c>
      <c r="R9" s="60">
        <v>21340086</v>
      </c>
      <c r="S9" s="60"/>
      <c r="T9" s="60"/>
      <c r="U9" s="60"/>
      <c r="V9" s="60"/>
      <c r="W9" s="60">
        <v>21340086</v>
      </c>
      <c r="X9" s="60"/>
      <c r="Y9" s="60">
        <v>21340086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112888803</v>
      </c>
      <c r="D12" s="168">
        <f>SUM(D6:D11)</f>
        <v>0</v>
      </c>
      <c r="E12" s="72">
        <f t="shared" si="0"/>
        <v>85456238</v>
      </c>
      <c r="F12" s="73">
        <f t="shared" si="0"/>
        <v>121176130</v>
      </c>
      <c r="G12" s="73">
        <f t="shared" si="0"/>
        <v>212049920</v>
      </c>
      <c r="H12" s="73">
        <f t="shared" si="0"/>
        <v>191843237</v>
      </c>
      <c r="I12" s="73">
        <f t="shared" si="0"/>
        <v>182952457</v>
      </c>
      <c r="J12" s="73">
        <f t="shared" si="0"/>
        <v>182952457</v>
      </c>
      <c r="K12" s="73">
        <f t="shared" si="0"/>
        <v>166016633</v>
      </c>
      <c r="L12" s="73">
        <f t="shared" si="0"/>
        <v>154077780</v>
      </c>
      <c r="M12" s="73">
        <f t="shared" si="0"/>
        <v>182742414</v>
      </c>
      <c r="N12" s="73">
        <f t="shared" si="0"/>
        <v>182742414</v>
      </c>
      <c r="O12" s="73">
        <f t="shared" si="0"/>
        <v>150339243</v>
      </c>
      <c r="P12" s="73">
        <f t="shared" si="0"/>
        <v>130632407</v>
      </c>
      <c r="Q12" s="73">
        <f t="shared" si="0"/>
        <v>165905805</v>
      </c>
      <c r="R12" s="73">
        <f t="shared" si="0"/>
        <v>165905805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165905805</v>
      </c>
      <c r="X12" s="73">
        <f t="shared" si="0"/>
        <v>90882098</v>
      </c>
      <c r="Y12" s="73">
        <f t="shared" si="0"/>
        <v>75023707</v>
      </c>
      <c r="Z12" s="170">
        <f>+IF(X12&lt;&gt;0,+(Y12/X12)*100,0)</f>
        <v>82.5505887859235</v>
      </c>
      <c r="AA12" s="74">
        <f>SUM(AA6:AA11)</f>
        <v>121176130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>
        <v>321082867</v>
      </c>
      <c r="M16" s="60">
        <v>321333385</v>
      </c>
      <c r="N16" s="159">
        <v>321333385</v>
      </c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257202184</v>
      </c>
      <c r="D19" s="155"/>
      <c r="E19" s="59">
        <v>322386478</v>
      </c>
      <c r="F19" s="60">
        <v>322386478</v>
      </c>
      <c r="G19" s="60">
        <v>303855436</v>
      </c>
      <c r="H19" s="60">
        <v>311690163</v>
      </c>
      <c r="I19" s="60">
        <v>311690163</v>
      </c>
      <c r="J19" s="60">
        <v>311690163</v>
      </c>
      <c r="K19" s="60">
        <v>316755432</v>
      </c>
      <c r="L19" s="60"/>
      <c r="M19" s="60"/>
      <c r="N19" s="60"/>
      <c r="O19" s="60">
        <v>281745020</v>
      </c>
      <c r="P19" s="60">
        <v>280756020</v>
      </c>
      <c r="Q19" s="60">
        <v>126250935</v>
      </c>
      <c r="R19" s="60">
        <v>126250935</v>
      </c>
      <c r="S19" s="60"/>
      <c r="T19" s="60"/>
      <c r="U19" s="60"/>
      <c r="V19" s="60"/>
      <c r="W19" s="60">
        <v>126250935</v>
      </c>
      <c r="X19" s="60">
        <v>241789859</v>
      </c>
      <c r="Y19" s="60">
        <v>-115538924</v>
      </c>
      <c r="Z19" s="140">
        <v>-47.78</v>
      </c>
      <c r="AA19" s="62">
        <v>322386478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>
        <v>2220</v>
      </c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1298314</v>
      </c>
      <c r="D22" s="155"/>
      <c r="E22" s="59">
        <v>150209</v>
      </c>
      <c r="F22" s="60">
        <v>150209</v>
      </c>
      <c r="G22" s="60">
        <v>1586521</v>
      </c>
      <c r="H22" s="60">
        <v>1598421</v>
      </c>
      <c r="I22" s="60">
        <v>1598421</v>
      </c>
      <c r="J22" s="60">
        <v>1598421</v>
      </c>
      <c r="K22" s="60">
        <v>1648898</v>
      </c>
      <c r="L22" s="60"/>
      <c r="M22" s="60"/>
      <c r="N22" s="60"/>
      <c r="O22" s="60">
        <v>1246397</v>
      </c>
      <c r="P22" s="60">
        <v>60090</v>
      </c>
      <c r="Q22" s="60">
        <v>60090</v>
      </c>
      <c r="R22" s="60">
        <v>60090</v>
      </c>
      <c r="S22" s="60"/>
      <c r="T22" s="60"/>
      <c r="U22" s="60"/>
      <c r="V22" s="60"/>
      <c r="W22" s="60">
        <v>60090</v>
      </c>
      <c r="X22" s="60">
        <v>112657</v>
      </c>
      <c r="Y22" s="60">
        <v>-52567</v>
      </c>
      <c r="Z22" s="140">
        <v>-46.66</v>
      </c>
      <c r="AA22" s="62">
        <v>150209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>
        <v>1652098</v>
      </c>
      <c r="M23" s="60">
        <v>1612231</v>
      </c>
      <c r="N23" s="159">
        <v>1612231</v>
      </c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258500498</v>
      </c>
      <c r="D24" s="168">
        <f>SUM(D15:D23)</f>
        <v>0</v>
      </c>
      <c r="E24" s="76">
        <f t="shared" si="1"/>
        <v>322536687</v>
      </c>
      <c r="F24" s="77">
        <f t="shared" si="1"/>
        <v>322536687</v>
      </c>
      <c r="G24" s="77">
        <f t="shared" si="1"/>
        <v>305441957</v>
      </c>
      <c r="H24" s="77">
        <f t="shared" si="1"/>
        <v>313288584</v>
      </c>
      <c r="I24" s="77">
        <f t="shared" si="1"/>
        <v>313288584</v>
      </c>
      <c r="J24" s="77">
        <f t="shared" si="1"/>
        <v>313288584</v>
      </c>
      <c r="K24" s="77">
        <f t="shared" si="1"/>
        <v>318404330</v>
      </c>
      <c r="L24" s="77">
        <f t="shared" si="1"/>
        <v>322734965</v>
      </c>
      <c r="M24" s="77">
        <f t="shared" si="1"/>
        <v>322945616</v>
      </c>
      <c r="N24" s="77">
        <f t="shared" si="1"/>
        <v>322945616</v>
      </c>
      <c r="O24" s="77">
        <f t="shared" si="1"/>
        <v>282991417</v>
      </c>
      <c r="P24" s="77">
        <f t="shared" si="1"/>
        <v>280818330</v>
      </c>
      <c r="Q24" s="77">
        <f t="shared" si="1"/>
        <v>126311025</v>
      </c>
      <c r="R24" s="77">
        <f t="shared" si="1"/>
        <v>126311025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126311025</v>
      </c>
      <c r="X24" s="77">
        <f t="shared" si="1"/>
        <v>241902516</v>
      </c>
      <c r="Y24" s="77">
        <f t="shared" si="1"/>
        <v>-115591491</v>
      </c>
      <c r="Z24" s="212">
        <f>+IF(X24&lt;&gt;0,+(Y24/X24)*100,0)</f>
        <v>-47.78432771654181</v>
      </c>
      <c r="AA24" s="79">
        <f>SUM(AA15:AA23)</f>
        <v>322536687</v>
      </c>
    </row>
    <row r="25" spans="1:27" ht="12.75">
      <c r="A25" s="250" t="s">
        <v>159</v>
      </c>
      <c r="B25" s="251"/>
      <c r="C25" s="168">
        <f aca="true" t="shared" si="2" ref="C25:Y25">+C12+C24</f>
        <v>371389301</v>
      </c>
      <c r="D25" s="168">
        <f>+D12+D24</f>
        <v>0</v>
      </c>
      <c r="E25" s="72">
        <f t="shared" si="2"/>
        <v>407992925</v>
      </c>
      <c r="F25" s="73">
        <f t="shared" si="2"/>
        <v>443712817</v>
      </c>
      <c r="G25" s="73">
        <f t="shared" si="2"/>
        <v>517491877</v>
      </c>
      <c r="H25" s="73">
        <f t="shared" si="2"/>
        <v>505131821</v>
      </c>
      <c r="I25" s="73">
        <f t="shared" si="2"/>
        <v>496241041</v>
      </c>
      <c r="J25" s="73">
        <f t="shared" si="2"/>
        <v>496241041</v>
      </c>
      <c r="K25" s="73">
        <f t="shared" si="2"/>
        <v>484420963</v>
      </c>
      <c r="L25" s="73">
        <f t="shared" si="2"/>
        <v>476812745</v>
      </c>
      <c r="M25" s="73">
        <f t="shared" si="2"/>
        <v>505688030</v>
      </c>
      <c r="N25" s="73">
        <f t="shared" si="2"/>
        <v>505688030</v>
      </c>
      <c r="O25" s="73">
        <f t="shared" si="2"/>
        <v>433330660</v>
      </c>
      <c r="P25" s="73">
        <f t="shared" si="2"/>
        <v>411450737</v>
      </c>
      <c r="Q25" s="73">
        <f t="shared" si="2"/>
        <v>292216830</v>
      </c>
      <c r="R25" s="73">
        <f t="shared" si="2"/>
        <v>292216830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292216830</v>
      </c>
      <c r="X25" s="73">
        <f t="shared" si="2"/>
        <v>332784614</v>
      </c>
      <c r="Y25" s="73">
        <f t="shared" si="2"/>
        <v>-40567784</v>
      </c>
      <c r="Z25" s="170">
        <f>+IF(X25&lt;&gt;0,+(Y25/X25)*100,0)</f>
        <v>-12.190402528645752</v>
      </c>
      <c r="AA25" s="74">
        <f>+AA12+AA24</f>
        <v>443712817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>
        <v>139960</v>
      </c>
      <c r="H30" s="60">
        <v>139960</v>
      </c>
      <c r="I30" s="60">
        <v>139960</v>
      </c>
      <c r="J30" s="60">
        <v>139960</v>
      </c>
      <c r="K30" s="60">
        <v>139960</v>
      </c>
      <c r="L30" s="60">
        <v>139960</v>
      </c>
      <c r="M30" s="60">
        <v>139959</v>
      </c>
      <c r="N30" s="60">
        <v>139959</v>
      </c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774998</v>
      </c>
      <c r="D31" s="155"/>
      <c r="E31" s="59"/>
      <c r="F31" s="60"/>
      <c r="G31" s="60">
        <v>-3000</v>
      </c>
      <c r="H31" s="60">
        <v>-11000</v>
      </c>
      <c r="I31" s="60">
        <v>-12000</v>
      </c>
      <c r="J31" s="60">
        <v>-12000</v>
      </c>
      <c r="K31" s="60">
        <v>-5000</v>
      </c>
      <c r="L31" s="60">
        <v>-3557</v>
      </c>
      <c r="M31" s="60">
        <v>2198</v>
      </c>
      <c r="N31" s="60">
        <v>2198</v>
      </c>
      <c r="O31" s="60">
        <v>4443</v>
      </c>
      <c r="P31" s="60">
        <v>-1188</v>
      </c>
      <c r="Q31" s="60">
        <v>-2188</v>
      </c>
      <c r="R31" s="60">
        <v>-2188</v>
      </c>
      <c r="S31" s="60"/>
      <c r="T31" s="60"/>
      <c r="U31" s="60"/>
      <c r="V31" s="60"/>
      <c r="W31" s="60">
        <v>-2188</v>
      </c>
      <c r="X31" s="60"/>
      <c r="Y31" s="60">
        <v>-2188</v>
      </c>
      <c r="Z31" s="140"/>
      <c r="AA31" s="62"/>
    </row>
    <row r="32" spans="1:27" ht="12.75">
      <c r="A32" s="249" t="s">
        <v>164</v>
      </c>
      <c r="B32" s="182"/>
      <c r="C32" s="155">
        <v>19689875</v>
      </c>
      <c r="D32" s="155"/>
      <c r="E32" s="59">
        <v>19940816</v>
      </c>
      <c r="F32" s="60">
        <v>19940816</v>
      </c>
      <c r="G32" s="60">
        <v>27107505</v>
      </c>
      <c r="H32" s="60">
        <v>17058482</v>
      </c>
      <c r="I32" s="60">
        <v>18787589</v>
      </c>
      <c r="J32" s="60">
        <v>18787589</v>
      </c>
      <c r="K32" s="60">
        <v>2947941</v>
      </c>
      <c r="L32" s="60">
        <v>10741473</v>
      </c>
      <c r="M32" s="60">
        <v>27209107</v>
      </c>
      <c r="N32" s="60">
        <v>27209107</v>
      </c>
      <c r="O32" s="60">
        <v>16520950</v>
      </c>
      <c r="P32" s="60">
        <v>967056</v>
      </c>
      <c r="Q32" s="60">
        <v>31786325</v>
      </c>
      <c r="R32" s="60">
        <v>31786325</v>
      </c>
      <c r="S32" s="60"/>
      <c r="T32" s="60"/>
      <c r="U32" s="60"/>
      <c r="V32" s="60"/>
      <c r="W32" s="60">
        <v>31786325</v>
      </c>
      <c r="X32" s="60">
        <v>14955612</v>
      </c>
      <c r="Y32" s="60">
        <v>16830713</v>
      </c>
      <c r="Z32" s="140">
        <v>112.54</v>
      </c>
      <c r="AA32" s="62">
        <v>19940816</v>
      </c>
    </row>
    <row r="33" spans="1:27" ht="12.75">
      <c r="A33" s="249" t="s">
        <v>165</v>
      </c>
      <c r="B33" s="182"/>
      <c r="C33" s="155">
        <v>11941285</v>
      </c>
      <c r="D33" s="155"/>
      <c r="E33" s="59"/>
      <c r="F33" s="60">
        <v>14139786</v>
      </c>
      <c r="G33" s="60">
        <v>7329225</v>
      </c>
      <c r="H33" s="60">
        <v>7329225</v>
      </c>
      <c r="I33" s="60">
        <v>7329225</v>
      </c>
      <c r="J33" s="60">
        <v>7329225</v>
      </c>
      <c r="K33" s="60">
        <v>7329225</v>
      </c>
      <c r="L33" s="60">
        <v>7329225</v>
      </c>
      <c r="M33" s="60">
        <v>7329225</v>
      </c>
      <c r="N33" s="60">
        <v>7329225</v>
      </c>
      <c r="O33" s="60">
        <v>6491228</v>
      </c>
      <c r="P33" s="60">
        <v>6491228</v>
      </c>
      <c r="Q33" s="60">
        <v>6491228</v>
      </c>
      <c r="R33" s="60">
        <v>6491228</v>
      </c>
      <c r="S33" s="60"/>
      <c r="T33" s="60"/>
      <c r="U33" s="60"/>
      <c r="V33" s="60"/>
      <c r="W33" s="60">
        <v>6491228</v>
      </c>
      <c r="X33" s="60">
        <v>10604840</v>
      </c>
      <c r="Y33" s="60">
        <v>-4113612</v>
      </c>
      <c r="Z33" s="140">
        <v>-38.79</v>
      </c>
      <c r="AA33" s="62">
        <v>14139786</v>
      </c>
    </row>
    <row r="34" spans="1:27" ht="12.75">
      <c r="A34" s="250" t="s">
        <v>58</v>
      </c>
      <c r="B34" s="251"/>
      <c r="C34" s="168">
        <f aca="true" t="shared" si="3" ref="C34:Y34">SUM(C29:C33)</f>
        <v>32406158</v>
      </c>
      <c r="D34" s="168">
        <f>SUM(D29:D33)</f>
        <v>0</v>
      </c>
      <c r="E34" s="72">
        <f t="shared" si="3"/>
        <v>19940816</v>
      </c>
      <c r="F34" s="73">
        <f t="shared" si="3"/>
        <v>34080602</v>
      </c>
      <c r="G34" s="73">
        <f t="shared" si="3"/>
        <v>34573690</v>
      </c>
      <c r="H34" s="73">
        <f t="shared" si="3"/>
        <v>24516667</v>
      </c>
      <c r="I34" s="73">
        <f t="shared" si="3"/>
        <v>26244774</v>
      </c>
      <c r="J34" s="73">
        <f t="shared" si="3"/>
        <v>26244774</v>
      </c>
      <c r="K34" s="73">
        <f t="shared" si="3"/>
        <v>10412126</v>
      </c>
      <c r="L34" s="73">
        <f t="shared" si="3"/>
        <v>18207101</v>
      </c>
      <c r="M34" s="73">
        <f t="shared" si="3"/>
        <v>34680489</v>
      </c>
      <c r="N34" s="73">
        <f t="shared" si="3"/>
        <v>34680489</v>
      </c>
      <c r="O34" s="73">
        <f t="shared" si="3"/>
        <v>23016621</v>
      </c>
      <c r="P34" s="73">
        <f t="shared" si="3"/>
        <v>7457096</v>
      </c>
      <c r="Q34" s="73">
        <f t="shared" si="3"/>
        <v>38275365</v>
      </c>
      <c r="R34" s="73">
        <f t="shared" si="3"/>
        <v>38275365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38275365</v>
      </c>
      <c r="X34" s="73">
        <f t="shared" si="3"/>
        <v>25560452</v>
      </c>
      <c r="Y34" s="73">
        <f t="shared" si="3"/>
        <v>12714913</v>
      </c>
      <c r="Z34" s="170">
        <f>+IF(X34&lt;&gt;0,+(Y34/X34)*100,0)</f>
        <v>49.74447634963576</v>
      </c>
      <c r="AA34" s="74">
        <f>SUM(AA29:AA33)</f>
        <v>34080602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>
        <v>-7002</v>
      </c>
      <c r="H37" s="60">
        <v>-7002</v>
      </c>
      <c r="I37" s="60">
        <v>-7002</v>
      </c>
      <c r="J37" s="60">
        <v>-7002</v>
      </c>
      <c r="K37" s="60">
        <v>-7002</v>
      </c>
      <c r="L37" s="60">
        <v>-7002</v>
      </c>
      <c r="M37" s="60">
        <v>-7001</v>
      </c>
      <c r="N37" s="60">
        <v>-7001</v>
      </c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14139786</v>
      </c>
      <c r="F38" s="60"/>
      <c r="G38" s="60">
        <v>-1012880</v>
      </c>
      <c r="H38" s="60">
        <v>-1012880</v>
      </c>
      <c r="I38" s="60">
        <v>-1012880</v>
      </c>
      <c r="J38" s="60">
        <v>-1012880</v>
      </c>
      <c r="K38" s="60">
        <v>-1012880</v>
      </c>
      <c r="L38" s="60">
        <v>-1012880</v>
      </c>
      <c r="M38" s="60">
        <v>-1012880</v>
      </c>
      <c r="N38" s="60">
        <v>-1012880</v>
      </c>
      <c r="O38" s="60">
        <v>5450057</v>
      </c>
      <c r="P38" s="60">
        <v>5505432</v>
      </c>
      <c r="Q38" s="60">
        <v>5505432</v>
      </c>
      <c r="R38" s="60">
        <v>5505432</v>
      </c>
      <c r="S38" s="60"/>
      <c r="T38" s="60"/>
      <c r="U38" s="60"/>
      <c r="V38" s="60"/>
      <c r="W38" s="60">
        <v>5505432</v>
      </c>
      <c r="X38" s="60"/>
      <c r="Y38" s="60">
        <v>5505432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14139786</v>
      </c>
      <c r="F39" s="77">
        <f t="shared" si="4"/>
        <v>0</v>
      </c>
      <c r="G39" s="77">
        <f t="shared" si="4"/>
        <v>-1019882</v>
      </c>
      <c r="H39" s="77">
        <f t="shared" si="4"/>
        <v>-1019882</v>
      </c>
      <c r="I39" s="77">
        <f t="shared" si="4"/>
        <v>-1019882</v>
      </c>
      <c r="J39" s="77">
        <f t="shared" si="4"/>
        <v>-1019882</v>
      </c>
      <c r="K39" s="77">
        <f t="shared" si="4"/>
        <v>-1019882</v>
      </c>
      <c r="L39" s="77">
        <f t="shared" si="4"/>
        <v>-1019882</v>
      </c>
      <c r="M39" s="77">
        <f t="shared" si="4"/>
        <v>-1019881</v>
      </c>
      <c r="N39" s="77">
        <f t="shared" si="4"/>
        <v>-1019881</v>
      </c>
      <c r="O39" s="77">
        <f t="shared" si="4"/>
        <v>5450057</v>
      </c>
      <c r="P39" s="77">
        <f t="shared" si="4"/>
        <v>5505432</v>
      </c>
      <c r="Q39" s="77">
        <f t="shared" si="4"/>
        <v>5505432</v>
      </c>
      <c r="R39" s="77">
        <f t="shared" si="4"/>
        <v>5505432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5505432</v>
      </c>
      <c r="X39" s="77">
        <f t="shared" si="4"/>
        <v>0</v>
      </c>
      <c r="Y39" s="77">
        <f t="shared" si="4"/>
        <v>5505432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32406158</v>
      </c>
      <c r="D40" s="168">
        <f>+D34+D39</f>
        <v>0</v>
      </c>
      <c r="E40" s="72">
        <f t="shared" si="5"/>
        <v>34080602</v>
      </c>
      <c r="F40" s="73">
        <f t="shared" si="5"/>
        <v>34080602</v>
      </c>
      <c r="G40" s="73">
        <f t="shared" si="5"/>
        <v>33553808</v>
      </c>
      <c r="H40" s="73">
        <f t="shared" si="5"/>
        <v>23496785</v>
      </c>
      <c r="I40" s="73">
        <f t="shared" si="5"/>
        <v>25224892</v>
      </c>
      <c r="J40" s="73">
        <f t="shared" si="5"/>
        <v>25224892</v>
      </c>
      <c r="K40" s="73">
        <f t="shared" si="5"/>
        <v>9392244</v>
      </c>
      <c r="L40" s="73">
        <f t="shared" si="5"/>
        <v>17187219</v>
      </c>
      <c r="M40" s="73">
        <f t="shared" si="5"/>
        <v>33660608</v>
      </c>
      <c r="N40" s="73">
        <f t="shared" si="5"/>
        <v>33660608</v>
      </c>
      <c r="O40" s="73">
        <f t="shared" si="5"/>
        <v>28466678</v>
      </c>
      <c r="P40" s="73">
        <f t="shared" si="5"/>
        <v>12962528</v>
      </c>
      <c r="Q40" s="73">
        <f t="shared" si="5"/>
        <v>43780797</v>
      </c>
      <c r="R40" s="73">
        <f t="shared" si="5"/>
        <v>43780797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43780797</v>
      </c>
      <c r="X40" s="73">
        <f t="shared" si="5"/>
        <v>25560452</v>
      </c>
      <c r="Y40" s="73">
        <f t="shared" si="5"/>
        <v>18220345</v>
      </c>
      <c r="Z40" s="170">
        <f>+IF(X40&lt;&gt;0,+(Y40/X40)*100,0)</f>
        <v>71.283344285148</v>
      </c>
      <c r="AA40" s="74">
        <f>+AA34+AA39</f>
        <v>34080602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338983143</v>
      </c>
      <c r="D42" s="257">
        <f>+D25-D40</f>
        <v>0</v>
      </c>
      <c r="E42" s="258">
        <f t="shared" si="6"/>
        <v>373912323</v>
      </c>
      <c r="F42" s="259">
        <f t="shared" si="6"/>
        <v>409632215</v>
      </c>
      <c r="G42" s="259">
        <f t="shared" si="6"/>
        <v>483938069</v>
      </c>
      <c r="H42" s="259">
        <f t="shared" si="6"/>
        <v>481635036</v>
      </c>
      <c r="I42" s="259">
        <f t="shared" si="6"/>
        <v>471016149</v>
      </c>
      <c r="J42" s="259">
        <f t="shared" si="6"/>
        <v>471016149</v>
      </c>
      <c r="K42" s="259">
        <f t="shared" si="6"/>
        <v>475028719</v>
      </c>
      <c r="L42" s="259">
        <f t="shared" si="6"/>
        <v>459625526</v>
      </c>
      <c r="M42" s="259">
        <f t="shared" si="6"/>
        <v>472027422</v>
      </c>
      <c r="N42" s="259">
        <f t="shared" si="6"/>
        <v>472027422</v>
      </c>
      <c r="O42" s="259">
        <f t="shared" si="6"/>
        <v>404863982</v>
      </c>
      <c r="P42" s="259">
        <f t="shared" si="6"/>
        <v>398488209</v>
      </c>
      <c r="Q42" s="259">
        <f t="shared" si="6"/>
        <v>248436033</v>
      </c>
      <c r="R42" s="259">
        <f t="shared" si="6"/>
        <v>248436033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248436033</v>
      </c>
      <c r="X42" s="259">
        <f t="shared" si="6"/>
        <v>307224162</v>
      </c>
      <c r="Y42" s="259">
        <f t="shared" si="6"/>
        <v>-58788129</v>
      </c>
      <c r="Z42" s="260">
        <f>+IF(X42&lt;&gt;0,+(Y42/X42)*100,0)</f>
        <v>-19.135255709477693</v>
      </c>
      <c r="AA42" s="261">
        <f>+AA25-AA40</f>
        <v>409632215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338983143</v>
      </c>
      <c r="D45" s="155"/>
      <c r="E45" s="59">
        <v>373912322</v>
      </c>
      <c r="F45" s="60">
        <v>409632214</v>
      </c>
      <c r="G45" s="60">
        <v>483938070</v>
      </c>
      <c r="H45" s="60">
        <v>481635038</v>
      </c>
      <c r="I45" s="60">
        <v>471016150</v>
      </c>
      <c r="J45" s="60">
        <v>471016150</v>
      </c>
      <c r="K45" s="60">
        <v>475028719</v>
      </c>
      <c r="L45" s="60">
        <v>459625526</v>
      </c>
      <c r="M45" s="60">
        <v>472027422</v>
      </c>
      <c r="N45" s="60">
        <v>472027422</v>
      </c>
      <c r="O45" s="60">
        <v>404863982</v>
      </c>
      <c r="P45" s="60">
        <v>398488209</v>
      </c>
      <c r="Q45" s="60">
        <v>248436034</v>
      </c>
      <c r="R45" s="60">
        <v>248436034</v>
      </c>
      <c r="S45" s="60"/>
      <c r="T45" s="60"/>
      <c r="U45" s="60"/>
      <c r="V45" s="60"/>
      <c r="W45" s="60">
        <v>248436034</v>
      </c>
      <c r="X45" s="60">
        <v>307224161</v>
      </c>
      <c r="Y45" s="60">
        <v>-58788127</v>
      </c>
      <c r="Z45" s="139">
        <v>-19.14</v>
      </c>
      <c r="AA45" s="62">
        <v>409632214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338983143</v>
      </c>
      <c r="D48" s="217">
        <f>SUM(D45:D47)</f>
        <v>0</v>
      </c>
      <c r="E48" s="264">
        <f t="shared" si="7"/>
        <v>373912322</v>
      </c>
      <c r="F48" s="219">
        <f t="shared" si="7"/>
        <v>409632214</v>
      </c>
      <c r="G48" s="219">
        <f t="shared" si="7"/>
        <v>483938070</v>
      </c>
      <c r="H48" s="219">
        <f t="shared" si="7"/>
        <v>481635038</v>
      </c>
      <c r="I48" s="219">
        <f t="shared" si="7"/>
        <v>471016150</v>
      </c>
      <c r="J48" s="219">
        <f t="shared" si="7"/>
        <v>471016150</v>
      </c>
      <c r="K48" s="219">
        <f t="shared" si="7"/>
        <v>475028719</v>
      </c>
      <c r="L48" s="219">
        <f t="shared" si="7"/>
        <v>459625526</v>
      </c>
      <c r="M48" s="219">
        <f t="shared" si="7"/>
        <v>472027422</v>
      </c>
      <c r="N48" s="219">
        <f t="shared" si="7"/>
        <v>472027422</v>
      </c>
      <c r="O48" s="219">
        <f t="shared" si="7"/>
        <v>404863982</v>
      </c>
      <c r="P48" s="219">
        <f t="shared" si="7"/>
        <v>398488209</v>
      </c>
      <c r="Q48" s="219">
        <f t="shared" si="7"/>
        <v>248436034</v>
      </c>
      <c r="R48" s="219">
        <f t="shared" si="7"/>
        <v>248436034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248436034</v>
      </c>
      <c r="X48" s="219">
        <f t="shared" si="7"/>
        <v>307224161</v>
      </c>
      <c r="Y48" s="219">
        <f t="shared" si="7"/>
        <v>-58788127</v>
      </c>
      <c r="Z48" s="265">
        <f>+IF(X48&lt;&gt;0,+(Y48/X48)*100,0)</f>
        <v>-19.13525512077157</v>
      </c>
      <c r="AA48" s="232">
        <f>SUM(AA45:AA47)</f>
        <v>409632214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14139558</v>
      </c>
      <c r="D6" s="155"/>
      <c r="E6" s="59">
        <v>11240094</v>
      </c>
      <c r="F6" s="60">
        <v>15000001</v>
      </c>
      <c r="G6" s="60">
        <v>497527</v>
      </c>
      <c r="H6" s="60">
        <v>696310</v>
      </c>
      <c r="I6" s="60">
        <v>4304747</v>
      </c>
      <c r="J6" s="60">
        <v>5498584</v>
      </c>
      <c r="K6" s="60">
        <v>2200981</v>
      </c>
      <c r="L6" s="60">
        <v>972448</v>
      </c>
      <c r="M6" s="60">
        <v>338097</v>
      </c>
      <c r="N6" s="60">
        <v>3511526</v>
      </c>
      <c r="O6" s="60">
        <v>650478</v>
      </c>
      <c r="P6" s="60">
        <v>1008449</v>
      </c>
      <c r="Q6" s="60">
        <v>667863</v>
      </c>
      <c r="R6" s="60">
        <v>2326790</v>
      </c>
      <c r="S6" s="60"/>
      <c r="T6" s="60"/>
      <c r="U6" s="60"/>
      <c r="V6" s="60"/>
      <c r="W6" s="60">
        <v>11336900</v>
      </c>
      <c r="X6" s="60">
        <v>11222056</v>
      </c>
      <c r="Y6" s="60">
        <v>114844</v>
      </c>
      <c r="Z6" s="140">
        <v>1.02</v>
      </c>
      <c r="AA6" s="62">
        <v>15000001</v>
      </c>
    </row>
    <row r="7" spans="1:27" ht="12.75">
      <c r="A7" s="249" t="s">
        <v>32</v>
      </c>
      <c r="B7" s="182"/>
      <c r="C7" s="155">
        <v>1423178</v>
      </c>
      <c r="D7" s="155"/>
      <c r="E7" s="59">
        <v>1634556</v>
      </c>
      <c r="F7" s="60">
        <v>2324692</v>
      </c>
      <c r="G7" s="60">
        <v>236036</v>
      </c>
      <c r="H7" s="60">
        <v>123408</v>
      </c>
      <c r="I7" s="60">
        <v>39165</v>
      </c>
      <c r="J7" s="60">
        <v>398609</v>
      </c>
      <c r="K7" s="60">
        <v>41234</v>
      </c>
      <c r="L7" s="60">
        <v>263655</v>
      </c>
      <c r="M7" s="60">
        <v>74336</v>
      </c>
      <c r="N7" s="60">
        <v>379225</v>
      </c>
      <c r="O7" s="60">
        <v>170371</v>
      </c>
      <c r="P7" s="60">
        <v>427224</v>
      </c>
      <c r="Q7" s="60">
        <v>164309</v>
      </c>
      <c r="R7" s="60">
        <v>761904</v>
      </c>
      <c r="S7" s="60"/>
      <c r="T7" s="60"/>
      <c r="U7" s="60"/>
      <c r="V7" s="60"/>
      <c r="W7" s="60">
        <v>1539738</v>
      </c>
      <c r="X7" s="60">
        <v>1694143</v>
      </c>
      <c r="Y7" s="60">
        <v>-154405</v>
      </c>
      <c r="Z7" s="140">
        <v>-9.11</v>
      </c>
      <c r="AA7" s="62">
        <v>2324692</v>
      </c>
    </row>
    <row r="8" spans="1:27" ht="12.75">
      <c r="A8" s="249" t="s">
        <v>178</v>
      </c>
      <c r="B8" s="182"/>
      <c r="C8" s="155">
        <v>1836795</v>
      </c>
      <c r="D8" s="155"/>
      <c r="E8" s="59">
        <v>2393628</v>
      </c>
      <c r="F8" s="60">
        <v>91598639</v>
      </c>
      <c r="G8" s="60">
        <v>218125</v>
      </c>
      <c r="H8" s="60">
        <v>6689490</v>
      </c>
      <c r="I8" s="60">
        <v>128888</v>
      </c>
      <c r="J8" s="60">
        <v>7036503</v>
      </c>
      <c r="K8" s="60">
        <v>200527</v>
      </c>
      <c r="L8" s="60">
        <v>179601</v>
      </c>
      <c r="M8" s="60">
        <v>2589759</v>
      </c>
      <c r="N8" s="60">
        <v>2969887</v>
      </c>
      <c r="O8" s="60">
        <v>154921</v>
      </c>
      <c r="P8" s="60">
        <v>1420262</v>
      </c>
      <c r="Q8" s="60">
        <v>169897</v>
      </c>
      <c r="R8" s="60">
        <v>1745080</v>
      </c>
      <c r="S8" s="60"/>
      <c r="T8" s="60"/>
      <c r="U8" s="60"/>
      <c r="V8" s="60"/>
      <c r="W8" s="60">
        <v>11751470</v>
      </c>
      <c r="X8" s="60">
        <v>89990884</v>
      </c>
      <c r="Y8" s="60">
        <v>-78239414</v>
      </c>
      <c r="Z8" s="140">
        <v>-86.94</v>
      </c>
      <c r="AA8" s="62">
        <v>91598639</v>
      </c>
    </row>
    <row r="9" spans="1:27" ht="12.75">
      <c r="A9" s="249" t="s">
        <v>179</v>
      </c>
      <c r="B9" s="182"/>
      <c r="C9" s="155">
        <v>196596304</v>
      </c>
      <c r="D9" s="155"/>
      <c r="E9" s="59">
        <v>153278001</v>
      </c>
      <c r="F9" s="60">
        <v>72464648</v>
      </c>
      <c r="G9" s="60">
        <v>62852000</v>
      </c>
      <c r="H9" s="60">
        <v>789000</v>
      </c>
      <c r="I9" s="60"/>
      <c r="J9" s="60">
        <v>63641000</v>
      </c>
      <c r="K9" s="60"/>
      <c r="L9" s="60">
        <v>1420000</v>
      </c>
      <c r="M9" s="60">
        <v>39342000</v>
      </c>
      <c r="N9" s="60">
        <v>40762000</v>
      </c>
      <c r="O9" s="60">
        <v>682000</v>
      </c>
      <c r="P9" s="60"/>
      <c r="Q9" s="60">
        <v>37076000</v>
      </c>
      <c r="R9" s="60">
        <v>37758000</v>
      </c>
      <c r="S9" s="60"/>
      <c r="T9" s="60"/>
      <c r="U9" s="60"/>
      <c r="V9" s="60"/>
      <c r="W9" s="60">
        <v>142161000</v>
      </c>
      <c r="X9" s="60">
        <v>72132173</v>
      </c>
      <c r="Y9" s="60">
        <v>70028827</v>
      </c>
      <c r="Z9" s="140">
        <v>97.08</v>
      </c>
      <c r="AA9" s="62">
        <v>72464648</v>
      </c>
    </row>
    <row r="10" spans="1:27" ht="12.75">
      <c r="A10" s="249" t="s">
        <v>180</v>
      </c>
      <c r="B10" s="182"/>
      <c r="C10" s="155"/>
      <c r="D10" s="155"/>
      <c r="E10" s="59">
        <v>53003001</v>
      </c>
      <c r="F10" s="60">
        <v>53003000</v>
      </c>
      <c r="G10" s="60">
        <v>9000000</v>
      </c>
      <c r="H10" s="60"/>
      <c r="I10" s="60"/>
      <c r="J10" s="60">
        <v>9000000</v>
      </c>
      <c r="K10" s="60">
        <v>7000000</v>
      </c>
      <c r="L10" s="60">
        <v>3000000</v>
      </c>
      <c r="M10" s="60">
        <v>14000000</v>
      </c>
      <c r="N10" s="60">
        <v>24000000</v>
      </c>
      <c r="O10" s="60"/>
      <c r="P10" s="60">
        <v>947000</v>
      </c>
      <c r="Q10" s="60">
        <v>22003000</v>
      </c>
      <c r="R10" s="60">
        <v>22950000</v>
      </c>
      <c r="S10" s="60"/>
      <c r="T10" s="60"/>
      <c r="U10" s="60"/>
      <c r="V10" s="60"/>
      <c r="W10" s="60">
        <v>55950000</v>
      </c>
      <c r="X10" s="60">
        <v>48667667</v>
      </c>
      <c r="Y10" s="60">
        <v>7282333</v>
      </c>
      <c r="Z10" s="140">
        <v>14.96</v>
      </c>
      <c r="AA10" s="62">
        <v>53003000</v>
      </c>
    </row>
    <row r="11" spans="1:27" ht="12.75">
      <c r="A11" s="249" t="s">
        <v>181</v>
      </c>
      <c r="B11" s="182"/>
      <c r="C11" s="155">
        <v>7002391</v>
      </c>
      <c r="D11" s="155"/>
      <c r="E11" s="59">
        <v>4865485</v>
      </c>
      <c r="F11" s="60">
        <v>397846</v>
      </c>
      <c r="G11" s="60">
        <v>390127</v>
      </c>
      <c r="H11" s="60">
        <v>483995</v>
      </c>
      <c r="I11" s="60">
        <v>557863</v>
      </c>
      <c r="J11" s="60">
        <v>1431985</v>
      </c>
      <c r="K11" s="60">
        <v>340444</v>
      </c>
      <c r="L11" s="60">
        <v>393996</v>
      </c>
      <c r="M11" s="60">
        <v>233322</v>
      </c>
      <c r="N11" s="60">
        <v>967762</v>
      </c>
      <c r="O11" s="60">
        <v>571868</v>
      </c>
      <c r="P11" s="60">
        <v>297149</v>
      </c>
      <c r="Q11" s="60">
        <v>257904</v>
      </c>
      <c r="R11" s="60">
        <v>1126921</v>
      </c>
      <c r="S11" s="60"/>
      <c r="T11" s="60"/>
      <c r="U11" s="60"/>
      <c r="V11" s="60"/>
      <c r="W11" s="60">
        <v>3526668</v>
      </c>
      <c r="X11" s="60">
        <v>397846</v>
      </c>
      <c r="Y11" s="60">
        <v>3128822</v>
      </c>
      <c r="Z11" s="140">
        <v>786.44</v>
      </c>
      <c r="AA11" s="62">
        <v>397846</v>
      </c>
    </row>
    <row r="12" spans="1:27" ht="12.75">
      <c r="A12" s="249" t="s">
        <v>182</v>
      </c>
      <c r="B12" s="182"/>
      <c r="C12" s="155"/>
      <c r="D12" s="155"/>
      <c r="E12" s="59"/>
      <c r="F12" s="60">
        <v>169554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123312</v>
      </c>
      <c r="Y12" s="60">
        <v>-123312</v>
      </c>
      <c r="Z12" s="140">
        <v>-100</v>
      </c>
      <c r="AA12" s="62">
        <v>169554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-178880384</v>
      </c>
      <c r="D14" s="155"/>
      <c r="E14" s="59">
        <v>-177508980</v>
      </c>
      <c r="F14" s="60">
        <v>-78742292</v>
      </c>
      <c r="G14" s="60">
        <v>-35031265</v>
      </c>
      <c r="H14" s="60">
        <v>-10571954</v>
      </c>
      <c r="I14" s="60">
        <v>-10688521</v>
      </c>
      <c r="J14" s="60">
        <v>-56291740</v>
      </c>
      <c r="K14" s="60">
        <v>-19743394</v>
      </c>
      <c r="L14" s="60">
        <v>-25562530</v>
      </c>
      <c r="M14" s="60">
        <v>-22080287</v>
      </c>
      <c r="N14" s="60">
        <v>-67386211</v>
      </c>
      <c r="O14" s="60">
        <v>-11916101</v>
      </c>
      <c r="P14" s="60">
        <v>-13631265</v>
      </c>
      <c r="Q14" s="60">
        <v>-22578516</v>
      </c>
      <c r="R14" s="60">
        <v>-48125882</v>
      </c>
      <c r="S14" s="60"/>
      <c r="T14" s="60"/>
      <c r="U14" s="60"/>
      <c r="V14" s="60"/>
      <c r="W14" s="60">
        <v>-171803833</v>
      </c>
      <c r="X14" s="60">
        <v>-71106526</v>
      </c>
      <c r="Y14" s="60">
        <v>-100697307</v>
      </c>
      <c r="Z14" s="140">
        <v>141.61</v>
      </c>
      <c r="AA14" s="62">
        <v>-78742292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>
        <v>-98766695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-96122940</v>
      </c>
      <c r="Y16" s="60">
        <v>96122940</v>
      </c>
      <c r="Z16" s="140">
        <v>-100</v>
      </c>
      <c r="AA16" s="62">
        <v>-98766695</v>
      </c>
    </row>
    <row r="17" spans="1:27" ht="12.75">
      <c r="A17" s="250" t="s">
        <v>185</v>
      </c>
      <c r="B17" s="251"/>
      <c r="C17" s="168">
        <f aca="true" t="shared" si="0" ref="C17:Y17">SUM(C6:C16)</f>
        <v>42117842</v>
      </c>
      <c r="D17" s="168">
        <f t="shared" si="0"/>
        <v>0</v>
      </c>
      <c r="E17" s="72">
        <f t="shared" si="0"/>
        <v>48905785</v>
      </c>
      <c r="F17" s="73">
        <f t="shared" si="0"/>
        <v>57449393</v>
      </c>
      <c r="G17" s="73">
        <f t="shared" si="0"/>
        <v>38162550</v>
      </c>
      <c r="H17" s="73">
        <f t="shared" si="0"/>
        <v>-1789751</v>
      </c>
      <c r="I17" s="73">
        <f t="shared" si="0"/>
        <v>-5657858</v>
      </c>
      <c r="J17" s="73">
        <f t="shared" si="0"/>
        <v>30714941</v>
      </c>
      <c r="K17" s="73">
        <f t="shared" si="0"/>
        <v>-9960208</v>
      </c>
      <c r="L17" s="73">
        <f t="shared" si="0"/>
        <v>-19332830</v>
      </c>
      <c r="M17" s="73">
        <f t="shared" si="0"/>
        <v>34497227</v>
      </c>
      <c r="N17" s="73">
        <f t="shared" si="0"/>
        <v>5204189</v>
      </c>
      <c r="O17" s="73">
        <f t="shared" si="0"/>
        <v>-9686463</v>
      </c>
      <c r="P17" s="73">
        <f t="shared" si="0"/>
        <v>-9531181</v>
      </c>
      <c r="Q17" s="73">
        <f t="shared" si="0"/>
        <v>37760457</v>
      </c>
      <c r="R17" s="73">
        <f t="shared" si="0"/>
        <v>18542813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54461943</v>
      </c>
      <c r="X17" s="73">
        <f t="shared" si="0"/>
        <v>56998615</v>
      </c>
      <c r="Y17" s="73">
        <f t="shared" si="0"/>
        <v>-2536672</v>
      </c>
      <c r="Z17" s="170">
        <f>+IF(X17&lt;&gt;0,+(Y17/X17)*100,0)</f>
        <v>-4.450409891538593</v>
      </c>
      <c r="AA17" s="74">
        <f>SUM(AA6:AA16)</f>
        <v>57449393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-59780508</v>
      </c>
      <c r="D26" s="155"/>
      <c r="E26" s="59">
        <v>-64175532</v>
      </c>
      <c r="F26" s="60">
        <v>-61551422</v>
      </c>
      <c r="G26" s="60">
        <v>-5393727</v>
      </c>
      <c r="H26" s="60"/>
      <c r="I26" s="60">
        <v>-1804524</v>
      </c>
      <c r="J26" s="60">
        <v>-7198251</v>
      </c>
      <c r="K26" s="60">
        <v>-3796788</v>
      </c>
      <c r="L26" s="60">
        <v>-2581330</v>
      </c>
      <c r="M26" s="60">
        <v>-6156190</v>
      </c>
      <c r="N26" s="60">
        <v>-12534308</v>
      </c>
      <c r="O26" s="60">
        <v>-446539</v>
      </c>
      <c r="P26" s="60">
        <v>-2198552</v>
      </c>
      <c r="Q26" s="60">
        <v>-7103501</v>
      </c>
      <c r="R26" s="60">
        <v>-9748592</v>
      </c>
      <c r="S26" s="60"/>
      <c r="T26" s="60"/>
      <c r="U26" s="60"/>
      <c r="V26" s="60"/>
      <c r="W26" s="60">
        <v>-29481151</v>
      </c>
      <c r="X26" s="60">
        <v>-39354839</v>
      </c>
      <c r="Y26" s="60">
        <v>9873688</v>
      </c>
      <c r="Z26" s="140">
        <v>-25.09</v>
      </c>
      <c r="AA26" s="62">
        <v>-61551422</v>
      </c>
    </row>
    <row r="27" spans="1:27" ht="12.75">
      <c r="A27" s="250" t="s">
        <v>192</v>
      </c>
      <c r="B27" s="251"/>
      <c r="C27" s="168">
        <f aca="true" t="shared" si="1" ref="C27:Y27">SUM(C21:C26)</f>
        <v>-59780508</v>
      </c>
      <c r="D27" s="168">
        <f>SUM(D21:D26)</f>
        <v>0</v>
      </c>
      <c r="E27" s="72">
        <f t="shared" si="1"/>
        <v>-64175532</v>
      </c>
      <c r="F27" s="73">
        <f t="shared" si="1"/>
        <v>-61551422</v>
      </c>
      <c r="G27" s="73">
        <f t="shared" si="1"/>
        <v>-5393727</v>
      </c>
      <c r="H27" s="73">
        <f t="shared" si="1"/>
        <v>0</v>
      </c>
      <c r="I27" s="73">
        <f t="shared" si="1"/>
        <v>-1804524</v>
      </c>
      <c r="J27" s="73">
        <f t="shared" si="1"/>
        <v>-7198251</v>
      </c>
      <c r="K27" s="73">
        <f t="shared" si="1"/>
        <v>-3796788</v>
      </c>
      <c r="L27" s="73">
        <f t="shared" si="1"/>
        <v>-2581330</v>
      </c>
      <c r="M27" s="73">
        <f t="shared" si="1"/>
        <v>-6156190</v>
      </c>
      <c r="N27" s="73">
        <f t="shared" si="1"/>
        <v>-12534308</v>
      </c>
      <c r="O27" s="73">
        <f t="shared" si="1"/>
        <v>-446539</v>
      </c>
      <c r="P27" s="73">
        <f t="shared" si="1"/>
        <v>-2198552</v>
      </c>
      <c r="Q27" s="73">
        <f t="shared" si="1"/>
        <v>-7103501</v>
      </c>
      <c r="R27" s="73">
        <f t="shared" si="1"/>
        <v>-9748592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-29481151</v>
      </c>
      <c r="X27" s="73">
        <f t="shared" si="1"/>
        <v>-39354839</v>
      </c>
      <c r="Y27" s="73">
        <f t="shared" si="1"/>
        <v>9873688</v>
      </c>
      <c r="Z27" s="170">
        <f>+IF(X27&lt;&gt;0,+(Y27/X27)*100,0)</f>
        <v>-25.0888791591804</v>
      </c>
      <c r="AA27" s="74">
        <f>SUM(AA21:AA26)</f>
        <v>-61551422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-17662666</v>
      </c>
      <c r="D38" s="153">
        <f>+D17+D27+D36</f>
        <v>0</v>
      </c>
      <c r="E38" s="99">
        <f t="shared" si="3"/>
        <v>-15269747</v>
      </c>
      <c r="F38" s="100">
        <f t="shared" si="3"/>
        <v>-4102029</v>
      </c>
      <c r="G38" s="100">
        <f t="shared" si="3"/>
        <v>32768823</v>
      </c>
      <c r="H38" s="100">
        <f t="shared" si="3"/>
        <v>-1789751</v>
      </c>
      <c r="I38" s="100">
        <f t="shared" si="3"/>
        <v>-7462382</v>
      </c>
      <c r="J38" s="100">
        <f t="shared" si="3"/>
        <v>23516690</v>
      </c>
      <c r="K38" s="100">
        <f t="shared" si="3"/>
        <v>-13756996</v>
      </c>
      <c r="L38" s="100">
        <f t="shared" si="3"/>
        <v>-21914160</v>
      </c>
      <c r="M38" s="100">
        <f t="shared" si="3"/>
        <v>28341037</v>
      </c>
      <c r="N38" s="100">
        <f t="shared" si="3"/>
        <v>-7330119</v>
      </c>
      <c r="O38" s="100">
        <f t="shared" si="3"/>
        <v>-10133002</v>
      </c>
      <c r="P38" s="100">
        <f t="shared" si="3"/>
        <v>-11729733</v>
      </c>
      <c r="Q38" s="100">
        <f t="shared" si="3"/>
        <v>30656956</v>
      </c>
      <c r="R38" s="100">
        <f t="shared" si="3"/>
        <v>8794221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24980792</v>
      </c>
      <c r="X38" s="100">
        <f t="shared" si="3"/>
        <v>17643776</v>
      </c>
      <c r="Y38" s="100">
        <f t="shared" si="3"/>
        <v>7337016</v>
      </c>
      <c r="Z38" s="137">
        <f>+IF(X38&lt;&gt;0,+(Y38/X38)*100,0)</f>
        <v>41.584159762626776</v>
      </c>
      <c r="AA38" s="102">
        <f>+AA17+AA27+AA36</f>
        <v>-4102029</v>
      </c>
    </row>
    <row r="39" spans="1:27" ht="12.75">
      <c r="A39" s="249" t="s">
        <v>200</v>
      </c>
      <c r="B39" s="182"/>
      <c r="C39" s="153">
        <v>74627106</v>
      </c>
      <c r="D39" s="153"/>
      <c r="E39" s="99">
        <v>32370122</v>
      </c>
      <c r="F39" s="100">
        <v>56889281</v>
      </c>
      <c r="G39" s="100">
        <v>54356689</v>
      </c>
      <c r="H39" s="100">
        <v>87125512</v>
      </c>
      <c r="I39" s="100">
        <v>85335761</v>
      </c>
      <c r="J39" s="100">
        <v>54356689</v>
      </c>
      <c r="K39" s="100">
        <v>77873379</v>
      </c>
      <c r="L39" s="100">
        <v>64116383</v>
      </c>
      <c r="M39" s="100">
        <v>42202223</v>
      </c>
      <c r="N39" s="100">
        <v>77873379</v>
      </c>
      <c r="O39" s="100">
        <v>70543260</v>
      </c>
      <c r="P39" s="100">
        <v>60410258</v>
      </c>
      <c r="Q39" s="100">
        <v>48680525</v>
      </c>
      <c r="R39" s="100">
        <v>70543260</v>
      </c>
      <c r="S39" s="100"/>
      <c r="T39" s="100"/>
      <c r="U39" s="100"/>
      <c r="V39" s="100"/>
      <c r="W39" s="100">
        <v>54356689</v>
      </c>
      <c r="X39" s="100">
        <v>56889281</v>
      </c>
      <c r="Y39" s="100">
        <v>-2532592</v>
      </c>
      <c r="Z39" s="137">
        <v>-4.45</v>
      </c>
      <c r="AA39" s="102">
        <v>56889281</v>
      </c>
    </row>
    <row r="40" spans="1:27" ht="12.75">
      <c r="A40" s="269" t="s">
        <v>201</v>
      </c>
      <c r="B40" s="256"/>
      <c r="C40" s="257">
        <v>56964440</v>
      </c>
      <c r="D40" s="257"/>
      <c r="E40" s="258">
        <v>17100372</v>
      </c>
      <c r="F40" s="259">
        <v>52787251</v>
      </c>
      <c r="G40" s="259">
        <v>87125512</v>
      </c>
      <c r="H40" s="259">
        <v>85335761</v>
      </c>
      <c r="I40" s="259">
        <v>77873379</v>
      </c>
      <c r="J40" s="259">
        <v>77873379</v>
      </c>
      <c r="K40" s="259">
        <v>64116383</v>
      </c>
      <c r="L40" s="259">
        <v>42202223</v>
      </c>
      <c r="M40" s="259">
        <v>70543260</v>
      </c>
      <c r="N40" s="259">
        <v>70543260</v>
      </c>
      <c r="O40" s="259">
        <v>60410258</v>
      </c>
      <c r="P40" s="259">
        <v>48680525</v>
      </c>
      <c r="Q40" s="259">
        <v>79337481</v>
      </c>
      <c r="R40" s="259">
        <v>79337481</v>
      </c>
      <c r="S40" s="259"/>
      <c r="T40" s="259"/>
      <c r="U40" s="259"/>
      <c r="V40" s="259"/>
      <c r="W40" s="259">
        <v>79337481</v>
      </c>
      <c r="X40" s="259">
        <v>74533056</v>
      </c>
      <c r="Y40" s="259">
        <v>4804425</v>
      </c>
      <c r="Z40" s="260">
        <v>6.45</v>
      </c>
      <c r="AA40" s="261">
        <v>52787251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8684369</v>
      </c>
      <c r="D5" s="200">
        <f t="shared" si="0"/>
        <v>0</v>
      </c>
      <c r="E5" s="106">
        <f t="shared" si="0"/>
        <v>64175530</v>
      </c>
      <c r="F5" s="106">
        <f t="shared" si="0"/>
        <v>64228580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8888153</v>
      </c>
      <c r="L5" s="106">
        <f t="shared" si="0"/>
        <v>2581330</v>
      </c>
      <c r="M5" s="106">
        <f t="shared" si="0"/>
        <v>2581330</v>
      </c>
      <c r="N5" s="106">
        <f t="shared" si="0"/>
        <v>14050813</v>
      </c>
      <c r="O5" s="106">
        <f t="shared" si="0"/>
        <v>443723</v>
      </c>
      <c r="P5" s="106">
        <f t="shared" si="0"/>
        <v>621130</v>
      </c>
      <c r="Q5" s="106">
        <f t="shared" si="0"/>
        <v>0</v>
      </c>
      <c r="R5" s="106">
        <f t="shared" si="0"/>
        <v>1064853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15115666</v>
      </c>
      <c r="X5" s="106">
        <f t="shared" si="0"/>
        <v>48171435</v>
      </c>
      <c r="Y5" s="106">
        <f t="shared" si="0"/>
        <v>-33055769</v>
      </c>
      <c r="Z5" s="201">
        <f>+IF(X5&lt;&gt;0,+(Y5/X5)*100,0)</f>
        <v>-68.62110086610457</v>
      </c>
      <c r="AA5" s="199">
        <f>SUM(AA11:AA18)</f>
        <v>64228580</v>
      </c>
    </row>
    <row r="6" spans="1:27" ht="12.75">
      <c r="A6" s="291" t="s">
        <v>205</v>
      </c>
      <c r="B6" s="142"/>
      <c r="C6" s="62"/>
      <c r="D6" s="156"/>
      <c r="E6" s="60">
        <v>9000000</v>
      </c>
      <c r="F6" s="60">
        <v>38003000</v>
      </c>
      <c r="G6" s="60"/>
      <c r="H6" s="60"/>
      <c r="I6" s="60"/>
      <c r="J6" s="60"/>
      <c r="K6" s="60">
        <v>6900253</v>
      </c>
      <c r="L6" s="60">
        <v>706722</v>
      </c>
      <c r="M6" s="60">
        <v>706722</v>
      </c>
      <c r="N6" s="60">
        <v>8313697</v>
      </c>
      <c r="O6" s="60"/>
      <c r="P6" s="60">
        <v>621130</v>
      </c>
      <c r="Q6" s="60"/>
      <c r="R6" s="60">
        <v>621130</v>
      </c>
      <c r="S6" s="60"/>
      <c r="T6" s="60"/>
      <c r="U6" s="60"/>
      <c r="V6" s="60"/>
      <c r="W6" s="60">
        <v>8934827</v>
      </c>
      <c r="X6" s="60">
        <v>28502250</v>
      </c>
      <c r="Y6" s="60">
        <v>-19567423</v>
      </c>
      <c r="Z6" s="140">
        <v>-68.65</v>
      </c>
      <c r="AA6" s="155">
        <v>38003000</v>
      </c>
    </row>
    <row r="7" spans="1:27" ht="12.75">
      <c r="A7" s="291" t="s">
        <v>206</v>
      </c>
      <c r="B7" s="142"/>
      <c r="C7" s="62"/>
      <c r="D7" s="156"/>
      <c r="E7" s="60">
        <v>15000000</v>
      </c>
      <c r="F7" s="60">
        <v>15000000</v>
      </c>
      <c r="G7" s="60"/>
      <c r="H7" s="60"/>
      <c r="I7" s="60"/>
      <c r="J7" s="60"/>
      <c r="K7" s="60">
        <v>1987900</v>
      </c>
      <c r="L7" s="60">
        <v>1874608</v>
      </c>
      <c r="M7" s="60">
        <v>1874608</v>
      </c>
      <c r="N7" s="60">
        <v>5737116</v>
      </c>
      <c r="O7" s="60">
        <v>443723</v>
      </c>
      <c r="P7" s="60"/>
      <c r="Q7" s="60"/>
      <c r="R7" s="60">
        <v>443723</v>
      </c>
      <c r="S7" s="60"/>
      <c r="T7" s="60"/>
      <c r="U7" s="60"/>
      <c r="V7" s="60"/>
      <c r="W7" s="60">
        <v>6180839</v>
      </c>
      <c r="X7" s="60">
        <v>11250000</v>
      </c>
      <c r="Y7" s="60">
        <v>-5069161</v>
      </c>
      <c r="Z7" s="140">
        <v>-45.06</v>
      </c>
      <c r="AA7" s="155">
        <v>15000000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2000000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26000000</v>
      </c>
      <c r="F11" s="295">
        <f t="shared" si="1"/>
        <v>53003000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8888153</v>
      </c>
      <c r="L11" s="295">
        <f t="shared" si="1"/>
        <v>2581330</v>
      </c>
      <c r="M11" s="295">
        <f t="shared" si="1"/>
        <v>2581330</v>
      </c>
      <c r="N11" s="295">
        <f t="shared" si="1"/>
        <v>14050813</v>
      </c>
      <c r="O11" s="295">
        <f t="shared" si="1"/>
        <v>443723</v>
      </c>
      <c r="P11" s="295">
        <f t="shared" si="1"/>
        <v>621130</v>
      </c>
      <c r="Q11" s="295">
        <f t="shared" si="1"/>
        <v>0</v>
      </c>
      <c r="R11" s="295">
        <f t="shared" si="1"/>
        <v>1064853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15115666</v>
      </c>
      <c r="X11" s="295">
        <f t="shared" si="1"/>
        <v>39752250</v>
      </c>
      <c r="Y11" s="295">
        <f t="shared" si="1"/>
        <v>-24636584</v>
      </c>
      <c r="Z11" s="296">
        <f>+IF(X11&lt;&gt;0,+(Y11/X11)*100,0)</f>
        <v>-61.975319635995454</v>
      </c>
      <c r="AA11" s="297">
        <f>SUM(AA6:AA10)</f>
        <v>53003000</v>
      </c>
    </row>
    <row r="12" spans="1:27" ht="12.75">
      <c r="A12" s="298" t="s">
        <v>211</v>
      </c>
      <c r="B12" s="136"/>
      <c r="C12" s="62"/>
      <c r="D12" s="156"/>
      <c r="E12" s="60">
        <v>13400000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8684369</v>
      </c>
      <c r="D15" s="156"/>
      <c r="E15" s="60">
        <v>24775530</v>
      </c>
      <c r="F15" s="60">
        <v>11225580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8419185</v>
      </c>
      <c r="Y15" s="60">
        <v>-8419185</v>
      </c>
      <c r="Z15" s="140">
        <v>-100</v>
      </c>
      <c r="AA15" s="155">
        <v>11225580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9000000</v>
      </c>
      <c r="F36" s="60">
        <f t="shared" si="4"/>
        <v>38003000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6900253</v>
      </c>
      <c r="L36" s="60">
        <f t="shared" si="4"/>
        <v>706722</v>
      </c>
      <c r="M36" s="60">
        <f t="shared" si="4"/>
        <v>706722</v>
      </c>
      <c r="N36" s="60">
        <f t="shared" si="4"/>
        <v>8313697</v>
      </c>
      <c r="O36" s="60">
        <f t="shared" si="4"/>
        <v>0</v>
      </c>
      <c r="P36" s="60">
        <f t="shared" si="4"/>
        <v>621130</v>
      </c>
      <c r="Q36" s="60">
        <f t="shared" si="4"/>
        <v>0</v>
      </c>
      <c r="R36" s="60">
        <f t="shared" si="4"/>
        <v>621130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8934827</v>
      </c>
      <c r="X36" s="60">
        <f t="shared" si="4"/>
        <v>28502250</v>
      </c>
      <c r="Y36" s="60">
        <f t="shared" si="4"/>
        <v>-19567423</v>
      </c>
      <c r="Z36" s="140">
        <f aca="true" t="shared" si="5" ref="Z36:Z49">+IF(X36&lt;&gt;0,+(Y36/X36)*100,0)</f>
        <v>-68.65220465051006</v>
      </c>
      <c r="AA36" s="155">
        <f>AA6+AA21</f>
        <v>38003000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15000000</v>
      </c>
      <c r="F37" s="60">
        <f t="shared" si="4"/>
        <v>15000000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1987900</v>
      </c>
      <c r="L37" s="60">
        <f t="shared" si="4"/>
        <v>1874608</v>
      </c>
      <c r="M37" s="60">
        <f t="shared" si="4"/>
        <v>1874608</v>
      </c>
      <c r="N37" s="60">
        <f t="shared" si="4"/>
        <v>5737116</v>
      </c>
      <c r="O37" s="60">
        <f t="shared" si="4"/>
        <v>443723</v>
      </c>
      <c r="P37" s="60">
        <f t="shared" si="4"/>
        <v>0</v>
      </c>
      <c r="Q37" s="60">
        <f t="shared" si="4"/>
        <v>0</v>
      </c>
      <c r="R37" s="60">
        <f t="shared" si="4"/>
        <v>443723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6180839</v>
      </c>
      <c r="X37" s="60">
        <f t="shared" si="4"/>
        <v>11250000</v>
      </c>
      <c r="Y37" s="60">
        <f t="shared" si="4"/>
        <v>-5069161</v>
      </c>
      <c r="Z37" s="140">
        <f t="shared" si="5"/>
        <v>-45.05920888888889</v>
      </c>
      <c r="AA37" s="155">
        <f>AA7+AA22</f>
        <v>15000000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2000000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26000000</v>
      </c>
      <c r="F41" s="295">
        <f t="shared" si="6"/>
        <v>53003000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8888153</v>
      </c>
      <c r="L41" s="295">
        <f t="shared" si="6"/>
        <v>2581330</v>
      </c>
      <c r="M41" s="295">
        <f t="shared" si="6"/>
        <v>2581330</v>
      </c>
      <c r="N41" s="295">
        <f t="shared" si="6"/>
        <v>14050813</v>
      </c>
      <c r="O41" s="295">
        <f t="shared" si="6"/>
        <v>443723</v>
      </c>
      <c r="P41" s="295">
        <f t="shared" si="6"/>
        <v>621130</v>
      </c>
      <c r="Q41" s="295">
        <f t="shared" si="6"/>
        <v>0</v>
      </c>
      <c r="R41" s="295">
        <f t="shared" si="6"/>
        <v>1064853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15115666</v>
      </c>
      <c r="X41" s="295">
        <f t="shared" si="6"/>
        <v>39752250</v>
      </c>
      <c r="Y41" s="295">
        <f t="shared" si="6"/>
        <v>-24636584</v>
      </c>
      <c r="Z41" s="296">
        <f t="shared" si="5"/>
        <v>-61.975319635995454</v>
      </c>
      <c r="AA41" s="297">
        <f>SUM(AA36:AA40)</f>
        <v>53003000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13400000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8684369</v>
      </c>
      <c r="D45" s="129">
        <f t="shared" si="7"/>
        <v>0</v>
      </c>
      <c r="E45" s="54">
        <f t="shared" si="7"/>
        <v>24775530</v>
      </c>
      <c r="F45" s="54">
        <f t="shared" si="7"/>
        <v>11225580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8419185</v>
      </c>
      <c r="Y45" s="54">
        <f t="shared" si="7"/>
        <v>-8419185</v>
      </c>
      <c r="Z45" s="184">
        <f t="shared" si="5"/>
        <v>-100</v>
      </c>
      <c r="AA45" s="130">
        <f t="shared" si="8"/>
        <v>11225580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8684369</v>
      </c>
      <c r="D49" s="218">
        <f t="shared" si="9"/>
        <v>0</v>
      </c>
      <c r="E49" s="220">
        <f t="shared" si="9"/>
        <v>64175530</v>
      </c>
      <c r="F49" s="220">
        <f t="shared" si="9"/>
        <v>64228580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8888153</v>
      </c>
      <c r="L49" s="220">
        <f t="shared" si="9"/>
        <v>2581330</v>
      </c>
      <c r="M49" s="220">
        <f t="shared" si="9"/>
        <v>2581330</v>
      </c>
      <c r="N49" s="220">
        <f t="shared" si="9"/>
        <v>14050813</v>
      </c>
      <c r="O49" s="220">
        <f t="shared" si="9"/>
        <v>443723</v>
      </c>
      <c r="P49" s="220">
        <f t="shared" si="9"/>
        <v>621130</v>
      </c>
      <c r="Q49" s="220">
        <f t="shared" si="9"/>
        <v>0</v>
      </c>
      <c r="R49" s="220">
        <f t="shared" si="9"/>
        <v>1064853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15115666</v>
      </c>
      <c r="X49" s="220">
        <f t="shared" si="9"/>
        <v>48171435</v>
      </c>
      <c r="Y49" s="220">
        <f t="shared" si="9"/>
        <v>-33055769</v>
      </c>
      <c r="Z49" s="221">
        <f t="shared" si="5"/>
        <v>-68.62110086610457</v>
      </c>
      <c r="AA49" s="222">
        <f>SUM(AA41:AA48)</f>
        <v>64228580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5871637</v>
      </c>
      <c r="H65" s="60">
        <v>5887458</v>
      </c>
      <c r="I65" s="60">
        <v>6118250</v>
      </c>
      <c r="J65" s="60">
        <v>17877345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17877345</v>
      </c>
      <c r="X65" s="60"/>
      <c r="Y65" s="60">
        <v>17877345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6782</v>
      </c>
      <c r="H66" s="275"/>
      <c r="I66" s="275">
        <v>82441</v>
      </c>
      <c r="J66" s="275">
        <v>89223</v>
      </c>
      <c r="K66" s="275"/>
      <c r="L66" s="275">
        <v>126</v>
      </c>
      <c r="M66" s="275"/>
      <c r="N66" s="275">
        <v>126</v>
      </c>
      <c r="O66" s="275"/>
      <c r="P66" s="275"/>
      <c r="Q66" s="275">
        <v>27411</v>
      </c>
      <c r="R66" s="275">
        <v>27411</v>
      </c>
      <c r="S66" s="275"/>
      <c r="T66" s="275"/>
      <c r="U66" s="275"/>
      <c r="V66" s="275"/>
      <c r="W66" s="275">
        <v>116760</v>
      </c>
      <c r="X66" s="275"/>
      <c r="Y66" s="275">
        <v>116760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2648017</v>
      </c>
      <c r="H67" s="60">
        <v>2765655</v>
      </c>
      <c r="I67" s="60">
        <v>3236644</v>
      </c>
      <c r="J67" s="60">
        <v>8650316</v>
      </c>
      <c r="K67" s="60">
        <v>456311</v>
      </c>
      <c r="L67" s="60">
        <v>1549542</v>
      </c>
      <c r="M67" s="60">
        <v>668726</v>
      </c>
      <c r="N67" s="60">
        <v>2674579</v>
      </c>
      <c r="O67" s="60">
        <v>557458</v>
      </c>
      <c r="P67" s="60">
        <v>332287</v>
      </c>
      <c r="Q67" s="60">
        <v>879202</v>
      </c>
      <c r="R67" s="60">
        <v>1768947</v>
      </c>
      <c r="S67" s="60"/>
      <c r="T67" s="60"/>
      <c r="U67" s="60"/>
      <c r="V67" s="60"/>
      <c r="W67" s="60">
        <v>13093842</v>
      </c>
      <c r="X67" s="60"/>
      <c r="Y67" s="60">
        <v>13093842</v>
      </c>
      <c r="Z67" s="140"/>
      <c r="AA67" s="155"/>
    </row>
    <row r="68" spans="1:27" ht="12.75">
      <c r="A68" s="311" t="s">
        <v>43</v>
      </c>
      <c r="B68" s="316"/>
      <c r="C68" s="62"/>
      <c r="D68" s="156">
        <v>12232660</v>
      </c>
      <c r="E68" s="60">
        <v>12232660</v>
      </c>
      <c r="F68" s="60">
        <v>12232660</v>
      </c>
      <c r="G68" s="60">
        <v>2326276</v>
      </c>
      <c r="H68" s="60">
        <v>6130957</v>
      </c>
      <c r="I68" s="60">
        <v>5274136</v>
      </c>
      <c r="J68" s="60">
        <v>13731369</v>
      </c>
      <c r="K68" s="60">
        <v>24000</v>
      </c>
      <c r="L68" s="60">
        <v>1000</v>
      </c>
      <c r="M68" s="60"/>
      <c r="N68" s="60">
        <v>25000</v>
      </c>
      <c r="O68" s="60">
        <v>29925</v>
      </c>
      <c r="P68" s="60">
        <v>14500</v>
      </c>
      <c r="Q68" s="60">
        <v>63950</v>
      </c>
      <c r="R68" s="60">
        <v>108375</v>
      </c>
      <c r="S68" s="60"/>
      <c r="T68" s="60"/>
      <c r="U68" s="60"/>
      <c r="V68" s="60"/>
      <c r="W68" s="60">
        <v>13864744</v>
      </c>
      <c r="X68" s="60">
        <v>9174495</v>
      </c>
      <c r="Y68" s="60">
        <v>4690249</v>
      </c>
      <c r="Z68" s="140">
        <v>51.12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12232660</v>
      </c>
      <c r="E69" s="220">
        <f t="shared" si="12"/>
        <v>12232660</v>
      </c>
      <c r="F69" s="220">
        <f t="shared" si="12"/>
        <v>12232660</v>
      </c>
      <c r="G69" s="220">
        <f t="shared" si="12"/>
        <v>10852712</v>
      </c>
      <c r="H69" s="220">
        <f t="shared" si="12"/>
        <v>14784070</v>
      </c>
      <c r="I69" s="220">
        <f t="shared" si="12"/>
        <v>14711471</v>
      </c>
      <c r="J69" s="220">
        <f t="shared" si="12"/>
        <v>40348253</v>
      </c>
      <c r="K69" s="220">
        <f t="shared" si="12"/>
        <v>480311</v>
      </c>
      <c r="L69" s="220">
        <f t="shared" si="12"/>
        <v>1550668</v>
      </c>
      <c r="M69" s="220">
        <f t="shared" si="12"/>
        <v>668726</v>
      </c>
      <c r="N69" s="220">
        <f t="shared" si="12"/>
        <v>2699705</v>
      </c>
      <c r="O69" s="220">
        <f t="shared" si="12"/>
        <v>587383</v>
      </c>
      <c r="P69" s="220">
        <f t="shared" si="12"/>
        <v>346787</v>
      </c>
      <c r="Q69" s="220">
        <f t="shared" si="12"/>
        <v>970563</v>
      </c>
      <c r="R69" s="220">
        <f t="shared" si="12"/>
        <v>1904733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44952691</v>
      </c>
      <c r="X69" s="220">
        <f t="shared" si="12"/>
        <v>9174495</v>
      </c>
      <c r="Y69" s="220">
        <f t="shared" si="12"/>
        <v>35778196</v>
      </c>
      <c r="Z69" s="221">
        <f>+IF(X69&lt;&gt;0,+(Y69/X69)*100,0)</f>
        <v>389.9745544577658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26000000</v>
      </c>
      <c r="F5" s="358">
        <f t="shared" si="0"/>
        <v>53003000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8888153</v>
      </c>
      <c r="L5" s="356">
        <f t="shared" si="0"/>
        <v>2581330</v>
      </c>
      <c r="M5" s="356">
        <f t="shared" si="0"/>
        <v>2581330</v>
      </c>
      <c r="N5" s="358">
        <f t="shared" si="0"/>
        <v>14050813</v>
      </c>
      <c r="O5" s="358">
        <f t="shared" si="0"/>
        <v>443723</v>
      </c>
      <c r="P5" s="356">
        <f t="shared" si="0"/>
        <v>621130</v>
      </c>
      <c r="Q5" s="356">
        <f t="shared" si="0"/>
        <v>0</v>
      </c>
      <c r="R5" s="358">
        <f t="shared" si="0"/>
        <v>1064853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15115666</v>
      </c>
      <c r="X5" s="356">
        <f t="shared" si="0"/>
        <v>39752250</v>
      </c>
      <c r="Y5" s="358">
        <f t="shared" si="0"/>
        <v>-24636584</v>
      </c>
      <c r="Z5" s="359">
        <f>+IF(X5&lt;&gt;0,+(Y5/X5)*100,0)</f>
        <v>-61.975319635995454</v>
      </c>
      <c r="AA5" s="360">
        <f>+AA6+AA8+AA11+AA13+AA15</f>
        <v>53003000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9000000</v>
      </c>
      <c r="F6" s="59">
        <f t="shared" si="1"/>
        <v>38003000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6900253</v>
      </c>
      <c r="L6" s="60">
        <f t="shared" si="1"/>
        <v>706722</v>
      </c>
      <c r="M6" s="60">
        <f t="shared" si="1"/>
        <v>706722</v>
      </c>
      <c r="N6" s="59">
        <f t="shared" si="1"/>
        <v>8313697</v>
      </c>
      <c r="O6" s="59">
        <f t="shared" si="1"/>
        <v>0</v>
      </c>
      <c r="P6" s="60">
        <f t="shared" si="1"/>
        <v>621130</v>
      </c>
      <c r="Q6" s="60">
        <f t="shared" si="1"/>
        <v>0</v>
      </c>
      <c r="R6" s="59">
        <f t="shared" si="1"/>
        <v>621130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8934827</v>
      </c>
      <c r="X6" s="60">
        <f t="shared" si="1"/>
        <v>28502250</v>
      </c>
      <c r="Y6" s="59">
        <f t="shared" si="1"/>
        <v>-19567423</v>
      </c>
      <c r="Z6" s="61">
        <f>+IF(X6&lt;&gt;0,+(Y6/X6)*100,0)</f>
        <v>-68.65220465051006</v>
      </c>
      <c r="AA6" s="62">
        <f t="shared" si="1"/>
        <v>38003000</v>
      </c>
    </row>
    <row r="7" spans="1:27" ht="12.75">
      <c r="A7" s="291" t="s">
        <v>229</v>
      </c>
      <c r="B7" s="142"/>
      <c r="C7" s="60"/>
      <c r="D7" s="340"/>
      <c r="E7" s="60">
        <v>9000000</v>
      </c>
      <c r="F7" s="59">
        <v>38003000</v>
      </c>
      <c r="G7" s="59"/>
      <c r="H7" s="60"/>
      <c r="I7" s="60"/>
      <c r="J7" s="59"/>
      <c r="K7" s="59">
        <v>6900253</v>
      </c>
      <c r="L7" s="60">
        <v>706722</v>
      </c>
      <c r="M7" s="60">
        <v>706722</v>
      </c>
      <c r="N7" s="59">
        <v>8313697</v>
      </c>
      <c r="O7" s="59"/>
      <c r="P7" s="60">
        <v>621130</v>
      </c>
      <c r="Q7" s="60"/>
      <c r="R7" s="59">
        <v>621130</v>
      </c>
      <c r="S7" s="59"/>
      <c r="T7" s="60"/>
      <c r="U7" s="60"/>
      <c r="V7" s="59"/>
      <c r="W7" s="59">
        <v>8934827</v>
      </c>
      <c r="X7" s="60">
        <v>28502250</v>
      </c>
      <c r="Y7" s="59">
        <v>-19567423</v>
      </c>
      <c r="Z7" s="61">
        <v>-68.65</v>
      </c>
      <c r="AA7" s="62">
        <v>38003000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15000000</v>
      </c>
      <c r="F8" s="59">
        <f t="shared" si="2"/>
        <v>15000000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1987900</v>
      </c>
      <c r="L8" s="60">
        <f t="shared" si="2"/>
        <v>1874608</v>
      </c>
      <c r="M8" s="60">
        <f t="shared" si="2"/>
        <v>1874608</v>
      </c>
      <c r="N8" s="59">
        <f t="shared" si="2"/>
        <v>5737116</v>
      </c>
      <c r="O8" s="59">
        <f t="shared" si="2"/>
        <v>443723</v>
      </c>
      <c r="P8" s="60">
        <f t="shared" si="2"/>
        <v>0</v>
      </c>
      <c r="Q8" s="60">
        <f t="shared" si="2"/>
        <v>0</v>
      </c>
      <c r="R8" s="59">
        <f t="shared" si="2"/>
        <v>443723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6180839</v>
      </c>
      <c r="X8" s="60">
        <f t="shared" si="2"/>
        <v>11250000</v>
      </c>
      <c r="Y8" s="59">
        <f t="shared" si="2"/>
        <v>-5069161</v>
      </c>
      <c r="Z8" s="61">
        <f>+IF(X8&lt;&gt;0,+(Y8/X8)*100,0)</f>
        <v>-45.05920888888889</v>
      </c>
      <c r="AA8" s="62">
        <f>SUM(AA9:AA10)</f>
        <v>15000000</v>
      </c>
    </row>
    <row r="9" spans="1:27" ht="12.75">
      <c r="A9" s="291" t="s">
        <v>230</v>
      </c>
      <c r="B9" s="142"/>
      <c r="C9" s="60"/>
      <c r="D9" s="340"/>
      <c r="E9" s="60">
        <v>15000000</v>
      </c>
      <c r="F9" s="59">
        <v>15000000</v>
      </c>
      <c r="G9" s="59"/>
      <c r="H9" s="60"/>
      <c r="I9" s="60"/>
      <c r="J9" s="59"/>
      <c r="K9" s="59">
        <v>1987900</v>
      </c>
      <c r="L9" s="60">
        <v>1874608</v>
      </c>
      <c r="M9" s="60">
        <v>1874608</v>
      </c>
      <c r="N9" s="59">
        <v>5737116</v>
      </c>
      <c r="O9" s="59">
        <v>443723</v>
      </c>
      <c r="P9" s="60"/>
      <c r="Q9" s="60"/>
      <c r="R9" s="59">
        <v>443723</v>
      </c>
      <c r="S9" s="59"/>
      <c r="T9" s="60"/>
      <c r="U9" s="60"/>
      <c r="V9" s="59"/>
      <c r="W9" s="59">
        <v>6180839</v>
      </c>
      <c r="X9" s="60">
        <v>11250000</v>
      </c>
      <c r="Y9" s="59">
        <v>-5069161</v>
      </c>
      <c r="Z9" s="61">
        <v>-45.06</v>
      </c>
      <c r="AA9" s="62">
        <v>15000000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2000000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>
        <v>2000000</v>
      </c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13400000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4500000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8500000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400000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8684369</v>
      </c>
      <c r="D40" s="344">
        <f t="shared" si="9"/>
        <v>0</v>
      </c>
      <c r="E40" s="343">
        <f t="shared" si="9"/>
        <v>24775530</v>
      </c>
      <c r="F40" s="345">
        <f t="shared" si="9"/>
        <v>11225580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8419186</v>
      </c>
      <c r="Y40" s="345">
        <f t="shared" si="9"/>
        <v>-8419186</v>
      </c>
      <c r="Z40" s="336">
        <f>+IF(X40&lt;&gt;0,+(Y40/X40)*100,0)</f>
        <v>-100</v>
      </c>
      <c r="AA40" s="350">
        <f>SUM(AA41:AA49)</f>
        <v>11225580</v>
      </c>
    </row>
    <row r="41" spans="1:27" ht="12.75">
      <c r="A41" s="361" t="s">
        <v>248</v>
      </c>
      <c r="B41" s="142"/>
      <c r="C41" s="362">
        <v>1945106</v>
      </c>
      <c r="D41" s="363"/>
      <c r="E41" s="362">
        <v>6000000</v>
      </c>
      <c r="F41" s="364">
        <v>7868430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5901323</v>
      </c>
      <c r="Y41" s="364">
        <v>-5901323</v>
      </c>
      <c r="Z41" s="365">
        <v>-100</v>
      </c>
      <c r="AA41" s="366">
        <v>7868430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1298000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973500</v>
      </c>
      <c r="Y42" s="53">
        <f t="shared" si="10"/>
        <v>-973500</v>
      </c>
      <c r="Z42" s="94">
        <f>+IF(X42&lt;&gt;0,+(Y42/X42)*100,0)</f>
        <v>-100</v>
      </c>
      <c r="AA42" s="95">
        <f>+AA62</f>
        <v>1298000</v>
      </c>
    </row>
    <row r="43" spans="1:27" ht="12.75">
      <c r="A43" s="361" t="s">
        <v>250</v>
      </c>
      <c r="B43" s="136"/>
      <c r="C43" s="275">
        <v>3180000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710164</v>
      </c>
      <c r="D44" s="368"/>
      <c r="E44" s="54">
        <v>1815380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>
        <v>1000000</v>
      </c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2849099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7956063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8004087</v>
      </c>
      <c r="F49" s="53">
        <v>2059150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1544363</v>
      </c>
      <c r="Y49" s="53">
        <v>-1544363</v>
      </c>
      <c r="Z49" s="94">
        <v>-100</v>
      </c>
      <c r="AA49" s="95">
        <v>2059150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8684369</v>
      </c>
      <c r="D60" s="346">
        <f t="shared" si="14"/>
        <v>0</v>
      </c>
      <c r="E60" s="219">
        <f t="shared" si="14"/>
        <v>64175530</v>
      </c>
      <c r="F60" s="264">
        <f t="shared" si="14"/>
        <v>64228580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8888153</v>
      </c>
      <c r="L60" s="219">
        <f t="shared" si="14"/>
        <v>2581330</v>
      </c>
      <c r="M60" s="219">
        <f t="shared" si="14"/>
        <v>2581330</v>
      </c>
      <c r="N60" s="264">
        <f t="shared" si="14"/>
        <v>14050813</v>
      </c>
      <c r="O60" s="264">
        <f t="shared" si="14"/>
        <v>443723</v>
      </c>
      <c r="P60" s="219">
        <f t="shared" si="14"/>
        <v>621130</v>
      </c>
      <c r="Q60" s="219">
        <f t="shared" si="14"/>
        <v>0</v>
      </c>
      <c r="R60" s="264">
        <f t="shared" si="14"/>
        <v>1064853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15115666</v>
      </c>
      <c r="X60" s="219">
        <f t="shared" si="14"/>
        <v>48171436</v>
      </c>
      <c r="Y60" s="264">
        <f t="shared" si="14"/>
        <v>-33055770</v>
      </c>
      <c r="Z60" s="337">
        <f>+IF(X60&lt;&gt;0,+(Y60/X60)*100,0)</f>
        <v>-68.6211015175051</v>
      </c>
      <c r="AA60" s="232">
        <f>+AA57+AA54+AA51+AA40+AA37+AA34+AA22+AA5</f>
        <v>64228580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1298000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973500</v>
      </c>
      <c r="Y62" s="349">
        <f t="shared" si="15"/>
        <v>-973500</v>
      </c>
      <c r="Z62" s="338">
        <f>+IF(X62&lt;&gt;0,+(Y62/X62)*100,0)</f>
        <v>-100</v>
      </c>
      <c r="AA62" s="351">
        <f>SUM(AA63:AA66)</f>
        <v>1298000</v>
      </c>
    </row>
    <row r="63" spans="1:27" ht="12.75">
      <c r="A63" s="361" t="s">
        <v>259</v>
      </c>
      <c r="B63" s="136"/>
      <c r="C63" s="60"/>
      <c r="D63" s="340"/>
      <c r="E63" s="60"/>
      <c r="F63" s="59">
        <v>1298000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973500</v>
      </c>
      <c r="Y63" s="59">
        <v>-973500</v>
      </c>
      <c r="Z63" s="61">
        <v>-100</v>
      </c>
      <c r="AA63" s="62">
        <v>1298000</v>
      </c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2018-05-08T09:15:58Z</dcterms:created>
  <dcterms:modified xsi:type="dcterms:W3CDTF">2018-05-08T09:16:01Z</dcterms:modified>
  <cp:category/>
  <cp:version/>
  <cp:contentType/>
  <cp:contentStatus/>
</cp:coreProperties>
</file>