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<sst xmlns="http://schemas.openxmlformats.org/spreadsheetml/2006/main" count="857" uniqueCount="303">
  <si>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Hlabisa Big Five(KZN276)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</si>
  <si>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</si>
  <si>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</si>
  <si>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</si>
  <si>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</si>
  <si>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</si>
  <si>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</si>
  <si>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</si>
  <si>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</si>
  <si>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</si>
  <si>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</si>
  <si>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</si>
  <si>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</si>
  <si>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</si>
  <si>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</si>
  <si>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</si>
  <si>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</si>
  <si>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</si>
  <si>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</si>
  <si>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</si>
  <si>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</si>
  <si>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</si>
  <si>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</si>
  <si>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</si>
  <si>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</si>
  <si>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</si>
  <si>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</si>
  <si>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</si>
  <si>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</si>
  <si>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</si>
  <si>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</si>
  <si>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</si>
  <si>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</si>
  <si>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</si>
  <si>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</si>
  <si>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</si>
  <si>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</si>
  <si>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</si>
  <si>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</si>
  <si>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</si>
  <si>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</si>
  <si>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</si>
  <si>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</si>
  <si>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</si>
  <si>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</si>
  <si>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</si>
  <si>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</si>
  <si>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</si>
  <si>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</si>
  <si>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</si>
  <si>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</si>
  <si>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</si>
  <si>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</si>
  <si>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</si>
  <si>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</si>
  <si>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</si>
  <si>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</si>
  <si>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</si>
  <si>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</si>
  <si>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</si>
  <si>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</si>
  <si>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</si>
  <si>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</si>
  <si>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</si>
  <si>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</si>
  <si>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</si>
  <si>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</si>
  <si>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</si>
  <si>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</si>
  <si>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</si>
  <si>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Hlabisa Big Five(KZN276)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</si>
  <si>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</si>
  <si>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</si>
  <si>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</si>
  <si>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</si>
  <si>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</si>
  <si>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</si>
  <si>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</si>
  <si>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</si>
  <si>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</si>
  <si>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</si>
  <si>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</si>
  <si>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</si>
  <si>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</si>
  <si>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</si>
  <si>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</si>
  <si>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</si>
  <si>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</si>
  <si>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</si>
  <si>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</si>
  <si>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</si>
  <si>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</si>
  <si>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</si>
  <si>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</si>
  <si>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</si>
  <si>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</si>
  <si>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</si>
  <si>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</si>
  <si>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</si>
  <si>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</si>
  <si>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Hlabisa Big Five(KZN276)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</si>
  <si>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</si>
  <si>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</si>
  <si>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</si>
  <si>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</si>
  <si>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</si>
  <si>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</si>
  <si>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</si>
  <si>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</si>
  <si>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</si>
  <si>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</si>
  <si>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</si>
  <si>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</si>
  <si>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</si>
  <si>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</si>
  <si>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</si>
  <si>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</si>
  <si>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</si>
  <si>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</si>
  <si>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</si>
  <si>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</si>
  <si>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</si>
  <si>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</si>
  <si>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</si>
  <si>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</si>
  <si>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</si>
  <si>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</si>
  <si>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</si>
  <si>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</si>
  <si>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Hlabisa Big Five(KZN276)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</si>
  <si>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</si>
  <si>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</si>
  <si>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</si>
  <si>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</si>
  <si>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</si>
  <si>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</si>
  <si>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</si>
  <si>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</si>
  <si>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</si>
  <si>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</si>
  <si>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Hlabisa Big Five(KZN276)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</si>
  <si>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</si>
  <si>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</si>
  <si>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</si>
  <si>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</si>
  <si>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</si>
  <si>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</si>
  <si>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</si>
  <si>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</si>
  <si>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</si>
  <si>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</si>
  <si>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</si>
  <si>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</si>
  <si>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</si>
  <si>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</si>
  <si>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</si>
  <si>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</si>
  <si>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</si>
  <si>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</si>
  <si>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</si>
  <si>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</si>
  <si>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</si>
  <si>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</si>
  <si>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</si>
  <si>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</si>
  <si>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</si>
  <si>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</si>
  <si>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</si>
  <si>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</si>
  <si>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</si>
  <si>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</si>
  <si>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</si>
  <si>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</si>
  <si>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</si>
  <si>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Hlabisa Big Five(KZN276)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</si>
  <si>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</si>
  <si>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</si>
  <si>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</si>
  <si>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</si>
  <si>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</si>
  <si>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</si>
  <si>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</si>
  <si>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</si>
  <si>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</si>
  <si>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</si>
  <si>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</si>
  <si>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</si>
  <si>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</si>
  <si>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</si>
  <si>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</si>
  <si>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</si>
  <si>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</si>
  <si>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</si>
  <si>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</si>
  <si>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</si>
  <si>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</si>
  <si>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</si>
  <si>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</si>
  <si>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</si>
  <si>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</si>
  <si>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</si>
  <si>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</si>
  <si>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Hlabisa Big Five(KZN276)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</si>
  <si>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</si>
  <si>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</si>
  <si>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</si>
  <si>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</si>
  <si>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</si>
  <si>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</si>
  <si>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</si>
  <si>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</si>
  <si>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</si>
  <si>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</si>
  <si>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</si>
  <si>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</si>
  <si>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</si>
  <si>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</si>
  <si>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</si>
  <si>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</si>
  <si>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</si>
  <si>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</si>
  <si>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</si>
  <si>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</si>
  <si>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</si>
  <si>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</si>
  <si>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</si>
  <si>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</si>
  <si>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Hlabisa Big Five(KZN276)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</si>
  <si>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</si>
  <si>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</si>
  <si>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</si>
  <si>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</si>
  <si>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</si>
  <si>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</si>
  <si>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</si>
  <si>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</si>
  <si>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</si>
  <si>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</si>
  <si>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</si>
  <si>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</si>
  <si>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</si>
  <si>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</si>
  <si>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</si>
  <si>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</si>
  <si>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</si>
  <si>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</si>
  <si>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</si>
  <si>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</si>
  <si>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</si>
  <si>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</si>
  <si>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</si>
  <si>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</si>
  <si>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</si>
  <si>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</si>
  <si>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</si>
  <si>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</si>
  <si>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</si>
  <si>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</si>
  <si>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</si>
  <si>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</si>
  <si>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</si>
  <si>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</si>
  <si>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</si>
  <si>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Hlabisa Big Five(KZN276)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</si>
  <si>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</si>
  <si>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</si>
  <si>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Hlabisa Big Five(KZN276)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</si>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</sst>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8277186</v>
      </c>
      <c r="C5" s="19">
        <v>0</v>
      </c>
      <c r="D5" s="59">
        <v>14428000</v>
      </c>
      <c r="E5" s="60">
        <v>16893604</v>
      </c>
      <c r="F5" s="60">
        <v>8391524</v>
      </c>
      <c r="G5" s="60">
        <v>762394</v>
      </c>
      <c r="H5" s="60">
        <v>762394</v>
      </c>
      <c r="I5" s="60">
        <v>9916312</v>
      </c>
      <c r="J5" s="60">
        <v>762394</v>
      </c>
      <c r="K5" s="60">
        <v>935886</v>
      </c>
      <c r="L5" s="60">
        <v>762394</v>
      </c>
      <c r="M5" s="60">
        <v>2460674</v>
      </c>
      <c r="N5" s="60">
        <v>762394</v>
      </c>
      <c r="O5" s="60">
        <v>762397</v>
      </c>
      <c r="P5" s="60">
        <v>762397</v>
      </c>
      <c r="Q5" s="60">
        <v>2287188</v>
      </c>
      <c r="R5" s="60">
        <v>0</v>
      </c>
      <c r="S5" s="60">
        <v>0</v>
      </c>
      <c r="T5" s="60">
        <v>0</v>
      </c>
      <c r="U5" s="60">
        <v>0</v>
      </c>
      <c r="V5" s="60">
        <v>14664174</v>
      </c>
      <c r="W5" s="60">
        <v>10820997</v>
      </c>
      <c r="X5" s="60">
        <v>3843177</v>
      </c>
      <c r="Y5" s="61">
        <v>35.52</v>
      </c>
      <c r="Z5" s="62">
        <v>16893604</v>
      </c>
    </row>
    <row r="6" spans="1:26" ht="12.75">
      <c r="A6" s="58" t="s">
        <v>32</v>
      </c>
      <c r="B6" s="19">
        <v>1469654</v>
      </c>
      <c r="C6" s="19">
        <v>0</v>
      </c>
      <c r="D6" s="59">
        <v>1962000</v>
      </c>
      <c r="E6" s="60">
        <v>2176092</v>
      </c>
      <c r="F6" s="60">
        <v>0</v>
      </c>
      <c r="G6" s="60">
        <v>169459</v>
      </c>
      <c r="H6" s="60">
        <v>169459</v>
      </c>
      <c r="I6" s="60">
        <v>338918</v>
      </c>
      <c r="J6" s="60">
        <v>169459</v>
      </c>
      <c r="K6" s="60">
        <v>339175</v>
      </c>
      <c r="L6" s="60">
        <v>169459</v>
      </c>
      <c r="M6" s="60">
        <v>678093</v>
      </c>
      <c r="N6" s="60">
        <v>169459</v>
      </c>
      <c r="O6" s="60">
        <v>169459</v>
      </c>
      <c r="P6" s="60">
        <v>169459</v>
      </c>
      <c r="Q6" s="60">
        <v>508377</v>
      </c>
      <c r="R6" s="60">
        <v>0</v>
      </c>
      <c r="S6" s="60">
        <v>0</v>
      </c>
      <c r="T6" s="60">
        <v>0</v>
      </c>
      <c r="U6" s="60">
        <v>0</v>
      </c>
      <c r="V6" s="60">
        <v>1525388</v>
      </c>
      <c r="W6" s="60">
        <v>1471500</v>
      </c>
      <c r="X6" s="60">
        <v>53888</v>
      </c>
      <c r="Y6" s="61">
        <v>3.66</v>
      </c>
      <c r="Z6" s="62">
        <v>2176092</v>
      </c>
    </row>
    <row r="7" spans="1:26" ht="12.75">
      <c r="A7" s="58" t="s">
        <v>33</v>
      </c>
      <c r="B7" s="19">
        <v>732806</v>
      </c>
      <c r="C7" s="19">
        <v>0</v>
      </c>
      <c r="D7" s="59">
        <v>500000</v>
      </c>
      <c r="E7" s="60">
        <v>650000</v>
      </c>
      <c r="F7" s="60">
        <v>0</v>
      </c>
      <c r="G7" s="60">
        <v>0</v>
      </c>
      <c r="H7" s="60">
        <v>73672</v>
      </c>
      <c r="I7" s="60">
        <v>73672</v>
      </c>
      <c r="J7" s="60">
        <v>58211</v>
      </c>
      <c r="K7" s="60">
        <v>49733</v>
      </c>
      <c r="L7" s="60">
        <v>1712</v>
      </c>
      <c r="M7" s="60">
        <v>109656</v>
      </c>
      <c r="N7" s="60">
        <v>116394</v>
      </c>
      <c r="O7" s="60">
        <v>67069</v>
      </c>
      <c r="P7" s="60">
        <v>72093</v>
      </c>
      <c r="Q7" s="60">
        <v>255556</v>
      </c>
      <c r="R7" s="60">
        <v>0</v>
      </c>
      <c r="S7" s="60">
        <v>0</v>
      </c>
      <c r="T7" s="60">
        <v>0</v>
      </c>
      <c r="U7" s="60">
        <v>0</v>
      </c>
      <c r="V7" s="60">
        <v>438884</v>
      </c>
      <c r="W7" s="60">
        <v>375003</v>
      </c>
      <c r="X7" s="60">
        <v>63881</v>
      </c>
      <c r="Y7" s="61">
        <v>17.03</v>
      </c>
      <c r="Z7" s="62">
        <v>650000</v>
      </c>
    </row>
    <row r="8" spans="1:26" ht="12.75">
      <c r="A8" s="58" t="s">
        <v>34</v>
      </c>
      <c r="B8" s="19">
        <v>84649264</v>
      </c>
      <c r="C8" s="19">
        <v>0</v>
      </c>
      <c r="D8" s="59">
        <v>111123000</v>
      </c>
      <c r="E8" s="60">
        <v>116311033</v>
      </c>
      <c r="F8" s="60">
        <v>37779802</v>
      </c>
      <c r="G8" s="60">
        <v>1431346</v>
      </c>
      <c r="H8" s="60">
        <v>1753861</v>
      </c>
      <c r="I8" s="60">
        <v>40965009</v>
      </c>
      <c r="J8" s="60">
        <v>2223783</v>
      </c>
      <c r="K8" s="60">
        <v>3446407</v>
      </c>
      <c r="L8" s="60">
        <v>29175885</v>
      </c>
      <c r="M8" s="60">
        <v>34846075</v>
      </c>
      <c r="N8" s="60">
        <v>530455</v>
      </c>
      <c r="O8" s="60">
        <v>2158990</v>
      </c>
      <c r="P8" s="60">
        <v>23513408</v>
      </c>
      <c r="Q8" s="60">
        <v>26202853</v>
      </c>
      <c r="R8" s="60">
        <v>0</v>
      </c>
      <c r="S8" s="60">
        <v>0</v>
      </c>
      <c r="T8" s="60">
        <v>0</v>
      </c>
      <c r="U8" s="60">
        <v>0</v>
      </c>
      <c r="V8" s="60">
        <v>102013937</v>
      </c>
      <c r="W8" s="60">
        <v>111123000</v>
      </c>
      <c r="X8" s="60">
        <v>-9109063</v>
      </c>
      <c r="Y8" s="61">
        <v>-8.2</v>
      </c>
      <c r="Z8" s="62">
        <v>116311033</v>
      </c>
    </row>
    <row r="9" spans="1:26" ht="12.75">
      <c r="A9" s="58" t="s">
        <v>35</v>
      </c>
      <c r="B9" s="19">
        <v>2588266</v>
      </c>
      <c r="C9" s="19">
        <v>0</v>
      </c>
      <c r="D9" s="59">
        <v>5171000</v>
      </c>
      <c r="E9" s="60">
        <v>3080513</v>
      </c>
      <c r="F9" s="60">
        <v>492896</v>
      </c>
      <c r="G9" s="60">
        <v>289041</v>
      </c>
      <c r="H9" s="60">
        <v>103688</v>
      </c>
      <c r="I9" s="60">
        <v>885625</v>
      </c>
      <c r="J9" s="60">
        <v>60528</v>
      </c>
      <c r="K9" s="60">
        <v>-95002</v>
      </c>
      <c r="L9" s="60">
        <v>41373</v>
      </c>
      <c r="M9" s="60">
        <v>6899</v>
      </c>
      <c r="N9" s="60">
        <v>258505</v>
      </c>
      <c r="O9" s="60">
        <v>236209</v>
      </c>
      <c r="P9" s="60">
        <v>275430</v>
      </c>
      <c r="Q9" s="60">
        <v>770144</v>
      </c>
      <c r="R9" s="60">
        <v>0</v>
      </c>
      <c r="S9" s="60">
        <v>0</v>
      </c>
      <c r="T9" s="60">
        <v>0</v>
      </c>
      <c r="U9" s="60">
        <v>0</v>
      </c>
      <c r="V9" s="60">
        <v>1662668</v>
      </c>
      <c r="W9" s="60">
        <v>3877506</v>
      </c>
      <c r="X9" s="60">
        <v>-2214838</v>
      </c>
      <c r="Y9" s="61">
        <v>-57.12</v>
      </c>
      <c r="Z9" s="62">
        <v>3080513</v>
      </c>
    </row>
    <row r="10" spans="1:26" ht="22.5">
      <c r="A10" s="63" t="s">
        <v>278</v>
      </c>
      <c r="B10" s="64">
        <f>SUM(B5:B9)</f>
        <v>97717176</v>
      </c>
      <c r="C10" s="64">
        <f>SUM(C5:C9)</f>
        <v>0</v>
      </c>
      <c r="D10" s="65">
        <f aca="true" t="shared" si="0" ref="D10:Z10">SUM(D5:D9)</f>
        <v>133184000</v>
      </c>
      <c r="E10" s="66">
        <f t="shared" si="0"/>
        <v>139111242</v>
      </c>
      <c r="F10" s="66">
        <f t="shared" si="0"/>
        <v>46664222</v>
      </c>
      <c r="G10" s="66">
        <f t="shared" si="0"/>
        <v>2652240</v>
      </c>
      <c r="H10" s="66">
        <f t="shared" si="0"/>
        <v>2863074</v>
      </c>
      <c r="I10" s="66">
        <f t="shared" si="0"/>
        <v>52179536</v>
      </c>
      <c r="J10" s="66">
        <f t="shared" si="0"/>
        <v>3274375</v>
      </c>
      <c r="K10" s="66">
        <f t="shared" si="0"/>
        <v>4676199</v>
      </c>
      <c r="L10" s="66">
        <f t="shared" si="0"/>
        <v>30150823</v>
      </c>
      <c r="M10" s="66">
        <f t="shared" si="0"/>
        <v>38101397</v>
      </c>
      <c r="N10" s="66">
        <f t="shared" si="0"/>
        <v>1837207</v>
      </c>
      <c r="O10" s="66">
        <f t="shared" si="0"/>
        <v>3394124</v>
      </c>
      <c r="P10" s="66">
        <f t="shared" si="0"/>
        <v>24792787</v>
      </c>
      <c r="Q10" s="66">
        <f t="shared" si="0"/>
        <v>30024118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120305051</v>
      </c>
      <c r="W10" s="66">
        <f t="shared" si="0"/>
        <v>127668006</v>
      </c>
      <c r="X10" s="66">
        <f t="shared" si="0"/>
        <v>-7362955</v>
      </c>
      <c r="Y10" s="67">
        <f>+IF(W10&lt;&gt;0,(X10/W10)*100,0)</f>
        <v>-5.767267172638382</v>
      </c>
      <c r="Z10" s="68">
        <f t="shared" si="0"/>
        <v>139111242</v>
      </c>
    </row>
    <row r="11" spans="1:26" ht="12.75">
      <c r="A11" s="58" t="s">
        <v>37</v>
      </c>
      <c r="B11" s="19">
        <v>55814378</v>
      </c>
      <c r="C11" s="19">
        <v>0</v>
      </c>
      <c r="D11" s="59">
        <v>59623000</v>
      </c>
      <c r="E11" s="60">
        <v>63467000</v>
      </c>
      <c r="F11" s="60">
        <v>5397311</v>
      </c>
      <c r="G11" s="60">
        <v>5352973</v>
      </c>
      <c r="H11" s="60">
        <v>5677416</v>
      </c>
      <c r="I11" s="60">
        <v>16427700</v>
      </c>
      <c r="J11" s="60">
        <v>5671131</v>
      </c>
      <c r="K11" s="60">
        <v>6981794</v>
      </c>
      <c r="L11" s="60">
        <v>9427486</v>
      </c>
      <c r="M11" s="60">
        <v>22080411</v>
      </c>
      <c r="N11" s="60">
        <v>5252331</v>
      </c>
      <c r="O11" s="60">
        <v>5017902</v>
      </c>
      <c r="P11" s="60">
        <v>5156065</v>
      </c>
      <c r="Q11" s="60">
        <v>15426298</v>
      </c>
      <c r="R11" s="60">
        <v>0</v>
      </c>
      <c r="S11" s="60">
        <v>0</v>
      </c>
      <c r="T11" s="60">
        <v>0</v>
      </c>
      <c r="U11" s="60">
        <v>0</v>
      </c>
      <c r="V11" s="60">
        <v>53934409</v>
      </c>
      <c r="W11" s="60">
        <v>44717247</v>
      </c>
      <c r="X11" s="60">
        <v>9217162</v>
      </c>
      <c r="Y11" s="61">
        <v>20.61</v>
      </c>
      <c r="Z11" s="62">
        <v>63467000</v>
      </c>
    </row>
    <row r="12" spans="1:26" ht="12.75">
      <c r="A12" s="58" t="s">
        <v>38</v>
      </c>
      <c r="B12" s="19">
        <v>5766120</v>
      </c>
      <c r="C12" s="19">
        <v>0</v>
      </c>
      <c r="D12" s="59">
        <v>6926000</v>
      </c>
      <c r="E12" s="60">
        <v>6926000</v>
      </c>
      <c r="F12" s="60">
        <v>589057</v>
      </c>
      <c r="G12" s="60">
        <v>589132</v>
      </c>
      <c r="H12" s="60">
        <v>589057</v>
      </c>
      <c r="I12" s="60">
        <v>1767246</v>
      </c>
      <c r="J12" s="60">
        <v>589057</v>
      </c>
      <c r="K12" s="60">
        <v>589057</v>
      </c>
      <c r="L12" s="60">
        <v>589057</v>
      </c>
      <c r="M12" s="60">
        <v>1767171</v>
      </c>
      <c r="N12" s="60">
        <v>405114</v>
      </c>
      <c r="O12" s="60">
        <v>708512</v>
      </c>
      <c r="P12" s="60">
        <v>1234165</v>
      </c>
      <c r="Q12" s="60">
        <v>2347791</v>
      </c>
      <c r="R12" s="60">
        <v>0</v>
      </c>
      <c r="S12" s="60">
        <v>0</v>
      </c>
      <c r="T12" s="60">
        <v>0</v>
      </c>
      <c r="U12" s="60">
        <v>0</v>
      </c>
      <c r="V12" s="60">
        <v>5882208</v>
      </c>
      <c r="W12" s="60">
        <v>5194503</v>
      </c>
      <c r="X12" s="60">
        <v>687705</v>
      </c>
      <c r="Y12" s="61">
        <v>13.24</v>
      </c>
      <c r="Z12" s="62">
        <v>6926000</v>
      </c>
    </row>
    <row r="13" spans="1:26" ht="12.75">
      <c r="A13" s="58" t="s">
        <v>279</v>
      </c>
      <c r="B13" s="19">
        <v>10268685</v>
      </c>
      <c r="C13" s="19">
        <v>0</v>
      </c>
      <c r="D13" s="59">
        <v>7500000</v>
      </c>
      <c r="E13" s="60">
        <v>7500000</v>
      </c>
      <c r="F13" s="60">
        <v>1023438</v>
      </c>
      <c r="G13" s="60">
        <v>1050380</v>
      </c>
      <c r="H13" s="60">
        <v>1011241</v>
      </c>
      <c r="I13" s="60">
        <v>3085059</v>
      </c>
      <c r="J13" s="60">
        <v>3975</v>
      </c>
      <c r="K13" s="60">
        <v>0</v>
      </c>
      <c r="L13" s="60">
        <v>0</v>
      </c>
      <c r="M13" s="60">
        <v>3975</v>
      </c>
      <c r="N13" s="60">
        <v>0</v>
      </c>
      <c r="O13" s="60">
        <v>72</v>
      </c>
      <c r="P13" s="60">
        <v>208</v>
      </c>
      <c r="Q13" s="60">
        <v>280</v>
      </c>
      <c r="R13" s="60">
        <v>0</v>
      </c>
      <c r="S13" s="60">
        <v>0</v>
      </c>
      <c r="T13" s="60">
        <v>0</v>
      </c>
      <c r="U13" s="60">
        <v>0</v>
      </c>
      <c r="V13" s="60">
        <v>3089314</v>
      </c>
      <c r="W13" s="60">
        <v>5625000</v>
      </c>
      <c r="X13" s="60">
        <v>-2535686</v>
      </c>
      <c r="Y13" s="61">
        <v>-45.08</v>
      </c>
      <c r="Z13" s="62">
        <v>7500000</v>
      </c>
    </row>
    <row r="14" spans="1:26" ht="12.75">
      <c r="A14" s="58" t="s">
        <v>40</v>
      </c>
      <c r="B14" s="19">
        <v>365698</v>
      </c>
      <c r="C14" s="19">
        <v>0</v>
      </c>
      <c r="D14" s="59">
        <v>120000</v>
      </c>
      <c r="E14" s="60">
        <v>700000</v>
      </c>
      <c r="F14" s="60">
        <v>579910</v>
      </c>
      <c r="G14" s="60">
        <v>0</v>
      </c>
      <c r="H14" s="60">
        <v>-464</v>
      </c>
      <c r="I14" s="60">
        <v>579446</v>
      </c>
      <c r="J14" s="60">
        <v>35049</v>
      </c>
      <c r="K14" s="60">
        <v>13008</v>
      </c>
      <c r="L14" s="60">
        <v>2126</v>
      </c>
      <c r="M14" s="60">
        <v>50183</v>
      </c>
      <c r="N14" s="60">
        <v>-3039</v>
      </c>
      <c r="O14" s="60">
        <v>-961</v>
      </c>
      <c r="P14" s="60">
        <v>-310</v>
      </c>
      <c r="Q14" s="60">
        <v>-4310</v>
      </c>
      <c r="R14" s="60">
        <v>0</v>
      </c>
      <c r="S14" s="60">
        <v>0</v>
      </c>
      <c r="T14" s="60">
        <v>0</v>
      </c>
      <c r="U14" s="60">
        <v>0</v>
      </c>
      <c r="V14" s="60">
        <v>625319</v>
      </c>
      <c r="W14" s="60">
        <v>90000</v>
      </c>
      <c r="X14" s="60">
        <v>535319</v>
      </c>
      <c r="Y14" s="61">
        <v>594.8</v>
      </c>
      <c r="Z14" s="62">
        <v>700000</v>
      </c>
    </row>
    <row r="15" spans="1:26" ht="12.75">
      <c r="A15" s="58" t="s">
        <v>41</v>
      </c>
      <c r="B15" s="19">
        <v>2288477</v>
      </c>
      <c r="C15" s="19">
        <v>0</v>
      </c>
      <c r="D15" s="59">
        <v>5000000</v>
      </c>
      <c r="E15" s="60">
        <v>5000000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3750003</v>
      </c>
      <c r="X15" s="60">
        <v>-3750003</v>
      </c>
      <c r="Y15" s="61">
        <v>-100</v>
      </c>
      <c r="Z15" s="62">
        <v>5000000</v>
      </c>
    </row>
    <row r="16" spans="1:26" ht="12.75">
      <c r="A16" s="69" t="s">
        <v>42</v>
      </c>
      <c r="B16" s="19">
        <v>0</v>
      </c>
      <c r="C16" s="19">
        <v>0</v>
      </c>
      <c r="D16" s="59">
        <v>14745000</v>
      </c>
      <c r="E16" s="60">
        <v>14745000</v>
      </c>
      <c r="F16" s="60">
        <v>89942</v>
      </c>
      <c r="G16" s="60">
        <v>55656</v>
      </c>
      <c r="H16" s="60">
        <v>656498</v>
      </c>
      <c r="I16" s="60">
        <v>802096</v>
      </c>
      <c r="J16" s="60">
        <v>52206</v>
      </c>
      <c r="K16" s="60">
        <v>215155</v>
      </c>
      <c r="L16" s="60">
        <v>752970</v>
      </c>
      <c r="M16" s="60">
        <v>1020331</v>
      </c>
      <c r="N16" s="60">
        <v>220745</v>
      </c>
      <c r="O16" s="60">
        <v>57428</v>
      </c>
      <c r="P16" s="60">
        <v>332074</v>
      </c>
      <c r="Q16" s="60">
        <v>610247</v>
      </c>
      <c r="R16" s="60">
        <v>0</v>
      </c>
      <c r="S16" s="60">
        <v>0</v>
      </c>
      <c r="T16" s="60">
        <v>0</v>
      </c>
      <c r="U16" s="60">
        <v>0</v>
      </c>
      <c r="V16" s="60">
        <v>2432674</v>
      </c>
      <c r="W16" s="60">
        <v>11058750</v>
      </c>
      <c r="X16" s="60">
        <v>-8626076</v>
      </c>
      <c r="Y16" s="61">
        <v>-78</v>
      </c>
      <c r="Z16" s="62">
        <v>14745000</v>
      </c>
    </row>
    <row r="17" spans="1:26" ht="12.75">
      <c r="A17" s="58" t="s">
        <v>43</v>
      </c>
      <c r="B17" s="19">
        <v>49339371</v>
      </c>
      <c r="C17" s="19">
        <v>0</v>
      </c>
      <c r="D17" s="59">
        <v>39069000</v>
      </c>
      <c r="E17" s="60">
        <v>40486000</v>
      </c>
      <c r="F17" s="60">
        <v>2952941</v>
      </c>
      <c r="G17" s="60">
        <v>3423236</v>
      </c>
      <c r="H17" s="60">
        <v>2994999</v>
      </c>
      <c r="I17" s="60">
        <v>9371176</v>
      </c>
      <c r="J17" s="60">
        <v>2658396</v>
      </c>
      <c r="K17" s="60">
        <v>5143195</v>
      </c>
      <c r="L17" s="60">
        <v>3290331</v>
      </c>
      <c r="M17" s="60">
        <v>11091922</v>
      </c>
      <c r="N17" s="60">
        <v>3946790</v>
      </c>
      <c r="O17" s="60">
        <v>1633883</v>
      </c>
      <c r="P17" s="60">
        <v>3111587</v>
      </c>
      <c r="Q17" s="60">
        <v>8692260</v>
      </c>
      <c r="R17" s="60">
        <v>0</v>
      </c>
      <c r="S17" s="60">
        <v>0</v>
      </c>
      <c r="T17" s="60">
        <v>0</v>
      </c>
      <c r="U17" s="60">
        <v>0</v>
      </c>
      <c r="V17" s="60">
        <v>29155358</v>
      </c>
      <c r="W17" s="60">
        <v>29301660</v>
      </c>
      <c r="X17" s="60">
        <v>-146302</v>
      </c>
      <c r="Y17" s="61">
        <v>-0.5</v>
      </c>
      <c r="Z17" s="62">
        <v>40486000</v>
      </c>
    </row>
    <row r="18" spans="1:26" ht="12.75">
      <c r="A18" s="70" t="s">
        <v>44</v>
      </c>
      <c r="B18" s="71">
        <f>SUM(B11:B17)</f>
        <v>123842729</v>
      </c>
      <c r="C18" s="71">
        <f>SUM(C11:C17)</f>
        <v>0</v>
      </c>
      <c r="D18" s="72">
        <f aca="true" t="shared" si="1" ref="D18:Z18">SUM(D11:D17)</f>
        <v>132983000</v>
      </c>
      <c r="E18" s="73">
        <f t="shared" si="1"/>
        <v>138824000</v>
      </c>
      <c r="F18" s="73">
        <f t="shared" si="1"/>
        <v>10632599</v>
      </c>
      <c r="G18" s="73">
        <f t="shared" si="1"/>
        <v>10471377</v>
      </c>
      <c r="H18" s="73">
        <f t="shared" si="1"/>
        <v>10928747</v>
      </c>
      <c r="I18" s="73">
        <f t="shared" si="1"/>
        <v>32032723</v>
      </c>
      <c r="J18" s="73">
        <f t="shared" si="1"/>
        <v>9009814</v>
      </c>
      <c r="K18" s="73">
        <f t="shared" si="1"/>
        <v>12942209</v>
      </c>
      <c r="L18" s="73">
        <f t="shared" si="1"/>
        <v>14061970</v>
      </c>
      <c r="M18" s="73">
        <f t="shared" si="1"/>
        <v>36013993</v>
      </c>
      <c r="N18" s="73">
        <f t="shared" si="1"/>
        <v>9821941</v>
      </c>
      <c r="O18" s="73">
        <f t="shared" si="1"/>
        <v>7416836</v>
      </c>
      <c r="P18" s="73">
        <f t="shared" si="1"/>
        <v>9833789</v>
      </c>
      <c r="Q18" s="73">
        <f t="shared" si="1"/>
        <v>27072566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95119282</v>
      </c>
      <c r="W18" s="73">
        <f t="shared" si="1"/>
        <v>99737163</v>
      </c>
      <c r="X18" s="73">
        <f t="shared" si="1"/>
        <v>-4617881</v>
      </c>
      <c r="Y18" s="67">
        <f>+IF(W18&lt;&gt;0,(X18/W18)*100,0)</f>
        <v>-4.6300504857953495</v>
      </c>
      <c r="Z18" s="74">
        <f t="shared" si="1"/>
        <v>138824000</v>
      </c>
    </row>
    <row r="19" spans="1:26" ht="12.75">
      <c r="A19" s="70" t="s">
        <v>45</v>
      </c>
      <c r="B19" s="75">
        <f>+B10-B18</f>
        <v>-26125553</v>
      </c>
      <c r="C19" s="75">
        <f>+C10-C18</f>
        <v>0</v>
      </c>
      <c r="D19" s="76">
        <f aca="true" t="shared" si="2" ref="D19:Z19">+D10-D18</f>
        <v>201000</v>
      </c>
      <c r="E19" s="77">
        <f t="shared" si="2"/>
        <v>287242</v>
      </c>
      <c r="F19" s="77">
        <f t="shared" si="2"/>
        <v>36031623</v>
      </c>
      <c r="G19" s="77">
        <f t="shared" si="2"/>
        <v>-7819137</v>
      </c>
      <c r="H19" s="77">
        <f t="shared" si="2"/>
        <v>-8065673</v>
      </c>
      <c r="I19" s="77">
        <f t="shared" si="2"/>
        <v>20146813</v>
      </c>
      <c r="J19" s="77">
        <f t="shared" si="2"/>
        <v>-5735439</v>
      </c>
      <c r="K19" s="77">
        <f t="shared" si="2"/>
        <v>-8266010</v>
      </c>
      <c r="L19" s="77">
        <f t="shared" si="2"/>
        <v>16088853</v>
      </c>
      <c r="M19" s="77">
        <f t="shared" si="2"/>
        <v>2087404</v>
      </c>
      <c r="N19" s="77">
        <f t="shared" si="2"/>
        <v>-7984734</v>
      </c>
      <c r="O19" s="77">
        <f t="shared" si="2"/>
        <v>-4022712</v>
      </c>
      <c r="P19" s="77">
        <f t="shared" si="2"/>
        <v>14958998</v>
      </c>
      <c r="Q19" s="77">
        <f t="shared" si="2"/>
        <v>2951552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25185769</v>
      </c>
      <c r="W19" s="77">
        <f>IF(E10=E18,0,W10-W18)</f>
        <v>27930843</v>
      </c>
      <c r="X19" s="77">
        <f t="shared" si="2"/>
        <v>-2745074</v>
      </c>
      <c r="Y19" s="78">
        <f>+IF(W19&lt;&gt;0,(X19/W19)*100,0)</f>
        <v>-9.828110093204133</v>
      </c>
      <c r="Z19" s="79">
        <f t="shared" si="2"/>
        <v>287242</v>
      </c>
    </row>
    <row r="20" spans="1:26" ht="12.75">
      <c r="A20" s="58" t="s">
        <v>46</v>
      </c>
      <c r="B20" s="19">
        <v>23800000</v>
      </c>
      <c r="C20" s="19">
        <v>0</v>
      </c>
      <c r="D20" s="59">
        <v>21664000</v>
      </c>
      <c r="E20" s="60">
        <v>21664000</v>
      </c>
      <c r="F20" s="60">
        <v>1182796</v>
      </c>
      <c r="G20" s="60">
        <v>338057</v>
      </c>
      <c r="H20" s="60">
        <v>3006156</v>
      </c>
      <c r="I20" s="60">
        <v>4527009</v>
      </c>
      <c r="J20" s="60">
        <v>1420046</v>
      </c>
      <c r="K20" s="60">
        <v>0</v>
      </c>
      <c r="L20" s="60">
        <v>3544986</v>
      </c>
      <c r="M20" s="60">
        <v>4965032</v>
      </c>
      <c r="N20" s="60">
        <v>1536286</v>
      </c>
      <c r="O20" s="60">
        <v>1720605</v>
      </c>
      <c r="P20" s="60">
        <v>0</v>
      </c>
      <c r="Q20" s="60">
        <v>3256891</v>
      </c>
      <c r="R20" s="60">
        <v>0</v>
      </c>
      <c r="S20" s="60">
        <v>0</v>
      </c>
      <c r="T20" s="60">
        <v>0</v>
      </c>
      <c r="U20" s="60">
        <v>0</v>
      </c>
      <c r="V20" s="60">
        <v>12748932</v>
      </c>
      <c r="W20" s="60">
        <v>16247997</v>
      </c>
      <c r="X20" s="60">
        <v>-3499065</v>
      </c>
      <c r="Y20" s="61">
        <v>-21.54</v>
      </c>
      <c r="Z20" s="62">
        <v>21664000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-2325553</v>
      </c>
      <c r="C22" s="86">
        <f>SUM(C19:C21)</f>
        <v>0</v>
      </c>
      <c r="D22" s="87">
        <f aca="true" t="shared" si="3" ref="D22:Z22">SUM(D19:D21)</f>
        <v>21865000</v>
      </c>
      <c r="E22" s="88">
        <f t="shared" si="3"/>
        <v>21951242</v>
      </c>
      <c r="F22" s="88">
        <f t="shared" si="3"/>
        <v>37214419</v>
      </c>
      <c r="G22" s="88">
        <f t="shared" si="3"/>
        <v>-7481080</v>
      </c>
      <c r="H22" s="88">
        <f t="shared" si="3"/>
        <v>-5059517</v>
      </c>
      <c r="I22" s="88">
        <f t="shared" si="3"/>
        <v>24673822</v>
      </c>
      <c r="J22" s="88">
        <f t="shared" si="3"/>
        <v>-4315393</v>
      </c>
      <c r="K22" s="88">
        <f t="shared" si="3"/>
        <v>-8266010</v>
      </c>
      <c r="L22" s="88">
        <f t="shared" si="3"/>
        <v>19633839</v>
      </c>
      <c r="M22" s="88">
        <f t="shared" si="3"/>
        <v>7052436</v>
      </c>
      <c r="N22" s="88">
        <f t="shared" si="3"/>
        <v>-6448448</v>
      </c>
      <c r="O22" s="88">
        <f t="shared" si="3"/>
        <v>-2302107</v>
      </c>
      <c r="P22" s="88">
        <f t="shared" si="3"/>
        <v>14958998</v>
      </c>
      <c r="Q22" s="88">
        <f t="shared" si="3"/>
        <v>6208443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37934701</v>
      </c>
      <c r="W22" s="88">
        <f t="shared" si="3"/>
        <v>44178840</v>
      </c>
      <c r="X22" s="88">
        <f t="shared" si="3"/>
        <v>-6244139</v>
      </c>
      <c r="Y22" s="89">
        <f>+IF(W22&lt;&gt;0,(X22/W22)*100,0)</f>
        <v>-14.133777618425473</v>
      </c>
      <c r="Z22" s="90">
        <f t="shared" si="3"/>
        <v>21951242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-2325553</v>
      </c>
      <c r="C24" s="75">
        <f>SUM(C22:C23)</f>
        <v>0</v>
      </c>
      <c r="D24" s="76">
        <f aca="true" t="shared" si="4" ref="D24:Z24">SUM(D22:D23)</f>
        <v>21865000</v>
      </c>
      <c r="E24" s="77">
        <f t="shared" si="4"/>
        <v>21951242</v>
      </c>
      <c r="F24" s="77">
        <f t="shared" si="4"/>
        <v>37214419</v>
      </c>
      <c r="G24" s="77">
        <f t="shared" si="4"/>
        <v>-7481080</v>
      </c>
      <c r="H24" s="77">
        <f t="shared" si="4"/>
        <v>-5059517</v>
      </c>
      <c r="I24" s="77">
        <f t="shared" si="4"/>
        <v>24673822</v>
      </c>
      <c r="J24" s="77">
        <f t="shared" si="4"/>
        <v>-4315393</v>
      </c>
      <c r="K24" s="77">
        <f t="shared" si="4"/>
        <v>-8266010</v>
      </c>
      <c r="L24" s="77">
        <f t="shared" si="4"/>
        <v>19633839</v>
      </c>
      <c r="M24" s="77">
        <f t="shared" si="4"/>
        <v>7052436</v>
      </c>
      <c r="N24" s="77">
        <f t="shared" si="4"/>
        <v>-6448448</v>
      </c>
      <c r="O24" s="77">
        <f t="shared" si="4"/>
        <v>-2302107</v>
      </c>
      <c r="P24" s="77">
        <f t="shared" si="4"/>
        <v>14958998</v>
      </c>
      <c r="Q24" s="77">
        <f t="shared" si="4"/>
        <v>6208443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37934701</v>
      </c>
      <c r="W24" s="77">
        <f t="shared" si="4"/>
        <v>44178840</v>
      </c>
      <c r="X24" s="77">
        <f t="shared" si="4"/>
        <v>-6244139</v>
      </c>
      <c r="Y24" s="78">
        <f>+IF(W24&lt;&gt;0,(X24/W24)*100,0)</f>
        <v>-14.133777618425473</v>
      </c>
      <c r="Z24" s="79">
        <f t="shared" si="4"/>
        <v>21951242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26746423</v>
      </c>
      <c r="C27" s="22">
        <v>0</v>
      </c>
      <c r="D27" s="99">
        <v>21664000</v>
      </c>
      <c r="E27" s="100">
        <v>21664000</v>
      </c>
      <c r="F27" s="100">
        <v>1182796</v>
      </c>
      <c r="G27" s="100">
        <v>338057</v>
      </c>
      <c r="H27" s="100">
        <v>3006156</v>
      </c>
      <c r="I27" s="100">
        <v>4527009</v>
      </c>
      <c r="J27" s="100">
        <v>1420046</v>
      </c>
      <c r="K27" s="100">
        <v>0</v>
      </c>
      <c r="L27" s="100">
        <v>3544986</v>
      </c>
      <c r="M27" s="100">
        <v>4965032</v>
      </c>
      <c r="N27" s="100">
        <v>1536286</v>
      </c>
      <c r="O27" s="100">
        <v>1720605</v>
      </c>
      <c r="P27" s="100">
        <v>0</v>
      </c>
      <c r="Q27" s="100">
        <v>3256891</v>
      </c>
      <c r="R27" s="100">
        <v>0</v>
      </c>
      <c r="S27" s="100">
        <v>0</v>
      </c>
      <c r="T27" s="100">
        <v>0</v>
      </c>
      <c r="U27" s="100">
        <v>0</v>
      </c>
      <c r="V27" s="100">
        <v>12748932</v>
      </c>
      <c r="W27" s="100">
        <v>16248000</v>
      </c>
      <c r="X27" s="100">
        <v>-3499068</v>
      </c>
      <c r="Y27" s="101">
        <v>-21.54</v>
      </c>
      <c r="Z27" s="102">
        <v>21664000</v>
      </c>
    </row>
    <row r="28" spans="1:26" ht="12.75">
      <c r="A28" s="103" t="s">
        <v>46</v>
      </c>
      <c r="B28" s="19">
        <v>23738969</v>
      </c>
      <c r="C28" s="19">
        <v>0</v>
      </c>
      <c r="D28" s="59">
        <v>21664000</v>
      </c>
      <c r="E28" s="60">
        <v>21664000</v>
      </c>
      <c r="F28" s="60">
        <v>1182796</v>
      </c>
      <c r="G28" s="60">
        <v>338057</v>
      </c>
      <c r="H28" s="60">
        <v>3006156</v>
      </c>
      <c r="I28" s="60">
        <v>4527009</v>
      </c>
      <c r="J28" s="60">
        <v>1420046</v>
      </c>
      <c r="K28" s="60">
        <v>0</v>
      </c>
      <c r="L28" s="60">
        <v>3544986</v>
      </c>
      <c r="M28" s="60">
        <v>4965032</v>
      </c>
      <c r="N28" s="60">
        <v>1536286</v>
      </c>
      <c r="O28" s="60">
        <v>1720605</v>
      </c>
      <c r="P28" s="60">
        <v>0</v>
      </c>
      <c r="Q28" s="60">
        <v>3256891</v>
      </c>
      <c r="R28" s="60">
        <v>0</v>
      </c>
      <c r="S28" s="60">
        <v>0</v>
      </c>
      <c r="T28" s="60">
        <v>0</v>
      </c>
      <c r="U28" s="60">
        <v>0</v>
      </c>
      <c r="V28" s="60">
        <v>12748932</v>
      </c>
      <c r="W28" s="60">
        <v>16248000</v>
      </c>
      <c r="X28" s="60">
        <v>-3499068</v>
      </c>
      <c r="Y28" s="61">
        <v>-21.54</v>
      </c>
      <c r="Z28" s="62">
        <v>21664000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3007454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26746423</v>
      </c>
      <c r="C32" s="22">
        <f>SUM(C28:C31)</f>
        <v>0</v>
      </c>
      <c r="D32" s="99">
        <f aca="true" t="shared" si="5" ref="D32:Z32">SUM(D28:D31)</f>
        <v>21664000</v>
      </c>
      <c r="E32" s="100">
        <f t="shared" si="5"/>
        <v>21664000</v>
      </c>
      <c r="F32" s="100">
        <f t="shared" si="5"/>
        <v>1182796</v>
      </c>
      <c r="G32" s="100">
        <f t="shared" si="5"/>
        <v>338057</v>
      </c>
      <c r="H32" s="100">
        <f t="shared" si="5"/>
        <v>3006156</v>
      </c>
      <c r="I32" s="100">
        <f t="shared" si="5"/>
        <v>4527009</v>
      </c>
      <c r="J32" s="100">
        <f t="shared" si="5"/>
        <v>1420046</v>
      </c>
      <c r="K32" s="100">
        <f t="shared" si="5"/>
        <v>0</v>
      </c>
      <c r="L32" s="100">
        <f t="shared" si="5"/>
        <v>3544986</v>
      </c>
      <c r="M32" s="100">
        <f t="shared" si="5"/>
        <v>4965032</v>
      </c>
      <c r="N32" s="100">
        <f t="shared" si="5"/>
        <v>1536286</v>
      </c>
      <c r="O32" s="100">
        <f t="shared" si="5"/>
        <v>1720605</v>
      </c>
      <c r="P32" s="100">
        <f t="shared" si="5"/>
        <v>0</v>
      </c>
      <c r="Q32" s="100">
        <f t="shared" si="5"/>
        <v>3256891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12748932</v>
      </c>
      <c r="W32" s="100">
        <f t="shared" si="5"/>
        <v>16248000</v>
      </c>
      <c r="X32" s="100">
        <f t="shared" si="5"/>
        <v>-3499068</v>
      </c>
      <c r="Y32" s="101">
        <f>+IF(W32&lt;&gt;0,(X32/W32)*100,0)</f>
        <v>-21.535376661742983</v>
      </c>
      <c r="Z32" s="102">
        <f t="shared" si="5"/>
        <v>21664000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32741870</v>
      </c>
      <c r="C35" s="19">
        <v>0</v>
      </c>
      <c r="D35" s="59">
        <v>45405383</v>
      </c>
      <c r="E35" s="60">
        <v>36205383</v>
      </c>
      <c r="F35" s="60">
        <v>64331411</v>
      </c>
      <c r="G35" s="60">
        <v>64331411</v>
      </c>
      <c r="H35" s="60">
        <v>67478875</v>
      </c>
      <c r="I35" s="60">
        <v>67478875</v>
      </c>
      <c r="J35" s="60">
        <v>67478875</v>
      </c>
      <c r="K35" s="60">
        <v>67478875</v>
      </c>
      <c r="L35" s="60">
        <v>67277971</v>
      </c>
      <c r="M35" s="60">
        <v>67277971</v>
      </c>
      <c r="N35" s="60">
        <v>67478875</v>
      </c>
      <c r="O35" s="60">
        <v>67478875</v>
      </c>
      <c r="P35" s="60">
        <v>67478875</v>
      </c>
      <c r="Q35" s="60">
        <v>67478875</v>
      </c>
      <c r="R35" s="60">
        <v>0</v>
      </c>
      <c r="S35" s="60">
        <v>0</v>
      </c>
      <c r="T35" s="60">
        <v>0</v>
      </c>
      <c r="U35" s="60">
        <v>0</v>
      </c>
      <c r="V35" s="60">
        <v>67478875</v>
      </c>
      <c r="W35" s="60">
        <v>27154037</v>
      </c>
      <c r="X35" s="60">
        <v>40324838</v>
      </c>
      <c r="Y35" s="61">
        <v>148.5</v>
      </c>
      <c r="Z35" s="62">
        <v>36205383</v>
      </c>
    </row>
    <row r="36" spans="1:26" ht="12.75">
      <c r="A36" s="58" t="s">
        <v>57</v>
      </c>
      <c r="B36" s="19">
        <v>268162850</v>
      </c>
      <c r="C36" s="19">
        <v>0</v>
      </c>
      <c r="D36" s="59">
        <v>322701820</v>
      </c>
      <c r="E36" s="60">
        <v>322701820</v>
      </c>
      <c r="F36" s="60">
        <v>278484104</v>
      </c>
      <c r="G36" s="60">
        <v>278484104</v>
      </c>
      <c r="H36" s="60">
        <v>278484104</v>
      </c>
      <c r="I36" s="60">
        <v>278484104</v>
      </c>
      <c r="J36" s="60">
        <v>278484104</v>
      </c>
      <c r="K36" s="60">
        <v>278484104</v>
      </c>
      <c r="L36" s="60">
        <v>286554112</v>
      </c>
      <c r="M36" s="60">
        <v>286554112</v>
      </c>
      <c r="N36" s="60">
        <v>278484104</v>
      </c>
      <c r="O36" s="60">
        <v>278484104</v>
      </c>
      <c r="P36" s="60">
        <v>278484104</v>
      </c>
      <c r="Q36" s="60">
        <v>278484104</v>
      </c>
      <c r="R36" s="60">
        <v>0</v>
      </c>
      <c r="S36" s="60">
        <v>0</v>
      </c>
      <c r="T36" s="60">
        <v>0</v>
      </c>
      <c r="U36" s="60">
        <v>0</v>
      </c>
      <c r="V36" s="60">
        <v>278484104</v>
      </c>
      <c r="W36" s="60">
        <v>242026365</v>
      </c>
      <c r="X36" s="60">
        <v>36457739</v>
      </c>
      <c r="Y36" s="61">
        <v>15.06</v>
      </c>
      <c r="Z36" s="62">
        <v>322701820</v>
      </c>
    </row>
    <row r="37" spans="1:26" ht="12.75">
      <c r="A37" s="58" t="s">
        <v>58</v>
      </c>
      <c r="B37" s="19">
        <v>49662811</v>
      </c>
      <c r="C37" s="19">
        <v>0</v>
      </c>
      <c r="D37" s="59">
        <v>16779243</v>
      </c>
      <c r="E37" s="60">
        <v>12829099</v>
      </c>
      <c r="F37" s="60">
        <v>78203278</v>
      </c>
      <c r="G37" s="60">
        <v>78203278</v>
      </c>
      <c r="H37" s="60">
        <v>81350742</v>
      </c>
      <c r="I37" s="60">
        <v>81350742</v>
      </c>
      <c r="J37" s="60">
        <v>81350742</v>
      </c>
      <c r="K37" s="60">
        <v>81350742</v>
      </c>
      <c r="L37" s="60">
        <v>88474730</v>
      </c>
      <c r="M37" s="60">
        <v>88474730</v>
      </c>
      <c r="N37" s="60">
        <v>81350742</v>
      </c>
      <c r="O37" s="60">
        <v>81350742</v>
      </c>
      <c r="P37" s="60">
        <v>81350742</v>
      </c>
      <c r="Q37" s="60">
        <v>81350742</v>
      </c>
      <c r="R37" s="60">
        <v>0</v>
      </c>
      <c r="S37" s="60">
        <v>0</v>
      </c>
      <c r="T37" s="60">
        <v>0</v>
      </c>
      <c r="U37" s="60">
        <v>0</v>
      </c>
      <c r="V37" s="60">
        <v>81350742</v>
      </c>
      <c r="W37" s="60">
        <v>9621824</v>
      </c>
      <c r="X37" s="60">
        <v>71728918</v>
      </c>
      <c r="Y37" s="61">
        <v>745.48</v>
      </c>
      <c r="Z37" s="62">
        <v>12829099</v>
      </c>
    </row>
    <row r="38" spans="1:26" ht="12.75">
      <c r="A38" s="58" t="s">
        <v>59</v>
      </c>
      <c r="B38" s="19">
        <v>9332809</v>
      </c>
      <c r="C38" s="19">
        <v>0</v>
      </c>
      <c r="D38" s="59">
        <v>5000000</v>
      </c>
      <c r="E38" s="60">
        <v>5000000</v>
      </c>
      <c r="F38" s="60">
        <v>406497</v>
      </c>
      <c r="G38" s="60">
        <v>406497</v>
      </c>
      <c r="H38" s="60">
        <v>406497</v>
      </c>
      <c r="I38" s="60">
        <v>406497</v>
      </c>
      <c r="J38" s="60">
        <v>406497</v>
      </c>
      <c r="K38" s="60">
        <v>406497</v>
      </c>
      <c r="L38" s="60">
        <v>372034</v>
      </c>
      <c r="M38" s="60">
        <v>372034</v>
      </c>
      <c r="N38" s="60">
        <v>406497</v>
      </c>
      <c r="O38" s="60">
        <v>406497</v>
      </c>
      <c r="P38" s="60">
        <v>406497</v>
      </c>
      <c r="Q38" s="60">
        <v>406497</v>
      </c>
      <c r="R38" s="60">
        <v>0</v>
      </c>
      <c r="S38" s="60">
        <v>0</v>
      </c>
      <c r="T38" s="60">
        <v>0</v>
      </c>
      <c r="U38" s="60">
        <v>0</v>
      </c>
      <c r="V38" s="60">
        <v>406497</v>
      </c>
      <c r="W38" s="60">
        <v>3750000</v>
      </c>
      <c r="X38" s="60">
        <v>-3343503</v>
      </c>
      <c r="Y38" s="61">
        <v>-89.16</v>
      </c>
      <c r="Z38" s="62">
        <v>5000000</v>
      </c>
    </row>
    <row r="39" spans="1:26" ht="12.75">
      <c r="A39" s="58" t="s">
        <v>60</v>
      </c>
      <c r="B39" s="19">
        <v>241909100</v>
      </c>
      <c r="C39" s="19">
        <v>0</v>
      </c>
      <c r="D39" s="59">
        <v>346327960</v>
      </c>
      <c r="E39" s="60">
        <v>341078104</v>
      </c>
      <c r="F39" s="60">
        <v>264205740</v>
      </c>
      <c r="G39" s="60">
        <v>264205740</v>
      </c>
      <c r="H39" s="60">
        <v>264205740</v>
      </c>
      <c r="I39" s="60">
        <v>264205740</v>
      </c>
      <c r="J39" s="60">
        <v>264205740</v>
      </c>
      <c r="K39" s="60">
        <v>264205740</v>
      </c>
      <c r="L39" s="60">
        <v>264985319</v>
      </c>
      <c r="M39" s="60">
        <v>264985319</v>
      </c>
      <c r="N39" s="60">
        <v>264205740</v>
      </c>
      <c r="O39" s="60">
        <v>264205740</v>
      </c>
      <c r="P39" s="60">
        <v>264205740</v>
      </c>
      <c r="Q39" s="60">
        <v>264205740</v>
      </c>
      <c r="R39" s="60">
        <v>0</v>
      </c>
      <c r="S39" s="60">
        <v>0</v>
      </c>
      <c r="T39" s="60">
        <v>0</v>
      </c>
      <c r="U39" s="60">
        <v>0</v>
      </c>
      <c r="V39" s="60">
        <v>264205740</v>
      </c>
      <c r="W39" s="60">
        <v>255808578</v>
      </c>
      <c r="X39" s="60">
        <v>8397162</v>
      </c>
      <c r="Y39" s="61">
        <v>3.28</v>
      </c>
      <c r="Z39" s="62">
        <v>341078104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19664940</v>
      </c>
      <c r="C42" s="19">
        <v>0</v>
      </c>
      <c r="D42" s="59">
        <v>28326976</v>
      </c>
      <c r="E42" s="60">
        <v>21310540</v>
      </c>
      <c r="F42" s="60">
        <v>30954907</v>
      </c>
      <c r="G42" s="60">
        <v>-10332667</v>
      </c>
      <c r="H42" s="60">
        <v>-3434072</v>
      </c>
      <c r="I42" s="60">
        <v>17188168</v>
      </c>
      <c r="J42" s="60">
        <v>1774269</v>
      </c>
      <c r="K42" s="60">
        <v>-2342762</v>
      </c>
      <c r="L42" s="60">
        <v>18955477</v>
      </c>
      <c r="M42" s="60">
        <v>18386984</v>
      </c>
      <c r="N42" s="60">
        <v>-4562143</v>
      </c>
      <c r="O42" s="60">
        <v>-11151743</v>
      </c>
      <c r="P42" s="60">
        <v>15287342</v>
      </c>
      <c r="Q42" s="60">
        <v>-426544</v>
      </c>
      <c r="R42" s="60">
        <v>0</v>
      </c>
      <c r="S42" s="60">
        <v>0</v>
      </c>
      <c r="T42" s="60">
        <v>0</v>
      </c>
      <c r="U42" s="60">
        <v>0</v>
      </c>
      <c r="V42" s="60">
        <v>35148608</v>
      </c>
      <c r="W42" s="60">
        <v>49368009</v>
      </c>
      <c r="X42" s="60">
        <v>-14219401</v>
      </c>
      <c r="Y42" s="61">
        <v>-28.8</v>
      </c>
      <c r="Z42" s="62">
        <v>21310540</v>
      </c>
    </row>
    <row r="43" spans="1:26" ht="12.75">
      <c r="A43" s="58" t="s">
        <v>63</v>
      </c>
      <c r="B43" s="19">
        <v>-25019056</v>
      </c>
      <c r="C43" s="19">
        <v>0</v>
      </c>
      <c r="D43" s="59">
        <v>-21664000</v>
      </c>
      <c r="E43" s="60">
        <v>-22266517</v>
      </c>
      <c r="F43" s="60">
        <v>-3738066</v>
      </c>
      <c r="G43" s="60">
        <v>-338057</v>
      </c>
      <c r="H43" s="60">
        <v>-3006156</v>
      </c>
      <c r="I43" s="60">
        <v>-7082279</v>
      </c>
      <c r="J43" s="60">
        <v>-991503</v>
      </c>
      <c r="K43" s="60">
        <v>0</v>
      </c>
      <c r="L43" s="60">
        <v>-3544986</v>
      </c>
      <c r="M43" s="60">
        <v>-4536489</v>
      </c>
      <c r="N43" s="60">
        <v>-1536286</v>
      </c>
      <c r="O43" s="60">
        <v>-917776</v>
      </c>
      <c r="P43" s="60">
        <v>151000</v>
      </c>
      <c r="Q43" s="60">
        <v>-2303062</v>
      </c>
      <c r="R43" s="60">
        <v>0</v>
      </c>
      <c r="S43" s="60">
        <v>0</v>
      </c>
      <c r="T43" s="60">
        <v>0</v>
      </c>
      <c r="U43" s="60">
        <v>0</v>
      </c>
      <c r="V43" s="60">
        <v>-13921830</v>
      </c>
      <c r="W43" s="60">
        <v>-16799454</v>
      </c>
      <c r="X43" s="60">
        <v>2877624</v>
      </c>
      <c r="Y43" s="61">
        <v>-17.13</v>
      </c>
      <c r="Z43" s="62">
        <v>-22266517</v>
      </c>
    </row>
    <row r="44" spans="1:26" ht="12.75">
      <c r="A44" s="58" t="s">
        <v>64</v>
      </c>
      <c r="B44" s="19">
        <v>-540705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1926662</v>
      </c>
      <c r="C45" s="22">
        <v>0</v>
      </c>
      <c r="D45" s="99">
        <v>7166382</v>
      </c>
      <c r="E45" s="100">
        <v>965577</v>
      </c>
      <c r="F45" s="100">
        <v>29138395</v>
      </c>
      <c r="G45" s="100">
        <v>18467671</v>
      </c>
      <c r="H45" s="100">
        <v>12027443</v>
      </c>
      <c r="I45" s="100">
        <v>12027443</v>
      </c>
      <c r="J45" s="100">
        <v>12810209</v>
      </c>
      <c r="K45" s="100">
        <v>10467447</v>
      </c>
      <c r="L45" s="100">
        <v>25877938</v>
      </c>
      <c r="M45" s="100">
        <v>25877938</v>
      </c>
      <c r="N45" s="100">
        <v>19779509</v>
      </c>
      <c r="O45" s="100">
        <v>7709990</v>
      </c>
      <c r="P45" s="100">
        <v>23148332</v>
      </c>
      <c r="Q45" s="100">
        <v>23148332</v>
      </c>
      <c r="R45" s="100">
        <v>0</v>
      </c>
      <c r="S45" s="100">
        <v>0</v>
      </c>
      <c r="T45" s="100">
        <v>0</v>
      </c>
      <c r="U45" s="100">
        <v>0</v>
      </c>
      <c r="V45" s="100">
        <v>23148332</v>
      </c>
      <c r="W45" s="100">
        <v>34490109</v>
      </c>
      <c r="X45" s="100">
        <v>-11341777</v>
      </c>
      <c r="Y45" s="101">
        <v>-32.88</v>
      </c>
      <c r="Z45" s="102">
        <v>965577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823285</v>
      </c>
      <c r="C49" s="52">
        <v>0</v>
      </c>
      <c r="D49" s="129">
        <v>503939</v>
      </c>
      <c r="E49" s="54">
        <v>644173</v>
      </c>
      <c r="F49" s="54">
        <v>0</v>
      </c>
      <c r="G49" s="54">
        <v>0</v>
      </c>
      <c r="H49" s="54">
        <v>0</v>
      </c>
      <c r="I49" s="54">
        <v>605278</v>
      </c>
      <c r="J49" s="54">
        <v>0</v>
      </c>
      <c r="K49" s="54">
        <v>0</v>
      </c>
      <c r="L49" s="54">
        <v>0</v>
      </c>
      <c r="M49" s="54">
        <v>687509</v>
      </c>
      <c r="N49" s="54">
        <v>0</v>
      </c>
      <c r="O49" s="54">
        <v>0</v>
      </c>
      <c r="P49" s="54">
        <v>0</v>
      </c>
      <c r="Q49" s="54">
        <v>428054</v>
      </c>
      <c r="R49" s="54">
        <v>0</v>
      </c>
      <c r="S49" s="54">
        <v>0</v>
      </c>
      <c r="T49" s="54">
        <v>0</v>
      </c>
      <c r="U49" s="54">
        <v>0</v>
      </c>
      <c r="V49" s="54">
        <v>28870099</v>
      </c>
      <c r="W49" s="54">
        <v>0</v>
      </c>
      <c r="X49" s="54">
        <v>32562337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-328771</v>
      </c>
      <c r="C51" s="52">
        <v>0</v>
      </c>
      <c r="D51" s="129">
        <v>-1050025</v>
      </c>
      <c r="E51" s="54">
        <v>-77104</v>
      </c>
      <c r="F51" s="54">
        <v>0</v>
      </c>
      <c r="G51" s="54">
        <v>0</v>
      </c>
      <c r="H51" s="54">
        <v>0</v>
      </c>
      <c r="I51" s="54">
        <v>-138545</v>
      </c>
      <c r="J51" s="54">
        <v>0</v>
      </c>
      <c r="K51" s="54">
        <v>0</v>
      </c>
      <c r="L51" s="54">
        <v>0</v>
      </c>
      <c r="M51" s="54">
        <v>1202873</v>
      </c>
      <c r="N51" s="54">
        <v>0</v>
      </c>
      <c r="O51" s="54">
        <v>0</v>
      </c>
      <c r="P51" s="54">
        <v>0</v>
      </c>
      <c r="Q51" s="54">
        <v>956658</v>
      </c>
      <c r="R51" s="54">
        <v>0</v>
      </c>
      <c r="S51" s="54">
        <v>0</v>
      </c>
      <c r="T51" s="54">
        <v>0</v>
      </c>
      <c r="U51" s="54">
        <v>0</v>
      </c>
      <c r="V51" s="54">
        <v>1573421</v>
      </c>
      <c r="W51" s="54">
        <v>0</v>
      </c>
      <c r="X51" s="54">
        <v>2138507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101.24696212716273</v>
      </c>
      <c r="C58" s="5">
        <f>IF(C67=0,0,+(C76/C67)*100)</f>
        <v>0</v>
      </c>
      <c r="D58" s="6">
        <f aca="true" t="shared" si="6" ref="D58:Z58">IF(D67=0,0,+(D76/D67)*100)</f>
        <v>66.80836196354743</v>
      </c>
      <c r="E58" s="7">
        <f t="shared" si="6"/>
        <v>67.24148083582536</v>
      </c>
      <c r="F58" s="7">
        <f t="shared" si="6"/>
        <v>6.18458577965099</v>
      </c>
      <c r="G58" s="7">
        <f t="shared" si="6"/>
        <v>322.7769638551453</v>
      </c>
      <c r="H58" s="7">
        <f t="shared" si="6"/>
        <v>329.11993629896557</v>
      </c>
      <c r="I58" s="7">
        <f t="shared" si="6"/>
        <v>67.15056775717834</v>
      </c>
      <c r="J58" s="7">
        <f t="shared" si="6"/>
        <v>164.30069978848596</v>
      </c>
      <c r="K58" s="7">
        <f t="shared" si="6"/>
        <v>16.810389272088873</v>
      </c>
      <c r="L58" s="7">
        <f t="shared" si="6"/>
        <v>48.741486049838336</v>
      </c>
      <c r="M58" s="7">
        <f t="shared" si="6"/>
        <v>73.11791164810117</v>
      </c>
      <c r="N58" s="7">
        <f t="shared" si="6"/>
        <v>39.22861223819637</v>
      </c>
      <c r="O58" s="7">
        <f t="shared" si="6"/>
        <v>59.89713002867396</v>
      </c>
      <c r="P58" s="7">
        <f t="shared" si="6"/>
        <v>66.37753043388678</v>
      </c>
      <c r="Q58" s="7">
        <f t="shared" si="6"/>
        <v>55.167774671667445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66.17255947040101</v>
      </c>
      <c r="W58" s="7">
        <f t="shared" si="6"/>
        <v>85.71282494912361</v>
      </c>
      <c r="X58" s="7">
        <f t="shared" si="6"/>
        <v>0</v>
      </c>
      <c r="Y58" s="7">
        <f t="shared" si="6"/>
        <v>0</v>
      </c>
      <c r="Z58" s="8">
        <f t="shared" si="6"/>
        <v>67.24148083582536</v>
      </c>
    </row>
    <row r="59" spans="1:26" ht="12.75">
      <c r="A59" s="37" t="s">
        <v>31</v>
      </c>
      <c r="B59" s="9">
        <f aca="true" t="shared" si="7" ref="B59:Z66">IF(B68=0,0,+(B77/B68)*100)</f>
        <v>122.16057060060952</v>
      </c>
      <c r="C59" s="9">
        <f t="shared" si="7"/>
        <v>0</v>
      </c>
      <c r="D59" s="2">
        <f t="shared" si="7"/>
        <v>70</v>
      </c>
      <c r="E59" s="10">
        <f t="shared" si="7"/>
        <v>70.00164085768792</v>
      </c>
      <c r="F59" s="10">
        <f t="shared" si="7"/>
        <v>6.18458577965099</v>
      </c>
      <c r="G59" s="10">
        <f t="shared" si="7"/>
        <v>442.1392350936655</v>
      </c>
      <c r="H59" s="10">
        <f t="shared" si="7"/>
        <v>399.48137052495167</v>
      </c>
      <c r="I59" s="10">
        <f t="shared" si="7"/>
        <v>69.93977196360905</v>
      </c>
      <c r="J59" s="10">
        <f t="shared" si="7"/>
        <v>200.8201795921794</v>
      </c>
      <c r="K59" s="10">
        <f t="shared" si="7"/>
        <v>13.572272691332063</v>
      </c>
      <c r="L59" s="10">
        <f t="shared" si="7"/>
        <v>56.436829251017194</v>
      </c>
      <c r="M59" s="10">
        <f t="shared" si="7"/>
        <v>84.86833282263315</v>
      </c>
      <c r="N59" s="10">
        <f t="shared" si="7"/>
        <v>47.94804261313704</v>
      </c>
      <c r="O59" s="10">
        <f t="shared" si="7"/>
        <v>73.21054516216617</v>
      </c>
      <c r="P59" s="10">
        <f t="shared" si="7"/>
        <v>81.13135282536527</v>
      </c>
      <c r="Q59" s="10">
        <f t="shared" si="7"/>
        <v>67.43000575379024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72.05335943231442</v>
      </c>
      <c r="W59" s="10">
        <f t="shared" si="7"/>
        <v>95.77428031816292</v>
      </c>
      <c r="X59" s="10">
        <f t="shared" si="7"/>
        <v>0</v>
      </c>
      <c r="Y59" s="10">
        <f t="shared" si="7"/>
        <v>0</v>
      </c>
      <c r="Z59" s="11">
        <f t="shared" si="7"/>
        <v>70.00164085768792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70</v>
      </c>
      <c r="E60" s="13">
        <f t="shared" si="7"/>
        <v>69.99704056629959</v>
      </c>
      <c r="F60" s="13">
        <f t="shared" si="7"/>
        <v>0</v>
      </c>
      <c r="G60" s="13">
        <f t="shared" si="7"/>
        <v>3.899468307968299</v>
      </c>
      <c r="H60" s="13">
        <f t="shared" si="7"/>
        <v>12.564691164234418</v>
      </c>
      <c r="I60" s="13">
        <f t="shared" si="7"/>
        <v>8.232079736101358</v>
      </c>
      <c r="J60" s="13">
        <f t="shared" si="7"/>
        <v>0</v>
      </c>
      <c r="K60" s="13">
        <f t="shared" si="7"/>
        <v>17.346502542935063</v>
      </c>
      <c r="L60" s="13">
        <f t="shared" si="7"/>
        <v>14.120229672074073</v>
      </c>
      <c r="M60" s="13">
        <f t="shared" si="7"/>
        <v>12.205257980837436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7.254744366679167</v>
      </c>
      <c r="W60" s="13">
        <f t="shared" si="7"/>
        <v>45.930207271491675</v>
      </c>
      <c r="X60" s="13">
        <f t="shared" si="7"/>
        <v>0</v>
      </c>
      <c r="Y60" s="13">
        <f t="shared" si="7"/>
        <v>0</v>
      </c>
      <c r="Z60" s="14">
        <f t="shared" si="7"/>
        <v>69.99704056629959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</v>
      </c>
      <c r="E64" s="13">
        <f t="shared" si="7"/>
        <v>69.99704056629959</v>
      </c>
      <c r="F64" s="13">
        <f t="shared" si="7"/>
        <v>0</v>
      </c>
      <c r="G64" s="13">
        <f t="shared" si="7"/>
        <v>3.899468307968299</v>
      </c>
      <c r="H64" s="13">
        <f t="shared" si="7"/>
        <v>12.564691164234418</v>
      </c>
      <c r="I64" s="13">
        <f t="shared" si="7"/>
        <v>8.232079736101358</v>
      </c>
      <c r="J64" s="13">
        <f t="shared" si="7"/>
        <v>0</v>
      </c>
      <c r="K64" s="13">
        <f t="shared" si="7"/>
        <v>34.71931263609487</v>
      </c>
      <c r="L64" s="13">
        <f t="shared" si="7"/>
        <v>14.120229672074073</v>
      </c>
      <c r="M64" s="13">
        <f t="shared" si="7"/>
        <v>16.279847436056315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8.162962722546457</v>
      </c>
      <c r="W64" s="13">
        <f t="shared" si="7"/>
        <v>45.930207271491675</v>
      </c>
      <c r="X64" s="13">
        <f t="shared" si="7"/>
        <v>0</v>
      </c>
      <c r="Y64" s="13">
        <f t="shared" si="7"/>
        <v>0</v>
      </c>
      <c r="Z64" s="14">
        <f t="shared" si="7"/>
        <v>69.99704056629959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8584543</v>
      </c>
      <c r="C67" s="24"/>
      <c r="D67" s="25">
        <v>17173000</v>
      </c>
      <c r="E67" s="26">
        <v>19852329</v>
      </c>
      <c r="F67" s="26">
        <v>8391524</v>
      </c>
      <c r="G67" s="26">
        <v>1046373</v>
      </c>
      <c r="H67" s="26">
        <v>931853</v>
      </c>
      <c r="I67" s="26">
        <v>10369750</v>
      </c>
      <c r="J67" s="26">
        <v>931853</v>
      </c>
      <c r="K67" s="26">
        <v>1105602</v>
      </c>
      <c r="L67" s="26">
        <v>931853</v>
      </c>
      <c r="M67" s="26">
        <v>2969308</v>
      </c>
      <c r="N67" s="26">
        <v>931853</v>
      </c>
      <c r="O67" s="26">
        <v>931856</v>
      </c>
      <c r="P67" s="26">
        <v>931856</v>
      </c>
      <c r="Q67" s="26">
        <v>2795565</v>
      </c>
      <c r="R67" s="26"/>
      <c r="S67" s="26"/>
      <c r="T67" s="26"/>
      <c r="U67" s="26"/>
      <c r="V67" s="26">
        <v>16134623</v>
      </c>
      <c r="W67" s="26">
        <v>12879747</v>
      </c>
      <c r="X67" s="26"/>
      <c r="Y67" s="25"/>
      <c r="Z67" s="27">
        <v>19852329</v>
      </c>
    </row>
    <row r="68" spans="1:26" ht="12.75" hidden="1">
      <c r="A68" s="37" t="s">
        <v>31</v>
      </c>
      <c r="B68" s="19">
        <v>7114889</v>
      </c>
      <c r="C68" s="19"/>
      <c r="D68" s="20">
        <v>14428000</v>
      </c>
      <c r="E68" s="21">
        <v>16893604</v>
      </c>
      <c r="F68" s="21">
        <v>8391524</v>
      </c>
      <c r="G68" s="21">
        <v>762394</v>
      </c>
      <c r="H68" s="21">
        <v>762394</v>
      </c>
      <c r="I68" s="21">
        <v>9916312</v>
      </c>
      <c r="J68" s="21">
        <v>762394</v>
      </c>
      <c r="K68" s="21">
        <v>935886</v>
      </c>
      <c r="L68" s="21">
        <v>762394</v>
      </c>
      <c r="M68" s="21">
        <v>2460674</v>
      </c>
      <c r="N68" s="21">
        <v>762394</v>
      </c>
      <c r="O68" s="21">
        <v>762397</v>
      </c>
      <c r="P68" s="21">
        <v>762397</v>
      </c>
      <c r="Q68" s="21">
        <v>2287188</v>
      </c>
      <c r="R68" s="21"/>
      <c r="S68" s="21"/>
      <c r="T68" s="21"/>
      <c r="U68" s="21"/>
      <c r="V68" s="21">
        <v>14664174</v>
      </c>
      <c r="W68" s="21">
        <v>10820997</v>
      </c>
      <c r="X68" s="21"/>
      <c r="Y68" s="20"/>
      <c r="Z68" s="23">
        <v>16893604</v>
      </c>
    </row>
    <row r="69" spans="1:26" ht="12.75" hidden="1">
      <c r="A69" s="38" t="s">
        <v>32</v>
      </c>
      <c r="B69" s="19">
        <v>1469654</v>
      </c>
      <c r="C69" s="19"/>
      <c r="D69" s="20">
        <v>1962000</v>
      </c>
      <c r="E69" s="21">
        <v>2176092</v>
      </c>
      <c r="F69" s="21"/>
      <c r="G69" s="21">
        <v>169459</v>
      </c>
      <c r="H69" s="21">
        <v>169459</v>
      </c>
      <c r="I69" s="21">
        <v>338918</v>
      </c>
      <c r="J69" s="21">
        <v>169459</v>
      </c>
      <c r="K69" s="21">
        <v>339175</v>
      </c>
      <c r="L69" s="21">
        <v>169459</v>
      </c>
      <c r="M69" s="21">
        <v>678093</v>
      </c>
      <c r="N69" s="21">
        <v>169459</v>
      </c>
      <c r="O69" s="21">
        <v>169459</v>
      </c>
      <c r="P69" s="21">
        <v>169459</v>
      </c>
      <c r="Q69" s="21">
        <v>508377</v>
      </c>
      <c r="R69" s="21"/>
      <c r="S69" s="21"/>
      <c r="T69" s="21"/>
      <c r="U69" s="21"/>
      <c r="V69" s="21">
        <v>1525388</v>
      </c>
      <c r="W69" s="21">
        <v>1471500</v>
      </c>
      <c r="X69" s="21"/>
      <c r="Y69" s="20"/>
      <c r="Z69" s="23">
        <v>2176092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>
        <v>169716</v>
      </c>
      <c r="L72" s="21"/>
      <c r="M72" s="21">
        <v>169716</v>
      </c>
      <c r="N72" s="21"/>
      <c r="O72" s="21"/>
      <c r="P72" s="21"/>
      <c r="Q72" s="21"/>
      <c r="R72" s="21"/>
      <c r="S72" s="21"/>
      <c r="T72" s="21"/>
      <c r="U72" s="21"/>
      <c r="V72" s="21">
        <v>169716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1469654</v>
      </c>
      <c r="C73" s="19"/>
      <c r="D73" s="20">
        <v>1962000</v>
      </c>
      <c r="E73" s="21">
        <v>2176092</v>
      </c>
      <c r="F73" s="21"/>
      <c r="G73" s="21">
        <v>169459</v>
      </c>
      <c r="H73" s="21">
        <v>169459</v>
      </c>
      <c r="I73" s="21">
        <v>338918</v>
      </c>
      <c r="J73" s="21">
        <v>169459</v>
      </c>
      <c r="K73" s="21">
        <v>169459</v>
      </c>
      <c r="L73" s="21">
        <v>169459</v>
      </c>
      <c r="M73" s="21">
        <v>508377</v>
      </c>
      <c r="N73" s="21">
        <v>169459</v>
      </c>
      <c r="O73" s="21">
        <v>169459</v>
      </c>
      <c r="P73" s="21">
        <v>169459</v>
      </c>
      <c r="Q73" s="21">
        <v>508377</v>
      </c>
      <c r="R73" s="21"/>
      <c r="S73" s="21"/>
      <c r="T73" s="21"/>
      <c r="U73" s="21"/>
      <c r="V73" s="21">
        <v>1355672</v>
      </c>
      <c r="W73" s="21">
        <v>1471500</v>
      </c>
      <c r="X73" s="21"/>
      <c r="Y73" s="20"/>
      <c r="Z73" s="23">
        <v>2176092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783000</v>
      </c>
      <c r="E75" s="30">
        <v>782633</v>
      </c>
      <c r="F75" s="30"/>
      <c r="G75" s="30">
        <v>114520</v>
      </c>
      <c r="H75" s="30"/>
      <c r="I75" s="30">
        <v>114520</v>
      </c>
      <c r="J75" s="30"/>
      <c r="K75" s="30">
        <v>-169459</v>
      </c>
      <c r="L75" s="30"/>
      <c r="M75" s="30">
        <v>-169459</v>
      </c>
      <c r="N75" s="30"/>
      <c r="O75" s="30"/>
      <c r="P75" s="30"/>
      <c r="Q75" s="30"/>
      <c r="R75" s="30"/>
      <c r="S75" s="30"/>
      <c r="T75" s="30"/>
      <c r="U75" s="30"/>
      <c r="V75" s="30">
        <v>-54939</v>
      </c>
      <c r="W75" s="30">
        <v>587250</v>
      </c>
      <c r="X75" s="30"/>
      <c r="Y75" s="29"/>
      <c r="Z75" s="31">
        <v>782633</v>
      </c>
    </row>
    <row r="76" spans="1:26" ht="12.75" hidden="1">
      <c r="A76" s="42" t="s">
        <v>287</v>
      </c>
      <c r="B76" s="32">
        <v>8691589</v>
      </c>
      <c r="C76" s="32"/>
      <c r="D76" s="33">
        <v>11473000</v>
      </c>
      <c r="E76" s="34">
        <v>13349000</v>
      </c>
      <c r="F76" s="34">
        <v>518981</v>
      </c>
      <c r="G76" s="34">
        <v>3377451</v>
      </c>
      <c r="H76" s="34">
        <v>3066914</v>
      </c>
      <c r="I76" s="34">
        <v>6963346</v>
      </c>
      <c r="J76" s="34">
        <v>1531041</v>
      </c>
      <c r="K76" s="34">
        <v>185856</v>
      </c>
      <c r="L76" s="34">
        <v>454199</v>
      </c>
      <c r="M76" s="34">
        <v>2171096</v>
      </c>
      <c r="N76" s="34">
        <v>365553</v>
      </c>
      <c r="O76" s="34">
        <v>558155</v>
      </c>
      <c r="P76" s="34">
        <v>618543</v>
      </c>
      <c r="Q76" s="34">
        <v>1542251</v>
      </c>
      <c r="R76" s="34"/>
      <c r="S76" s="34"/>
      <c r="T76" s="34"/>
      <c r="U76" s="34"/>
      <c r="V76" s="34">
        <v>10676693</v>
      </c>
      <c r="W76" s="34">
        <v>11039595</v>
      </c>
      <c r="X76" s="34"/>
      <c r="Y76" s="33"/>
      <c r="Z76" s="35">
        <v>13349000</v>
      </c>
    </row>
    <row r="77" spans="1:26" ht="12.75" hidden="1">
      <c r="A77" s="37" t="s">
        <v>31</v>
      </c>
      <c r="B77" s="19">
        <v>8691589</v>
      </c>
      <c r="C77" s="19"/>
      <c r="D77" s="20">
        <v>10099600</v>
      </c>
      <c r="E77" s="21">
        <v>11825800</v>
      </c>
      <c r="F77" s="21">
        <v>518981</v>
      </c>
      <c r="G77" s="21">
        <v>3370843</v>
      </c>
      <c r="H77" s="21">
        <v>3045622</v>
      </c>
      <c r="I77" s="21">
        <v>6935446</v>
      </c>
      <c r="J77" s="21">
        <v>1531041</v>
      </c>
      <c r="K77" s="21">
        <v>127021</v>
      </c>
      <c r="L77" s="21">
        <v>430271</v>
      </c>
      <c r="M77" s="21">
        <v>2088333</v>
      </c>
      <c r="N77" s="21">
        <v>365553</v>
      </c>
      <c r="O77" s="21">
        <v>558155</v>
      </c>
      <c r="P77" s="21">
        <v>618543</v>
      </c>
      <c r="Q77" s="21">
        <v>1542251</v>
      </c>
      <c r="R77" s="21"/>
      <c r="S77" s="21"/>
      <c r="T77" s="21"/>
      <c r="U77" s="21"/>
      <c r="V77" s="21">
        <v>10566030</v>
      </c>
      <c r="W77" s="21">
        <v>10363732</v>
      </c>
      <c r="X77" s="21"/>
      <c r="Y77" s="20"/>
      <c r="Z77" s="23">
        <v>11825800</v>
      </c>
    </row>
    <row r="78" spans="1:26" ht="12.75" hidden="1">
      <c r="A78" s="38" t="s">
        <v>32</v>
      </c>
      <c r="B78" s="19"/>
      <c r="C78" s="19"/>
      <c r="D78" s="20">
        <v>1373400</v>
      </c>
      <c r="E78" s="21">
        <v>1523200</v>
      </c>
      <c r="F78" s="21"/>
      <c r="G78" s="21">
        <v>6608</v>
      </c>
      <c r="H78" s="21">
        <v>21292</v>
      </c>
      <c r="I78" s="21">
        <v>27900</v>
      </c>
      <c r="J78" s="21"/>
      <c r="K78" s="21">
        <v>58835</v>
      </c>
      <c r="L78" s="21">
        <v>23928</v>
      </c>
      <c r="M78" s="21">
        <v>82763</v>
      </c>
      <c r="N78" s="21"/>
      <c r="O78" s="21"/>
      <c r="P78" s="21"/>
      <c r="Q78" s="21"/>
      <c r="R78" s="21"/>
      <c r="S78" s="21"/>
      <c r="T78" s="21"/>
      <c r="U78" s="21"/>
      <c r="V78" s="21">
        <v>110663</v>
      </c>
      <c r="W78" s="21">
        <v>675863</v>
      </c>
      <c r="X78" s="21"/>
      <c r="Y78" s="20"/>
      <c r="Z78" s="23">
        <v>1523200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1373400</v>
      </c>
      <c r="E82" s="21">
        <v>1523200</v>
      </c>
      <c r="F82" s="21"/>
      <c r="G82" s="21">
        <v>6608</v>
      </c>
      <c r="H82" s="21">
        <v>21292</v>
      </c>
      <c r="I82" s="21">
        <v>27900</v>
      </c>
      <c r="J82" s="21"/>
      <c r="K82" s="21">
        <v>58835</v>
      </c>
      <c r="L82" s="21">
        <v>23928</v>
      </c>
      <c r="M82" s="21">
        <v>82763</v>
      </c>
      <c r="N82" s="21"/>
      <c r="O82" s="21"/>
      <c r="P82" s="21"/>
      <c r="Q82" s="21"/>
      <c r="R82" s="21"/>
      <c r="S82" s="21"/>
      <c r="T82" s="21"/>
      <c r="U82" s="21"/>
      <c r="V82" s="21">
        <v>110663</v>
      </c>
      <c r="W82" s="21">
        <v>675863</v>
      </c>
      <c r="X82" s="21"/>
      <c r="Y82" s="20"/>
      <c r="Z82" s="23">
        <v>1523200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1802000</v>
      </c>
      <c r="F5" s="358">
        <f t="shared" si="0"/>
        <v>2113000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1584750</v>
      </c>
      <c r="Y5" s="358">
        <f t="shared" si="0"/>
        <v>-1584750</v>
      </c>
      <c r="Z5" s="359">
        <f>+IF(X5&lt;&gt;0,+(Y5/X5)*100,0)</f>
        <v>-100</v>
      </c>
      <c r="AA5" s="360">
        <f>+AA6+AA8+AA11+AA13+AA15</f>
        <v>2113000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989000</v>
      </c>
      <c r="F6" s="59">
        <f t="shared" si="1"/>
        <v>1300000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975000</v>
      </c>
      <c r="Y6" s="59">
        <f t="shared" si="1"/>
        <v>-975000</v>
      </c>
      <c r="Z6" s="61">
        <f>+IF(X6&lt;&gt;0,+(Y6/X6)*100,0)</f>
        <v>-100</v>
      </c>
      <c r="AA6" s="62">
        <f t="shared" si="1"/>
        <v>1300000</v>
      </c>
    </row>
    <row r="7" spans="1:27" ht="12.75">
      <c r="A7" s="291" t="s">
        <v>229</v>
      </c>
      <c r="B7" s="142"/>
      <c r="C7" s="60"/>
      <c r="D7" s="340"/>
      <c r="E7" s="60">
        <v>989000</v>
      </c>
      <c r="F7" s="59">
        <v>1300000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975000</v>
      </c>
      <c r="Y7" s="59">
        <v>-975000</v>
      </c>
      <c r="Z7" s="61">
        <v>-100</v>
      </c>
      <c r="AA7" s="62">
        <v>1300000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</v>
      </c>
      <c r="F8" s="59">
        <f t="shared" si="2"/>
        <v>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225000</v>
      </c>
      <c r="Y8" s="59">
        <f t="shared" si="2"/>
        <v>-225000</v>
      </c>
      <c r="Z8" s="61">
        <f>+IF(X8&lt;&gt;0,+(Y8/X8)*100,0)</f>
        <v>-100</v>
      </c>
      <c r="AA8" s="62">
        <f>SUM(AA9:AA10)</f>
        <v>300000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300000</v>
      </c>
      <c r="F10" s="59">
        <v>300000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225000</v>
      </c>
      <c r="Y10" s="59">
        <v>-225000</v>
      </c>
      <c r="Z10" s="61">
        <v>-100</v>
      </c>
      <c r="AA10" s="62">
        <v>300000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513000</v>
      </c>
      <c r="F15" s="59">
        <f t="shared" si="5"/>
        <v>513000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384750</v>
      </c>
      <c r="Y15" s="59">
        <f t="shared" si="5"/>
        <v>-384750</v>
      </c>
      <c r="Z15" s="61">
        <f>+IF(X15&lt;&gt;0,+(Y15/X15)*100,0)</f>
        <v>-100</v>
      </c>
      <c r="AA15" s="62">
        <f>SUM(AA16:AA20)</f>
        <v>513000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513000</v>
      </c>
      <c r="F20" s="59">
        <v>513000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384750</v>
      </c>
      <c r="Y20" s="59">
        <v>-384750</v>
      </c>
      <c r="Z20" s="61">
        <v>-100</v>
      </c>
      <c r="AA20" s="62">
        <v>513000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2072000</v>
      </c>
      <c r="F22" s="345">
        <f t="shared" si="6"/>
        <v>2072000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1554000</v>
      </c>
      <c r="Y22" s="345">
        <f t="shared" si="6"/>
        <v>-1554000</v>
      </c>
      <c r="Z22" s="336">
        <f>+IF(X22&lt;&gt;0,+(Y22/X22)*100,0)</f>
        <v>-100</v>
      </c>
      <c r="AA22" s="350">
        <f>SUM(AA23:AA32)</f>
        <v>2072000</v>
      </c>
    </row>
    <row r="23" spans="1:27" ht="12.75">
      <c r="A23" s="361" t="s">
        <v>237</v>
      </c>
      <c r="B23" s="142"/>
      <c r="C23" s="60"/>
      <c r="D23" s="340"/>
      <c r="E23" s="60">
        <v>216000</v>
      </c>
      <c r="F23" s="59">
        <v>216000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162000</v>
      </c>
      <c r="Y23" s="59">
        <v>-162000</v>
      </c>
      <c r="Z23" s="61">
        <v>-100</v>
      </c>
      <c r="AA23" s="62">
        <v>216000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358000</v>
      </c>
      <c r="F25" s="59">
        <v>358000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268500</v>
      </c>
      <c r="Y25" s="59">
        <v>-268500</v>
      </c>
      <c r="Z25" s="61">
        <v>-100</v>
      </c>
      <c r="AA25" s="62">
        <v>358000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1498000</v>
      </c>
      <c r="F32" s="59">
        <v>1498000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1123500</v>
      </c>
      <c r="Y32" s="59">
        <v>-1123500</v>
      </c>
      <c r="Z32" s="61">
        <v>-100</v>
      </c>
      <c r="AA32" s="62">
        <v>1498000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1504000</v>
      </c>
      <c r="F40" s="345">
        <f t="shared" si="9"/>
        <v>1504000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1128000</v>
      </c>
      <c r="Y40" s="345">
        <f t="shared" si="9"/>
        <v>-1128000</v>
      </c>
      <c r="Z40" s="336">
        <f>+IF(X40&lt;&gt;0,+(Y40/X40)*100,0)</f>
        <v>-100</v>
      </c>
      <c r="AA40" s="350">
        <f>SUM(AA41:AA49)</f>
        <v>1504000</v>
      </c>
    </row>
    <row r="41" spans="1:27" ht="12.75">
      <c r="A41" s="361" t="s">
        <v>248</v>
      </c>
      <c r="B41" s="142"/>
      <c r="C41" s="362"/>
      <c r="D41" s="363"/>
      <c r="E41" s="362">
        <v>324000</v>
      </c>
      <c r="F41" s="364">
        <v>324000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243000</v>
      </c>
      <c r="Y41" s="364">
        <v>-243000</v>
      </c>
      <c r="Z41" s="365">
        <v>-100</v>
      </c>
      <c r="AA41" s="366">
        <v>324000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851000</v>
      </c>
      <c r="F43" s="370">
        <v>851000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638250</v>
      </c>
      <c r="Y43" s="370">
        <v>-638250</v>
      </c>
      <c r="Z43" s="371">
        <v>-100</v>
      </c>
      <c r="AA43" s="303">
        <v>851000</v>
      </c>
    </row>
    <row r="44" spans="1:27" ht="12.75">
      <c r="A44" s="361" t="s">
        <v>251</v>
      </c>
      <c r="B44" s="136"/>
      <c r="C44" s="60"/>
      <c r="D44" s="368"/>
      <c r="E44" s="54">
        <v>140000</v>
      </c>
      <c r="F44" s="53">
        <v>140000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105000</v>
      </c>
      <c r="Y44" s="53">
        <v>-105000</v>
      </c>
      <c r="Z44" s="94">
        <v>-100</v>
      </c>
      <c r="AA44" s="95">
        <v>140000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189000</v>
      </c>
      <c r="F49" s="53">
        <v>189000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141750</v>
      </c>
      <c r="Y49" s="53">
        <v>-141750</v>
      </c>
      <c r="Z49" s="94">
        <v>-100</v>
      </c>
      <c r="AA49" s="95">
        <v>189000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5378000</v>
      </c>
      <c r="F60" s="264">
        <f t="shared" si="14"/>
        <v>5689000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4266750</v>
      </c>
      <c r="Y60" s="264">
        <f t="shared" si="14"/>
        <v>-4266750</v>
      </c>
      <c r="Z60" s="337">
        <f>+IF(X60&lt;&gt;0,+(Y60/X60)*100,0)</f>
        <v>-100</v>
      </c>
      <c r="AA60" s="232">
        <f>+AA57+AA54+AA51+AA40+AA37+AA34+AA22+AA5</f>
        <v>5689000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91847345</v>
      </c>
      <c r="D5" s="153">
        <f>SUM(D6:D8)</f>
        <v>0</v>
      </c>
      <c r="E5" s="154">
        <f t="shared" si="0"/>
        <v>106250000</v>
      </c>
      <c r="F5" s="100">
        <f t="shared" si="0"/>
        <v>116498000</v>
      </c>
      <c r="G5" s="100">
        <f t="shared" si="0"/>
        <v>45114661</v>
      </c>
      <c r="H5" s="100">
        <f t="shared" si="0"/>
        <v>2014628</v>
      </c>
      <c r="I5" s="100">
        <f t="shared" si="0"/>
        <v>1992911</v>
      </c>
      <c r="J5" s="100">
        <f t="shared" si="0"/>
        <v>49122200</v>
      </c>
      <c r="K5" s="100">
        <f t="shared" si="0"/>
        <v>1624156</v>
      </c>
      <c r="L5" s="100">
        <f t="shared" si="0"/>
        <v>4452487</v>
      </c>
      <c r="M5" s="100">
        <f t="shared" si="0"/>
        <v>29602184</v>
      </c>
      <c r="N5" s="100">
        <f t="shared" si="0"/>
        <v>35678827</v>
      </c>
      <c r="O5" s="100">
        <f t="shared" si="0"/>
        <v>1000229</v>
      </c>
      <c r="P5" s="100">
        <f t="shared" si="0"/>
        <v>912898</v>
      </c>
      <c r="Q5" s="100">
        <f t="shared" si="0"/>
        <v>22810631</v>
      </c>
      <c r="R5" s="100">
        <f t="shared" si="0"/>
        <v>24723758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109524785</v>
      </c>
      <c r="X5" s="100">
        <f t="shared" si="0"/>
        <v>79687494</v>
      </c>
      <c r="Y5" s="100">
        <f t="shared" si="0"/>
        <v>29837291</v>
      </c>
      <c r="Z5" s="137">
        <f>+IF(X5&lt;&gt;0,+(Y5/X5)*100,0)</f>
        <v>37.442877799620604</v>
      </c>
      <c r="AA5" s="153">
        <f>SUM(AA6:AA8)</f>
        <v>116498000</v>
      </c>
    </row>
    <row r="6" spans="1:27" ht="12.75">
      <c r="A6" s="138" t="s">
        <v>75</v>
      </c>
      <c r="B6" s="136"/>
      <c r="C6" s="155">
        <v>54686853</v>
      </c>
      <c r="D6" s="155"/>
      <c r="E6" s="156">
        <v>86622000</v>
      </c>
      <c r="F6" s="60">
        <v>93013000</v>
      </c>
      <c r="G6" s="60">
        <v>36106594</v>
      </c>
      <c r="H6" s="60">
        <v>1011594</v>
      </c>
      <c r="I6" s="60">
        <v>1060165</v>
      </c>
      <c r="J6" s="60">
        <v>38178353</v>
      </c>
      <c r="K6" s="60">
        <v>705380</v>
      </c>
      <c r="L6" s="60"/>
      <c r="M6" s="60">
        <v>28771380</v>
      </c>
      <c r="N6" s="60">
        <v>29476760</v>
      </c>
      <c r="O6" s="60">
        <v>9000</v>
      </c>
      <c r="P6" s="60"/>
      <c r="Q6" s="60">
        <v>21913230</v>
      </c>
      <c r="R6" s="60">
        <v>21922230</v>
      </c>
      <c r="S6" s="60"/>
      <c r="T6" s="60"/>
      <c r="U6" s="60"/>
      <c r="V6" s="60"/>
      <c r="W6" s="60">
        <v>89577343</v>
      </c>
      <c r="X6" s="60">
        <v>64967247</v>
      </c>
      <c r="Y6" s="60">
        <v>24610096</v>
      </c>
      <c r="Z6" s="140">
        <v>37.88</v>
      </c>
      <c r="AA6" s="155">
        <v>93013000</v>
      </c>
    </row>
    <row r="7" spans="1:27" ht="12.75">
      <c r="A7" s="138" t="s">
        <v>76</v>
      </c>
      <c r="B7" s="136"/>
      <c r="C7" s="157">
        <v>12660492</v>
      </c>
      <c r="D7" s="157"/>
      <c r="E7" s="158">
        <v>19606000</v>
      </c>
      <c r="F7" s="159">
        <v>23463000</v>
      </c>
      <c r="G7" s="159">
        <v>9006576</v>
      </c>
      <c r="H7" s="159">
        <v>999879</v>
      </c>
      <c r="I7" s="159">
        <v>925633</v>
      </c>
      <c r="J7" s="159">
        <v>10932088</v>
      </c>
      <c r="K7" s="159">
        <v>918776</v>
      </c>
      <c r="L7" s="159">
        <v>4452487</v>
      </c>
      <c r="M7" s="159">
        <v>828825</v>
      </c>
      <c r="N7" s="159">
        <v>6200088</v>
      </c>
      <c r="O7" s="159">
        <v>985667</v>
      </c>
      <c r="P7" s="159">
        <v>908759</v>
      </c>
      <c r="Q7" s="159">
        <v>872254</v>
      </c>
      <c r="R7" s="159">
        <v>2766680</v>
      </c>
      <c r="S7" s="159"/>
      <c r="T7" s="159"/>
      <c r="U7" s="159"/>
      <c r="V7" s="159"/>
      <c r="W7" s="159">
        <v>19898856</v>
      </c>
      <c r="X7" s="159">
        <v>14720247</v>
      </c>
      <c r="Y7" s="159">
        <v>5178609</v>
      </c>
      <c r="Z7" s="141">
        <v>35.18</v>
      </c>
      <c r="AA7" s="157">
        <v>23463000</v>
      </c>
    </row>
    <row r="8" spans="1:27" ht="12.75">
      <c r="A8" s="138" t="s">
        <v>77</v>
      </c>
      <c r="B8" s="136"/>
      <c r="C8" s="155">
        <v>24500000</v>
      </c>
      <c r="D8" s="155"/>
      <c r="E8" s="156">
        <v>22000</v>
      </c>
      <c r="F8" s="60">
        <v>22000</v>
      </c>
      <c r="G8" s="60">
        <v>1491</v>
      </c>
      <c r="H8" s="60">
        <v>3155</v>
      </c>
      <c r="I8" s="60">
        <v>7113</v>
      </c>
      <c r="J8" s="60">
        <v>11759</v>
      </c>
      <c r="K8" s="60"/>
      <c r="L8" s="60"/>
      <c r="M8" s="60">
        <v>1979</v>
      </c>
      <c r="N8" s="60">
        <v>1979</v>
      </c>
      <c r="O8" s="60">
        <v>5562</v>
      </c>
      <c r="P8" s="60">
        <v>4139</v>
      </c>
      <c r="Q8" s="60">
        <v>25147</v>
      </c>
      <c r="R8" s="60">
        <v>34848</v>
      </c>
      <c r="S8" s="60"/>
      <c r="T8" s="60"/>
      <c r="U8" s="60"/>
      <c r="V8" s="60"/>
      <c r="W8" s="60">
        <v>48586</v>
      </c>
      <c r="X8" s="60"/>
      <c r="Y8" s="60">
        <v>48586</v>
      </c>
      <c r="Z8" s="140">
        <v>0</v>
      </c>
      <c r="AA8" s="155">
        <v>22000</v>
      </c>
    </row>
    <row r="9" spans="1:27" ht="12.75">
      <c r="A9" s="135" t="s">
        <v>78</v>
      </c>
      <c r="B9" s="136"/>
      <c r="C9" s="153">
        <f aca="true" t="shared" si="1" ref="C9:Y9">SUM(C10:C14)</f>
        <v>4455627</v>
      </c>
      <c r="D9" s="153">
        <f>SUM(D10:D14)</f>
        <v>0</v>
      </c>
      <c r="E9" s="154">
        <f t="shared" si="1"/>
        <v>8704000</v>
      </c>
      <c r="F9" s="100">
        <f t="shared" si="1"/>
        <v>4317000</v>
      </c>
      <c r="G9" s="100">
        <f t="shared" si="1"/>
        <v>347847</v>
      </c>
      <c r="H9" s="100">
        <f t="shared" si="1"/>
        <v>314083</v>
      </c>
      <c r="I9" s="100">
        <f t="shared" si="1"/>
        <v>236758</v>
      </c>
      <c r="J9" s="100">
        <f t="shared" si="1"/>
        <v>898688</v>
      </c>
      <c r="K9" s="100">
        <f t="shared" si="1"/>
        <v>195802</v>
      </c>
      <c r="L9" s="100">
        <f t="shared" si="1"/>
        <v>26362</v>
      </c>
      <c r="M9" s="100">
        <f t="shared" si="1"/>
        <v>30710</v>
      </c>
      <c r="N9" s="100">
        <f t="shared" si="1"/>
        <v>252874</v>
      </c>
      <c r="O9" s="100">
        <f t="shared" si="1"/>
        <v>281270</v>
      </c>
      <c r="P9" s="100">
        <f t="shared" si="1"/>
        <v>295006</v>
      </c>
      <c r="Q9" s="100">
        <f t="shared" si="1"/>
        <v>175016</v>
      </c>
      <c r="R9" s="100">
        <f t="shared" si="1"/>
        <v>751292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1902854</v>
      </c>
      <c r="X9" s="100">
        <f t="shared" si="1"/>
        <v>6456753</v>
      </c>
      <c r="Y9" s="100">
        <f t="shared" si="1"/>
        <v>-4553899</v>
      </c>
      <c r="Z9" s="137">
        <f>+IF(X9&lt;&gt;0,+(Y9/X9)*100,0)</f>
        <v>-70.52924279432712</v>
      </c>
      <c r="AA9" s="153">
        <f>SUM(AA10:AA14)</f>
        <v>4317000</v>
      </c>
    </row>
    <row r="10" spans="1:27" ht="12.75">
      <c r="A10" s="138" t="s">
        <v>79</v>
      </c>
      <c r="B10" s="136"/>
      <c r="C10" s="155">
        <v>2367314</v>
      </c>
      <c r="D10" s="155"/>
      <c r="E10" s="156">
        <v>2165000</v>
      </c>
      <c r="F10" s="60">
        <v>2184000</v>
      </c>
      <c r="G10" s="60">
        <v>147071</v>
      </c>
      <c r="H10" s="60">
        <v>173988</v>
      </c>
      <c r="I10" s="60">
        <v>177504</v>
      </c>
      <c r="J10" s="60">
        <v>498563</v>
      </c>
      <c r="K10" s="60">
        <v>170328</v>
      </c>
      <c r="L10" s="60">
        <v>1131</v>
      </c>
      <c r="M10" s="60"/>
      <c r="N10" s="60">
        <v>171459</v>
      </c>
      <c r="O10" s="60">
        <v>165869</v>
      </c>
      <c r="P10" s="60">
        <v>195711</v>
      </c>
      <c r="Q10" s="60">
        <v>19293</v>
      </c>
      <c r="R10" s="60">
        <v>380873</v>
      </c>
      <c r="S10" s="60"/>
      <c r="T10" s="60"/>
      <c r="U10" s="60"/>
      <c r="V10" s="60"/>
      <c r="W10" s="60">
        <v>1050895</v>
      </c>
      <c r="X10" s="60">
        <v>1552500</v>
      </c>
      <c r="Y10" s="60">
        <v>-501605</v>
      </c>
      <c r="Z10" s="140">
        <v>-32.31</v>
      </c>
      <c r="AA10" s="155">
        <v>2184000</v>
      </c>
    </row>
    <row r="11" spans="1:27" ht="12.75">
      <c r="A11" s="138" t="s">
        <v>80</v>
      </c>
      <c r="B11" s="136"/>
      <c r="C11" s="155"/>
      <c r="D11" s="155"/>
      <c r="E11" s="156">
        <v>2675000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2006253</v>
      </c>
      <c r="Y11" s="60">
        <v>-2006253</v>
      </c>
      <c r="Z11" s="140">
        <v>-100</v>
      </c>
      <c r="AA11" s="155"/>
    </row>
    <row r="12" spans="1:27" ht="12.75">
      <c r="A12" s="138" t="s">
        <v>81</v>
      </c>
      <c r="B12" s="136"/>
      <c r="C12" s="155">
        <v>2088313</v>
      </c>
      <c r="D12" s="155"/>
      <c r="E12" s="156">
        <v>3864000</v>
      </c>
      <c r="F12" s="60">
        <v>2133000</v>
      </c>
      <c r="G12" s="60">
        <v>200776</v>
      </c>
      <c r="H12" s="60">
        <v>140095</v>
      </c>
      <c r="I12" s="60">
        <v>59254</v>
      </c>
      <c r="J12" s="60">
        <v>400125</v>
      </c>
      <c r="K12" s="60">
        <v>25474</v>
      </c>
      <c r="L12" s="60">
        <v>25231</v>
      </c>
      <c r="M12" s="60">
        <v>30710</v>
      </c>
      <c r="N12" s="60">
        <v>81415</v>
      </c>
      <c r="O12" s="60">
        <v>115401</v>
      </c>
      <c r="P12" s="60">
        <v>99295</v>
      </c>
      <c r="Q12" s="60">
        <v>155723</v>
      </c>
      <c r="R12" s="60">
        <v>370419</v>
      </c>
      <c r="S12" s="60"/>
      <c r="T12" s="60"/>
      <c r="U12" s="60"/>
      <c r="V12" s="60"/>
      <c r="W12" s="60">
        <v>851959</v>
      </c>
      <c r="X12" s="60">
        <v>2898000</v>
      </c>
      <c r="Y12" s="60">
        <v>-2046041</v>
      </c>
      <c r="Z12" s="140">
        <v>-70.6</v>
      </c>
      <c r="AA12" s="155">
        <v>2133000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20200000</v>
      </c>
      <c r="D15" s="153">
        <f>SUM(D16:D18)</f>
        <v>0</v>
      </c>
      <c r="E15" s="154">
        <f t="shared" si="2"/>
        <v>35791000</v>
      </c>
      <c r="F15" s="100">
        <f t="shared" si="2"/>
        <v>35733150</v>
      </c>
      <c r="G15" s="100">
        <f t="shared" si="2"/>
        <v>2215051</v>
      </c>
      <c r="H15" s="100">
        <f t="shared" si="2"/>
        <v>492127</v>
      </c>
      <c r="I15" s="100">
        <f t="shared" si="2"/>
        <v>3366338</v>
      </c>
      <c r="J15" s="100">
        <f t="shared" si="2"/>
        <v>6073516</v>
      </c>
      <c r="K15" s="100">
        <f t="shared" si="2"/>
        <v>2705004</v>
      </c>
      <c r="L15" s="100">
        <f t="shared" si="2"/>
        <v>27634</v>
      </c>
      <c r="M15" s="100">
        <f t="shared" si="2"/>
        <v>3893456</v>
      </c>
      <c r="N15" s="100">
        <f t="shared" si="2"/>
        <v>6626094</v>
      </c>
      <c r="O15" s="100">
        <f t="shared" si="2"/>
        <v>1922535</v>
      </c>
      <c r="P15" s="100">
        <f t="shared" si="2"/>
        <v>3737366</v>
      </c>
      <c r="Q15" s="100">
        <f t="shared" si="2"/>
        <v>1637681</v>
      </c>
      <c r="R15" s="100">
        <f t="shared" si="2"/>
        <v>7297582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19997192</v>
      </c>
      <c r="X15" s="100">
        <f t="shared" si="2"/>
        <v>26843247</v>
      </c>
      <c r="Y15" s="100">
        <f t="shared" si="2"/>
        <v>-6846055</v>
      </c>
      <c r="Z15" s="137">
        <f>+IF(X15&lt;&gt;0,+(Y15/X15)*100,0)</f>
        <v>-25.5038259715749</v>
      </c>
      <c r="AA15" s="153">
        <f>SUM(AA16:AA18)</f>
        <v>35733150</v>
      </c>
    </row>
    <row r="16" spans="1:27" ht="12.75">
      <c r="A16" s="138" t="s">
        <v>85</v>
      </c>
      <c r="B16" s="136"/>
      <c r="C16" s="155">
        <v>20200000</v>
      </c>
      <c r="D16" s="155"/>
      <c r="E16" s="156">
        <v>21664000</v>
      </c>
      <c r="F16" s="60">
        <v>21664000</v>
      </c>
      <c r="G16" s="60">
        <v>2215051</v>
      </c>
      <c r="H16" s="60">
        <v>492127</v>
      </c>
      <c r="I16" s="60">
        <v>3366338</v>
      </c>
      <c r="J16" s="60">
        <v>6073516</v>
      </c>
      <c r="K16" s="60">
        <v>2705004</v>
      </c>
      <c r="L16" s="60"/>
      <c r="M16" s="60">
        <v>3893456</v>
      </c>
      <c r="N16" s="60">
        <v>6598460</v>
      </c>
      <c r="O16" s="60">
        <v>1922535</v>
      </c>
      <c r="P16" s="60">
        <v>3737366</v>
      </c>
      <c r="Q16" s="60">
        <v>1637681</v>
      </c>
      <c r="R16" s="60">
        <v>7297582</v>
      </c>
      <c r="S16" s="60"/>
      <c r="T16" s="60"/>
      <c r="U16" s="60"/>
      <c r="V16" s="60"/>
      <c r="W16" s="60">
        <v>19969558</v>
      </c>
      <c r="X16" s="60">
        <v>16247997</v>
      </c>
      <c r="Y16" s="60">
        <v>3721561</v>
      </c>
      <c r="Z16" s="140">
        <v>22.9</v>
      </c>
      <c r="AA16" s="155">
        <v>21664000</v>
      </c>
    </row>
    <row r="17" spans="1:27" ht="12.75">
      <c r="A17" s="138" t="s">
        <v>86</v>
      </c>
      <c r="B17" s="136"/>
      <c r="C17" s="155"/>
      <c r="D17" s="155"/>
      <c r="E17" s="156">
        <v>14127000</v>
      </c>
      <c r="F17" s="60">
        <v>14069150</v>
      </c>
      <c r="G17" s="60"/>
      <c r="H17" s="60"/>
      <c r="I17" s="60"/>
      <c r="J17" s="60"/>
      <c r="K17" s="60"/>
      <c r="L17" s="60">
        <v>27634</v>
      </c>
      <c r="M17" s="60"/>
      <c r="N17" s="60">
        <v>27634</v>
      </c>
      <c r="O17" s="60"/>
      <c r="P17" s="60"/>
      <c r="Q17" s="60"/>
      <c r="R17" s="60"/>
      <c r="S17" s="60"/>
      <c r="T17" s="60"/>
      <c r="U17" s="60"/>
      <c r="V17" s="60"/>
      <c r="W17" s="60">
        <v>27634</v>
      </c>
      <c r="X17" s="60">
        <v>10595250</v>
      </c>
      <c r="Y17" s="60">
        <v>-10567616</v>
      </c>
      <c r="Z17" s="140">
        <v>-99.74</v>
      </c>
      <c r="AA17" s="155">
        <v>14069150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5014204</v>
      </c>
      <c r="D19" s="153">
        <f>SUM(D20:D23)</f>
        <v>0</v>
      </c>
      <c r="E19" s="154">
        <f t="shared" si="3"/>
        <v>4103000</v>
      </c>
      <c r="F19" s="100">
        <f t="shared" si="3"/>
        <v>4227092</v>
      </c>
      <c r="G19" s="100">
        <f t="shared" si="3"/>
        <v>169459</v>
      </c>
      <c r="H19" s="100">
        <f t="shared" si="3"/>
        <v>169459</v>
      </c>
      <c r="I19" s="100">
        <f t="shared" si="3"/>
        <v>273223</v>
      </c>
      <c r="J19" s="100">
        <f t="shared" si="3"/>
        <v>612141</v>
      </c>
      <c r="K19" s="100">
        <f t="shared" si="3"/>
        <v>169459</v>
      </c>
      <c r="L19" s="100">
        <f t="shared" si="3"/>
        <v>169716</v>
      </c>
      <c r="M19" s="100">
        <f t="shared" si="3"/>
        <v>169459</v>
      </c>
      <c r="N19" s="100">
        <f t="shared" si="3"/>
        <v>508634</v>
      </c>
      <c r="O19" s="100">
        <f t="shared" si="3"/>
        <v>169459</v>
      </c>
      <c r="P19" s="100">
        <f t="shared" si="3"/>
        <v>169459</v>
      </c>
      <c r="Q19" s="100">
        <f t="shared" si="3"/>
        <v>169459</v>
      </c>
      <c r="R19" s="100">
        <f t="shared" si="3"/>
        <v>508377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1629152</v>
      </c>
      <c r="X19" s="100">
        <f t="shared" si="3"/>
        <v>3077253</v>
      </c>
      <c r="Y19" s="100">
        <f t="shared" si="3"/>
        <v>-1448101</v>
      </c>
      <c r="Z19" s="137">
        <f>+IF(X19&lt;&gt;0,+(Y19/X19)*100,0)</f>
        <v>-47.05823668057192</v>
      </c>
      <c r="AA19" s="153">
        <f>SUM(AA20:AA23)</f>
        <v>4227092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>
        <v>257</v>
      </c>
      <c r="M22" s="159"/>
      <c r="N22" s="159">
        <v>257</v>
      </c>
      <c r="O22" s="159"/>
      <c r="P22" s="159"/>
      <c r="Q22" s="159"/>
      <c r="R22" s="159"/>
      <c r="S22" s="159"/>
      <c r="T22" s="159"/>
      <c r="U22" s="159"/>
      <c r="V22" s="159"/>
      <c r="W22" s="159">
        <v>257</v>
      </c>
      <c r="X22" s="159"/>
      <c r="Y22" s="159">
        <v>257</v>
      </c>
      <c r="Z22" s="141">
        <v>0</v>
      </c>
      <c r="AA22" s="157"/>
    </row>
    <row r="23" spans="1:27" ht="12.75">
      <c r="A23" s="138" t="s">
        <v>92</v>
      </c>
      <c r="B23" s="136"/>
      <c r="C23" s="155">
        <v>5014204</v>
      </c>
      <c r="D23" s="155"/>
      <c r="E23" s="156">
        <v>4103000</v>
      </c>
      <c r="F23" s="60">
        <v>4227092</v>
      </c>
      <c r="G23" s="60">
        <v>169459</v>
      </c>
      <c r="H23" s="60">
        <v>169459</v>
      </c>
      <c r="I23" s="60">
        <v>273223</v>
      </c>
      <c r="J23" s="60">
        <v>612141</v>
      </c>
      <c r="K23" s="60">
        <v>169459</v>
      </c>
      <c r="L23" s="60">
        <v>169459</v>
      </c>
      <c r="M23" s="60">
        <v>169459</v>
      </c>
      <c r="N23" s="60">
        <v>508377</v>
      </c>
      <c r="O23" s="60">
        <v>169459</v>
      </c>
      <c r="P23" s="60">
        <v>169459</v>
      </c>
      <c r="Q23" s="60">
        <v>169459</v>
      </c>
      <c r="R23" s="60">
        <v>508377</v>
      </c>
      <c r="S23" s="60"/>
      <c r="T23" s="60"/>
      <c r="U23" s="60"/>
      <c r="V23" s="60"/>
      <c r="W23" s="60">
        <v>1628895</v>
      </c>
      <c r="X23" s="60">
        <v>3077253</v>
      </c>
      <c r="Y23" s="60">
        <v>-1448358</v>
      </c>
      <c r="Z23" s="140">
        <v>-47.07</v>
      </c>
      <c r="AA23" s="155">
        <v>4227092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121517176</v>
      </c>
      <c r="D25" s="168">
        <f>+D5+D9+D15+D19+D24</f>
        <v>0</v>
      </c>
      <c r="E25" s="169">
        <f t="shared" si="4"/>
        <v>154848000</v>
      </c>
      <c r="F25" s="73">
        <f t="shared" si="4"/>
        <v>160775242</v>
      </c>
      <c r="G25" s="73">
        <f t="shared" si="4"/>
        <v>47847018</v>
      </c>
      <c r="H25" s="73">
        <f t="shared" si="4"/>
        <v>2990297</v>
      </c>
      <c r="I25" s="73">
        <f t="shared" si="4"/>
        <v>5869230</v>
      </c>
      <c r="J25" s="73">
        <f t="shared" si="4"/>
        <v>56706545</v>
      </c>
      <c r="K25" s="73">
        <f t="shared" si="4"/>
        <v>4694421</v>
      </c>
      <c r="L25" s="73">
        <f t="shared" si="4"/>
        <v>4676199</v>
      </c>
      <c r="M25" s="73">
        <f t="shared" si="4"/>
        <v>33695809</v>
      </c>
      <c r="N25" s="73">
        <f t="shared" si="4"/>
        <v>43066429</v>
      </c>
      <c r="O25" s="73">
        <f t="shared" si="4"/>
        <v>3373493</v>
      </c>
      <c r="P25" s="73">
        <f t="shared" si="4"/>
        <v>5114729</v>
      </c>
      <c r="Q25" s="73">
        <f t="shared" si="4"/>
        <v>24792787</v>
      </c>
      <c r="R25" s="73">
        <f t="shared" si="4"/>
        <v>33281009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133053983</v>
      </c>
      <c r="X25" s="73">
        <f t="shared" si="4"/>
        <v>116064747</v>
      </c>
      <c r="Y25" s="73">
        <f t="shared" si="4"/>
        <v>16989236</v>
      </c>
      <c r="Z25" s="170">
        <f>+IF(X25&lt;&gt;0,+(Y25/X25)*100,0)</f>
        <v>14.637722856536275</v>
      </c>
      <c r="AA25" s="168">
        <f>+AA5+AA9+AA15+AA19+AA24</f>
        <v>160775242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62014050</v>
      </c>
      <c r="D28" s="153">
        <f>SUM(D29:D31)</f>
        <v>0</v>
      </c>
      <c r="E28" s="154">
        <f t="shared" si="5"/>
        <v>76744000</v>
      </c>
      <c r="F28" s="100">
        <f t="shared" si="5"/>
        <v>79297000</v>
      </c>
      <c r="G28" s="100">
        <f t="shared" si="5"/>
        <v>6551570</v>
      </c>
      <c r="H28" s="100">
        <f t="shared" si="5"/>
        <v>6841393</v>
      </c>
      <c r="I28" s="100">
        <f t="shared" si="5"/>
        <v>5923716</v>
      </c>
      <c r="J28" s="100">
        <f t="shared" si="5"/>
        <v>19316679</v>
      </c>
      <c r="K28" s="100">
        <f t="shared" si="5"/>
        <v>5212597</v>
      </c>
      <c r="L28" s="100">
        <f t="shared" si="5"/>
        <v>7471672</v>
      </c>
      <c r="M28" s="100">
        <f t="shared" si="5"/>
        <v>6450808</v>
      </c>
      <c r="N28" s="100">
        <f t="shared" si="5"/>
        <v>19135077</v>
      </c>
      <c r="O28" s="100">
        <f t="shared" si="5"/>
        <v>4304029</v>
      </c>
      <c r="P28" s="100">
        <f t="shared" si="5"/>
        <v>3966509</v>
      </c>
      <c r="Q28" s="100">
        <f t="shared" si="5"/>
        <v>5088939</v>
      </c>
      <c r="R28" s="100">
        <f t="shared" si="5"/>
        <v>13359477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51811233</v>
      </c>
      <c r="X28" s="100">
        <f t="shared" si="5"/>
        <v>56763756</v>
      </c>
      <c r="Y28" s="100">
        <f t="shared" si="5"/>
        <v>-4952523</v>
      </c>
      <c r="Z28" s="137">
        <f>+IF(X28&lt;&gt;0,+(Y28/X28)*100,0)</f>
        <v>-8.724797915063972</v>
      </c>
      <c r="AA28" s="153">
        <f>SUM(AA29:AA31)</f>
        <v>79297000</v>
      </c>
    </row>
    <row r="29" spans="1:27" ht="12.75">
      <c r="A29" s="138" t="s">
        <v>75</v>
      </c>
      <c r="B29" s="136"/>
      <c r="C29" s="155">
        <v>20816362</v>
      </c>
      <c r="D29" s="155"/>
      <c r="E29" s="156">
        <v>32882000</v>
      </c>
      <c r="F29" s="60">
        <v>35620000</v>
      </c>
      <c r="G29" s="60">
        <v>2272310</v>
      </c>
      <c r="H29" s="60">
        <v>3131276</v>
      </c>
      <c r="I29" s="60">
        <v>2178207</v>
      </c>
      <c r="J29" s="60">
        <v>7581793</v>
      </c>
      <c r="K29" s="60">
        <v>1947449</v>
      </c>
      <c r="L29" s="60">
        <v>2184647</v>
      </c>
      <c r="M29" s="60">
        <v>2617749</v>
      </c>
      <c r="N29" s="60">
        <v>6749845</v>
      </c>
      <c r="O29" s="60">
        <v>1881989</v>
      </c>
      <c r="P29" s="60">
        <v>1997975</v>
      </c>
      <c r="Q29" s="60">
        <v>2531610</v>
      </c>
      <c r="R29" s="60">
        <v>6411574</v>
      </c>
      <c r="S29" s="60"/>
      <c r="T29" s="60"/>
      <c r="U29" s="60"/>
      <c r="V29" s="60"/>
      <c r="W29" s="60">
        <v>20743212</v>
      </c>
      <c r="X29" s="60">
        <v>23867253</v>
      </c>
      <c r="Y29" s="60">
        <v>-3124041</v>
      </c>
      <c r="Z29" s="140">
        <v>-13.09</v>
      </c>
      <c r="AA29" s="155">
        <v>35620000</v>
      </c>
    </row>
    <row r="30" spans="1:27" ht="12.75">
      <c r="A30" s="138" t="s">
        <v>76</v>
      </c>
      <c r="B30" s="136"/>
      <c r="C30" s="157">
        <v>26415722</v>
      </c>
      <c r="D30" s="157"/>
      <c r="E30" s="158">
        <v>29542000</v>
      </c>
      <c r="F30" s="159">
        <v>25513000</v>
      </c>
      <c r="G30" s="159">
        <v>2612860</v>
      </c>
      <c r="H30" s="159">
        <v>2357257</v>
      </c>
      <c r="I30" s="159">
        <v>3247350</v>
      </c>
      <c r="J30" s="159">
        <v>8217467</v>
      </c>
      <c r="K30" s="159">
        <v>2158608</v>
      </c>
      <c r="L30" s="159">
        <v>4164630</v>
      </c>
      <c r="M30" s="159">
        <v>1357223</v>
      </c>
      <c r="N30" s="159">
        <v>7680461</v>
      </c>
      <c r="O30" s="159">
        <v>978176</v>
      </c>
      <c r="P30" s="159">
        <v>849517</v>
      </c>
      <c r="Q30" s="159">
        <v>1363404</v>
      </c>
      <c r="R30" s="159">
        <v>3191097</v>
      </c>
      <c r="S30" s="159"/>
      <c r="T30" s="159"/>
      <c r="U30" s="159"/>
      <c r="V30" s="159"/>
      <c r="W30" s="159">
        <v>19089025</v>
      </c>
      <c r="X30" s="159">
        <v>32896503</v>
      </c>
      <c r="Y30" s="159">
        <v>-13807478</v>
      </c>
      <c r="Z30" s="141">
        <v>-41.97</v>
      </c>
      <c r="AA30" s="157">
        <v>25513000</v>
      </c>
    </row>
    <row r="31" spans="1:27" ht="12.75">
      <c r="A31" s="138" t="s">
        <v>77</v>
      </c>
      <c r="B31" s="136"/>
      <c r="C31" s="155">
        <v>14781966</v>
      </c>
      <c r="D31" s="155"/>
      <c r="E31" s="156">
        <v>14320000</v>
      </c>
      <c r="F31" s="60">
        <v>18164000</v>
      </c>
      <c r="G31" s="60">
        <v>1666400</v>
      </c>
      <c r="H31" s="60">
        <v>1352860</v>
      </c>
      <c r="I31" s="60">
        <v>498159</v>
      </c>
      <c r="J31" s="60">
        <v>3517419</v>
      </c>
      <c r="K31" s="60">
        <v>1106540</v>
      </c>
      <c r="L31" s="60">
        <v>1122395</v>
      </c>
      <c r="M31" s="60">
        <v>2475836</v>
      </c>
      <c r="N31" s="60">
        <v>4704771</v>
      </c>
      <c r="O31" s="60">
        <v>1443864</v>
      </c>
      <c r="P31" s="60">
        <v>1119017</v>
      </c>
      <c r="Q31" s="60">
        <v>1193925</v>
      </c>
      <c r="R31" s="60">
        <v>3756806</v>
      </c>
      <c r="S31" s="60"/>
      <c r="T31" s="60"/>
      <c r="U31" s="60"/>
      <c r="V31" s="60"/>
      <c r="W31" s="60">
        <v>11978996</v>
      </c>
      <c r="X31" s="60"/>
      <c r="Y31" s="60">
        <v>11978996</v>
      </c>
      <c r="Z31" s="140">
        <v>0</v>
      </c>
      <c r="AA31" s="155">
        <v>18164000</v>
      </c>
    </row>
    <row r="32" spans="1:27" ht="12.75">
      <c r="A32" s="135" t="s">
        <v>78</v>
      </c>
      <c r="B32" s="136"/>
      <c r="C32" s="153">
        <f aca="true" t="shared" si="6" ref="C32:Y32">SUM(C33:C37)</f>
        <v>30204637</v>
      </c>
      <c r="D32" s="153">
        <f>SUM(D33:D37)</f>
        <v>0</v>
      </c>
      <c r="E32" s="154">
        <f t="shared" si="6"/>
        <v>20615000</v>
      </c>
      <c r="F32" s="100">
        <f t="shared" si="6"/>
        <v>25224000</v>
      </c>
      <c r="G32" s="100">
        <f t="shared" si="6"/>
        <v>1892704</v>
      </c>
      <c r="H32" s="100">
        <f t="shared" si="6"/>
        <v>2417291</v>
      </c>
      <c r="I32" s="100">
        <f t="shared" si="6"/>
        <v>1780150</v>
      </c>
      <c r="J32" s="100">
        <f t="shared" si="6"/>
        <v>6090145</v>
      </c>
      <c r="K32" s="100">
        <f t="shared" si="6"/>
        <v>2025690</v>
      </c>
      <c r="L32" s="100">
        <f t="shared" si="6"/>
        <v>4240429</v>
      </c>
      <c r="M32" s="100">
        <f t="shared" si="6"/>
        <v>5015727</v>
      </c>
      <c r="N32" s="100">
        <f t="shared" si="6"/>
        <v>11281846</v>
      </c>
      <c r="O32" s="100">
        <f t="shared" si="6"/>
        <v>2743572</v>
      </c>
      <c r="P32" s="100">
        <f t="shared" si="6"/>
        <v>2513381</v>
      </c>
      <c r="Q32" s="100">
        <f t="shared" si="6"/>
        <v>2236966</v>
      </c>
      <c r="R32" s="100">
        <f t="shared" si="6"/>
        <v>7493919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24865910</v>
      </c>
      <c r="X32" s="100">
        <f t="shared" si="6"/>
        <v>15461244</v>
      </c>
      <c r="Y32" s="100">
        <f t="shared" si="6"/>
        <v>9404666</v>
      </c>
      <c r="Z32" s="137">
        <f>+IF(X32&lt;&gt;0,+(Y32/X32)*100,0)</f>
        <v>60.82735645333584</v>
      </c>
      <c r="AA32" s="153">
        <f>SUM(AA33:AA37)</f>
        <v>25224000</v>
      </c>
    </row>
    <row r="33" spans="1:27" ht="12.75">
      <c r="A33" s="138" t="s">
        <v>79</v>
      </c>
      <c r="B33" s="136"/>
      <c r="C33" s="155">
        <v>16298424</v>
      </c>
      <c r="D33" s="155"/>
      <c r="E33" s="156">
        <v>12271000</v>
      </c>
      <c r="F33" s="60">
        <v>16880000</v>
      </c>
      <c r="G33" s="60">
        <v>960657</v>
      </c>
      <c r="H33" s="60">
        <v>1532878</v>
      </c>
      <c r="I33" s="60">
        <v>1357884</v>
      </c>
      <c r="J33" s="60">
        <v>3851419</v>
      </c>
      <c r="K33" s="60">
        <v>1166245</v>
      </c>
      <c r="L33" s="60">
        <v>1346333</v>
      </c>
      <c r="M33" s="60">
        <v>3204299</v>
      </c>
      <c r="N33" s="60">
        <v>5716877</v>
      </c>
      <c r="O33" s="60">
        <v>2009597</v>
      </c>
      <c r="P33" s="60">
        <v>1404001</v>
      </c>
      <c r="Q33" s="60">
        <v>1458216</v>
      </c>
      <c r="R33" s="60">
        <v>4871814</v>
      </c>
      <c r="S33" s="60"/>
      <c r="T33" s="60"/>
      <c r="U33" s="60"/>
      <c r="V33" s="60"/>
      <c r="W33" s="60">
        <v>14440110</v>
      </c>
      <c r="X33" s="60">
        <v>9203247</v>
      </c>
      <c r="Y33" s="60">
        <v>5236863</v>
      </c>
      <c r="Z33" s="140">
        <v>56.9</v>
      </c>
      <c r="AA33" s="155">
        <v>16880000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19000</v>
      </c>
      <c r="H34" s="60">
        <v>19000</v>
      </c>
      <c r="I34" s="60">
        <v>19000</v>
      </c>
      <c r="J34" s="60">
        <v>57000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57000</v>
      </c>
      <c r="X34" s="60"/>
      <c r="Y34" s="60">
        <v>57000</v>
      </c>
      <c r="Z34" s="140">
        <v>0</v>
      </c>
      <c r="AA34" s="155"/>
    </row>
    <row r="35" spans="1:27" ht="12.75">
      <c r="A35" s="138" t="s">
        <v>81</v>
      </c>
      <c r="B35" s="136"/>
      <c r="C35" s="155">
        <v>13906213</v>
      </c>
      <c r="D35" s="155"/>
      <c r="E35" s="156">
        <v>8344000</v>
      </c>
      <c r="F35" s="60">
        <v>8344000</v>
      </c>
      <c r="G35" s="60">
        <v>913047</v>
      </c>
      <c r="H35" s="60">
        <v>865413</v>
      </c>
      <c r="I35" s="60">
        <v>403266</v>
      </c>
      <c r="J35" s="60">
        <v>2181726</v>
      </c>
      <c r="K35" s="60">
        <v>859445</v>
      </c>
      <c r="L35" s="60">
        <v>2894096</v>
      </c>
      <c r="M35" s="60">
        <v>1811428</v>
      </c>
      <c r="N35" s="60">
        <v>5564969</v>
      </c>
      <c r="O35" s="60">
        <v>733975</v>
      </c>
      <c r="P35" s="60">
        <v>1109380</v>
      </c>
      <c r="Q35" s="60">
        <v>778750</v>
      </c>
      <c r="R35" s="60">
        <v>2622105</v>
      </c>
      <c r="S35" s="60"/>
      <c r="T35" s="60"/>
      <c r="U35" s="60"/>
      <c r="V35" s="60"/>
      <c r="W35" s="60">
        <v>10368800</v>
      </c>
      <c r="X35" s="60">
        <v>6257997</v>
      </c>
      <c r="Y35" s="60">
        <v>4110803</v>
      </c>
      <c r="Z35" s="140">
        <v>65.69</v>
      </c>
      <c r="AA35" s="155">
        <v>8344000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26178326</v>
      </c>
      <c r="D38" s="153">
        <f>SUM(D39:D41)</f>
        <v>0</v>
      </c>
      <c r="E38" s="154">
        <f t="shared" si="7"/>
        <v>31613000</v>
      </c>
      <c r="F38" s="100">
        <f t="shared" si="7"/>
        <v>30292000</v>
      </c>
      <c r="G38" s="100">
        <f t="shared" si="7"/>
        <v>1481477</v>
      </c>
      <c r="H38" s="100">
        <f t="shared" si="7"/>
        <v>835846</v>
      </c>
      <c r="I38" s="100">
        <f t="shared" si="7"/>
        <v>2496777</v>
      </c>
      <c r="J38" s="100">
        <f t="shared" si="7"/>
        <v>4814100</v>
      </c>
      <c r="K38" s="100">
        <f t="shared" si="7"/>
        <v>1393733</v>
      </c>
      <c r="L38" s="100">
        <f t="shared" si="7"/>
        <v>543253</v>
      </c>
      <c r="M38" s="100">
        <f t="shared" si="7"/>
        <v>2162587</v>
      </c>
      <c r="N38" s="100">
        <f t="shared" si="7"/>
        <v>4099573</v>
      </c>
      <c r="O38" s="100">
        <f t="shared" si="7"/>
        <v>2395213</v>
      </c>
      <c r="P38" s="100">
        <f t="shared" si="7"/>
        <v>563753</v>
      </c>
      <c r="Q38" s="100">
        <f t="shared" si="7"/>
        <v>2119619</v>
      </c>
      <c r="R38" s="100">
        <f t="shared" si="7"/>
        <v>5078585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13992258</v>
      </c>
      <c r="X38" s="100">
        <f t="shared" si="7"/>
        <v>23709744</v>
      </c>
      <c r="Y38" s="100">
        <f t="shared" si="7"/>
        <v>-9717486</v>
      </c>
      <c r="Z38" s="137">
        <f>+IF(X38&lt;&gt;0,+(Y38/X38)*100,0)</f>
        <v>-40.98520000890773</v>
      </c>
      <c r="AA38" s="153">
        <f>SUM(AA39:AA41)</f>
        <v>30292000</v>
      </c>
    </row>
    <row r="39" spans="1:27" ht="12.75">
      <c r="A39" s="138" t="s">
        <v>85</v>
      </c>
      <c r="B39" s="136"/>
      <c r="C39" s="155">
        <v>26178326</v>
      </c>
      <c r="D39" s="155"/>
      <c r="E39" s="156">
        <v>4975000</v>
      </c>
      <c r="F39" s="60">
        <v>4975000</v>
      </c>
      <c r="G39" s="60">
        <v>1415878</v>
      </c>
      <c r="H39" s="60">
        <v>770095</v>
      </c>
      <c r="I39" s="60">
        <v>2496777</v>
      </c>
      <c r="J39" s="60">
        <v>4682750</v>
      </c>
      <c r="K39" s="60">
        <v>1393733</v>
      </c>
      <c r="L39" s="60">
        <v>517725</v>
      </c>
      <c r="M39" s="60">
        <v>2162587</v>
      </c>
      <c r="N39" s="60">
        <v>4074045</v>
      </c>
      <c r="O39" s="60">
        <v>2395213</v>
      </c>
      <c r="P39" s="60">
        <v>563753</v>
      </c>
      <c r="Q39" s="60">
        <v>2119619</v>
      </c>
      <c r="R39" s="60">
        <v>5078585</v>
      </c>
      <c r="S39" s="60"/>
      <c r="T39" s="60"/>
      <c r="U39" s="60"/>
      <c r="V39" s="60"/>
      <c r="W39" s="60">
        <v>13835380</v>
      </c>
      <c r="X39" s="60">
        <v>3731247</v>
      </c>
      <c r="Y39" s="60">
        <v>10104133</v>
      </c>
      <c r="Z39" s="140">
        <v>270.8</v>
      </c>
      <c r="AA39" s="155">
        <v>4975000</v>
      </c>
    </row>
    <row r="40" spans="1:27" ht="12.75">
      <c r="A40" s="138" t="s">
        <v>86</v>
      </c>
      <c r="B40" s="136"/>
      <c r="C40" s="155"/>
      <c r="D40" s="155"/>
      <c r="E40" s="156">
        <v>26638000</v>
      </c>
      <c r="F40" s="60">
        <v>25317000</v>
      </c>
      <c r="G40" s="60">
        <v>65599</v>
      </c>
      <c r="H40" s="60">
        <v>65751</v>
      </c>
      <c r="I40" s="60"/>
      <c r="J40" s="60">
        <v>131350</v>
      </c>
      <c r="K40" s="60"/>
      <c r="L40" s="60">
        <v>25528</v>
      </c>
      <c r="M40" s="60"/>
      <c r="N40" s="60">
        <v>25528</v>
      </c>
      <c r="O40" s="60"/>
      <c r="P40" s="60"/>
      <c r="Q40" s="60"/>
      <c r="R40" s="60"/>
      <c r="S40" s="60"/>
      <c r="T40" s="60"/>
      <c r="U40" s="60"/>
      <c r="V40" s="60"/>
      <c r="W40" s="60">
        <v>156878</v>
      </c>
      <c r="X40" s="60">
        <v>19978497</v>
      </c>
      <c r="Y40" s="60">
        <v>-19821619</v>
      </c>
      <c r="Z40" s="140">
        <v>-99.21</v>
      </c>
      <c r="AA40" s="155">
        <v>25317000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5445716</v>
      </c>
      <c r="D42" s="153">
        <f>SUM(D43:D46)</f>
        <v>0</v>
      </c>
      <c r="E42" s="154">
        <f t="shared" si="8"/>
        <v>4011000</v>
      </c>
      <c r="F42" s="100">
        <f t="shared" si="8"/>
        <v>4011000</v>
      </c>
      <c r="G42" s="100">
        <f t="shared" si="8"/>
        <v>706848</v>
      </c>
      <c r="H42" s="100">
        <f t="shared" si="8"/>
        <v>376847</v>
      </c>
      <c r="I42" s="100">
        <f t="shared" si="8"/>
        <v>728104</v>
      </c>
      <c r="J42" s="100">
        <f t="shared" si="8"/>
        <v>1811799</v>
      </c>
      <c r="K42" s="100">
        <f t="shared" si="8"/>
        <v>377794</v>
      </c>
      <c r="L42" s="100">
        <f t="shared" si="8"/>
        <v>686855</v>
      </c>
      <c r="M42" s="100">
        <f t="shared" si="8"/>
        <v>432848</v>
      </c>
      <c r="N42" s="100">
        <f t="shared" si="8"/>
        <v>1497497</v>
      </c>
      <c r="O42" s="100">
        <f t="shared" si="8"/>
        <v>379127</v>
      </c>
      <c r="P42" s="100">
        <f t="shared" si="8"/>
        <v>373193</v>
      </c>
      <c r="Q42" s="100">
        <f t="shared" si="8"/>
        <v>388265</v>
      </c>
      <c r="R42" s="100">
        <f t="shared" si="8"/>
        <v>1140585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4449881</v>
      </c>
      <c r="X42" s="100">
        <f t="shared" si="8"/>
        <v>3008250</v>
      </c>
      <c r="Y42" s="100">
        <f t="shared" si="8"/>
        <v>1441631</v>
      </c>
      <c r="Z42" s="137">
        <f>+IF(X42&lt;&gt;0,+(Y42/X42)*100,0)</f>
        <v>47.92257957284135</v>
      </c>
      <c r="AA42" s="153">
        <f>SUM(AA43:AA46)</f>
        <v>4011000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>
        <v>5499</v>
      </c>
      <c r="J45" s="159">
        <v>5499</v>
      </c>
      <c r="K45" s="159"/>
      <c r="L45" s="159">
        <v>610063</v>
      </c>
      <c r="M45" s="159">
        <v>356056</v>
      </c>
      <c r="N45" s="159">
        <v>966119</v>
      </c>
      <c r="O45" s="159"/>
      <c r="P45" s="159"/>
      <c r="Q45" s="159"/>
      <c r="R45" s="159"/>
      <c r="S45" s="159"/>
      <c r="T45" s="159"/>
      <c r="U45" s="159"/>
      <c r="V45" s="159"/>
      <c r="W45" s="159">
        <v>971618</v>
      </c>
      <c r="X45" s="159"/>
      <c r="Y45" s="159">
        <v>971618</v>
      </c>
      <c r="Z45" s="141">
        <v>0</v>
      </c>
      <c r="AA45" s="157"/>
    </row>
    <row r="46" spans="1:27" ht="12.75">
      <c r="A46" s="138" t="s">
        <v>92</v>
      </c>
      <c r="B46" s="136"/>
      <c r="C46" s="155">
        <v>5445716</v>
      </c>
      <c r="D46" s="155"/>
      <c r="E46" s="156">
        <v>4011000</v>
      </c>
      <c r="F46" s="60">
        <v>4011000</v>
      </c>
      <c r="G46" s="60">
        <v>706848</v>
      </c>
      <c r="H46" s="60">
        <v>376847</v>
      </c>
      <c r="I46" s="60">
        <v>722605</v>
      </c>
      <c r="J46" s="60">
        <v>1806300</v>
      </c>
      <c r="K46" s="60">
        <v>377794</v>
      </c>
      <c r="L46" s="60">
        <v>76792</v>
      </c>
      <c r="M46" s="60">
        <v>76792</v>
      </c>
      <c r="N46" s="60">
        <v>531378</v>
      </c>
      <c r="O46" s="60">
        <v>379127</v>
      </c>
      <c r="P46" s="60">
        <v>373193</v>
      </c>
      <c r="Q46" s="60">
        <v>388265</v>
      </c>
      <c r="R46" s="60">
        <v>1140585</v>
      </c>
      <c r="S46" s="60"/>
      <c r="T46" s="60"/>
      <c r="U46" s="60"/>
      <c r="V46" s="60"/>
      <c r="W46" s="60">
        <v>3478263</v>
      </c>
      <c r="X46" s="60">
        <v>3008250</v>
      </c>
      <c r="Y46" s="60">
        <v>470013</v>
      </c>
      <c r="Z46" s="140">
        <v>15.62</v>
      </c>
      <c r="AA46" s="155">
        <v>4011000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123842729</v>
      </c>
      <c r="D48" s="168">
        <f>+D28+D32+D38+D42+D47</f>
        <v>0</v>
      </c>
      <c r="E48" s="169">
        <f t="shared" si="9"/>
        <v>132983000</v>
      </c>
      <c r="F48" s="73">
        <f t="shared" si="9"/>
        <v>138824000</v>
      </c>
      <c r="G48" s="73">
        <f t="shared" si="9"/>
        <v>10632599</v>
      </c>
      <c r="H48" s="73">
        <f t="shared" si="9"/>
        <v>10471377</v>
      </c>
      <c r="I48" s="73">
        <f t="shared" si="9"/>
        <v>10928747</v>
      </c>
      <c r="J48" s="73">
        <f t="shared" si="9"/>
        <v>32032723</v>
      </c>
      <c r="K48" s="73">
        <f t="shared" si="9"/>
        <v>9009814</v>
      </c>
      <c r="L48" s="73">
        <f t="shared" si="9"/>
        <v>12942209</v>
      </c>
      <c r="M48" s="73">
        <f t="shared" si="9"/>
        <v>14061970</v>
      </c>
      <c r="N48" s="73">
        <f t="shared" si="9"/>
        <v>36013993</v>
      </c>
      <c r="O48" s="73">
        <f t="shared" si="9"/>
        <v>9821941</v>
      </c>
      <c r="P48" s="73">
        <f t="shared" si="9"/>
        <v>7416836</v>
      </c>
      <c r="Q48" s="73">
        <f t="shared" si="9"/>
        <v>9833789</v>
      </c>
      <c r="R48" s="73">
        <f t="shared" si="9"/>
        <v>27072566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95119282</v>
      </c>
      <c r="X48" s="73">
        <f t="shared" si="9"/>
        <v>98942994</v>
      </c>
      <c r="Y48" s="73">
        <f t="shared" si="9"/>
        <v>-3823712</v>
      </c>
      <c r="Z48" s="170">
        <f>+IF(X48&lt;&gt;0,+(Y48/X48)*100,0)</f>
        <v>-3.8645606378153468</v>
      </c>
      <c r="AA48" s="168">
        <f>+AA28+AA32+AA38+AA42+AA47</f>
        <v>138824000</v>
      </c>
    </row>
    <row r="49" spans="1:27" ht="12.75">
      <c r="A49" s="148" t="s">
        <v>49</v>
      </c>
      <c r="B49" s="149"/>
      <c r="C49" s="171">
        <f aca="true" t="shared" si="10" ref="C49:Y49">+C25-C48</f>
        <v>-2325553</v>
      </c>
      <c r="D49" s="171">
        <f>+D25-D48</f>
        <v>0</v>
      </c>
      <c r="E49" s="172">
        <f t="shared" si="10"/>
        <v>21865000</v>
      </c>
      <c r="F49" s="173">
        <f t="shared" si="10"/>
        <v>21951242</v>
      </c>
      <c r="G49" s="173">
        <f t="shared" si="10"/>
        <v>37214419</v>
      </c>
      <c r="H49" s="173">
        <f t="shared" si="10"/>
        <v>-7481080</v>
      </c>
      <c r="I49" s="173">
        <f t="shared" si="10"/>
        <v>-5059517</v>
      </c>
      <c r="J49" s="173">
        <f t="shared" si="10"/>
        <v>24673822</v>
      </c>
      <c r="K49" s="173">
        <f t="shared" si="10"/>
        <v>-4315393</v>
      </c>
      <c r="L49" s="173">
        <f t="shared" si="10"/>
        <v>-8266010</v>
      </c>
      <c r="M49" s="173">
        <f t="shared" si="10"/>
        <v>19633839</v>
      </c>
      <c r="N49" s="173">
        <f t="shared" si="10"/>
        <v>7052436</v>
      </c>
      <c r="O49" s="173">
        <f t="shared" si="10"/>
        <v>-6448448</v>
      </c>
      <c r="P49" s="173">
        <f t="shared" si="10"/>
        <v>-2302107</v>
      </c>
      <c r="Q49" s="173">
        <f t="shared" si="10"/>
        <v>14958998</v>
      </c>
      <c r="R49" s="173">
        <f t="shared" si="10"/>
        <v>6208443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37934701</v>
      </c>
      <c r="X49" s="173">
        <f>IF(F25=F48,0,X25-X48)</f>
        <v>17121753</v>
      </c>
      <c r="Y49" s="173">
        <f t="shared" si="10"/>
        <v>20812948</v>
      </c>
      <c r="Z49" s="174">
        <f>+IF(X49&lt;&gt;0,+(Y49/X49)*100,0)</f>
        <v>121.55851097723462</v>
      </c>
      <c r="AA49" s="171">
        <f>+AA25-AA48</f>
        <v>21951242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7114889</v>
      </c>
      <c r="D5" s="155">
        <v>0</v>
      </c>
      <c r="E5" s="156">
        <v>14428000</v>
      </c>
      <c r="F5" s="60">
        <v>16893604</v>
      </c>
      <c r="G5" s="60">
        <v>8391524</v>
      </c>
      <c r="H5" s="60">
        <v>762394</v>
      </c>
      <c r="I5" s="60">
        <v>762394</v>
      </c>
      <c r="J5" s="60">
        <v>9916312</v>
      </c>
      <c r="K5" s="60">
        <v>762394</v>
      </c>
      <c r="L5" s="60">
        <v>935886</v>
      </c>
      <c r="M5" s="60">
        <v>762394</v>
      </c>
      <c r="N5" s="60">
        <v>2460674</v>
      </c>
      <c r="O5" s="60">
        <v>762394</v>
      </c>
      <c r="P5" s="60">
        <v>762397</v>
      </c>
      <c r="Q5" s="60">
        <v>762397</v>
      </c>
      <c r="R5" s="60">
        <v>2287188</v>
      </c>
      <c r="S5" s="60">
        <v>0</v>
      </c>
      <c r="T5" s="60">
        <v>0</v>
      </c>
      <c r="U5" s="60">
        <v>0</v>
      </c>
      <c r="V5" s="60">
        <v>0</v>
      </c>
      <c r="W5" s="60">
        <v>14664174</v>
      </c>
      <c r="X5" s="60">
        <v>10820997</v>
      </c>
      <c r="Y5" s="60">
        <v>3843177</v>
      </c>
      <c r="Z5" s="140">
        <v>35.52</v>
      </c>
      <c r="AA5" s="155">
        <v>16893604</v>
      </c>
    </row>
    <row r="6" spans="1:27" ht="12.75">
      <c r="A6" s="181" t="s">
        <v>102</v>
      </c>
      <c r="B6" s="182"/>
      <c r="C6" s="155">
        <v>1162297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169716</v>
      </c>
      <c r="M9" s="60">
        <v>0</v>
      </c>
      <c r="N9" s="60">
        <v>169716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169716</v>
      </c>
      <c r="X9" s="60"/>
      <c r="Y9" s="60">
        <v>169716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1469654</v>
      </c>
      <c r="D10" s="155">
        <v>0</v>
      </c>
      <c r="E10" s="156">
        <v>1962000</v>
      </c>
      <c r="F10" s="54">
        <v>2176092</v>
      </c>
      <c r="G10" s="54">
        <v>0</v>
      </c>
      <c r="H10" s="54">
        <v>169459</v>
      </c>
      <c r="I10" s="54">
        <v>169459</v>
      </c>
      <c r="J10" s="54">
        <v>338918</v>
      </c>
      <c r="K10" s="54">
        <v>169459</v>
      </c>
      <c r="L10" s="54">
        <v>169459</v>
      </c>
      <c r="M10" s="54">
        <v>169459</v>
      </c>
      <c r="N10" s="54">
        <v>508377</v>
      </c>
      <c r="O10" s="54">
        <v>169459</v>
      </c>
      <c r="P10" s="54">
        <v>169459</v>
      </c>
      <c r="Q10" s="54">
        <v>169459</v>
      </c>
      <c r="R10" s="54">
        <v>508377</v>
      </c>
      <c r="S10" s="54">
        <v>0</v>
      </c>
      <c r="T10" s="54">
        <v>0</v>
      </c>
      <c r="U10" s="54">
        <v>0</v>
      </c>
      <c r="V10" s="54">
        <v>0</v>
      </c>
      <c r="W10" s="54">
        <v>1355672</v>
      </c>
      <c r="X10" s="54">
        <v>1471500</v>
      </c>
      <c r="Y10" s="54">
        <v>-115828</v>
      </c>
      <c r="Z10" s="184">
        <v>-7.87</v>
      </c>
      <c r="AA10" s="130">
        <v>2176092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194072</v>
      </c>
      <c r="D12" s="155">
        <v>0</v>
      </c>
      <c r="E12" s="156">
        <v>205000</v>
      </c>
      <c r="F12" s="60">
        <v>204880</v>
      </c>
      <c r="G12" s="60">
        <v>20538</v>
      </c>
      <c r="H12" s="60">
        <v>-22066</v>
      </c>
      <c r="I12" s="60">
        <v>13122</v>
      </c>
      <c r="J12" s="60">
        <v>11594</v>
      </c>
      <c r="K12" s="60">
        <v>31932</v>
      </c>
      <c r="L12" s="60">
        <v>19860</v>
      </c>
      <c r="M12" s="60">
        <v>1979</v>
      </c>
      <c r="N12" s="60">
        <v>53771</v>
      </c>
      <c r="O12" s="60">
        <v>23077</v>
      </c>
      <c r="P12" s="60">
        <v>4615</v>
      </c>
      <c r="Q12" s="60">
        <v>27744</v>
      </c>
      <c r="R12" s="60">
        <v>55436</v>
      </c>
      <c r="S12" s="60">
        <v>0</v>
      </c>
      <c r="T12" s="60">
        <v>0</v>
      </c>
      <c r="U12" s="60">
        <v>0</v>
      </c>
      <c r="V12" s="60">
        <v>0</v>
      </c>
      <c r="W12" s="60">
        <v>120801</v>
      </c>
      <c r="X12" s="60">
        <v>137250</v>
      </c>
      <c r="Y12" s="60">
        <v>-16449</v>
      </c>
      <c r="Z12" s="140">
        <v>-11.98</v>
      </c>
      <c r="AA12" s="155">
        <v>204880</v>
      </c>
    </row>
    <row r="13" spans="1:27" ht="12.75">
      <c r="A13" s="181" t="s">
        <v>109</v>
      </c>
      <c r="B13" s="185"/>
      <c r="C13" s="155">
        <v>732806</v>
      </c>
      <c r="D13" s="155">
        <v>0</v>
      </c>
      <c r="E13" s="156">
        <v>500000</v>
      </c>
      <c r="F13" s="60">
        <v>650000</v>
      </c>
      <c r="G13" s="60">
        <v>0</v>
      </c>
      <c r="H13" s="60">
        <v>0</v>
      </c>
      <c r="I13" s="60">
        <v>73672</v>
      </c>
      <c r="J13" s="60">
        <v>73672</v>
      </c>
      <c r="K13" s="60">
        <v>58211</v>
      </c>
      <c r="L13" s="60">
        <v>49733</v>
      </c>
      <c r="M13" s="60">
        <v>1712</v>
      </c>
      <c r="N13" s="60">
        <v>109656</v>
      </c>
      <c r="O13" s="60">
        <v>116394</v>
      </c>
      <c r="P13" s="60">
        <v>67069</v>
      </c>
      <c r="Q13" s="60">
        <v>72093</v>
      </c>
      <c r="R13" s="60">
        <v>255556</v>
      </c>
      <c r="S13" s="60">
        <v>0</v>
      </c>
      <c r="T13" s="60">
        <v>0</v>
      </c>
      <c r="U13" s="60">
        <v>0</v>
      </c>
      <c r="V13" s="60">
        <v>0</v>
      </c>
      <c r="W13" s="60">
        <v>438884</v>
      </c>
      <c r="X13" s="60">
        <v>375003</v>
      </c>
      <c r="Y13" s="60">
        <v>63881</v>
      </c>
      <c r="Z13" s="140">
        <v>17.03</v>
      </c>
      <c r="AA13" s="155">
        <v>650000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783000</v>
      </c>
      <c r="F14" s="60">
        <v>782633</v>
      </c>
      <c r="G14" s="60">
        <v>0</v>
      </c>
      <c r="H14" s="60">
        <v>114520</v>
      </c>
      <c r="I14" s="60">
        <v>0</v>
      </c>
      <c r="J14" s="60">
        <v>114520</v>
      </c>
      <c r="K14" s="60">
        <v>0</v>
      </c>
      <c r="L14" s="60">
        <v>-169459</v>
      </c>
      <c r="M14" s="60">
        <v>0</v>
      </c>
      <c r="N14" s="60">
        <v>-169459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-54939</v>
      </c>
      <c r="X14" s="60">
        <v>587250</v>
      </c>
      <c r="Y14" s="60">
        <v>-642189</v>
      </c>
      <c r="Z14" s="140">
        <v>-109.36</v>
      </c>
      <c r="AA14" s="155">
        <v>782633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98242</v>
      </c>
      <c r="H15" s="60">
        <v>0</v>
      </c>
      <c r="I15" s="60">
        <v>0</v>
      </c>
      <c r="J15" s="60">
        <v>98242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98242</v>
      </c>
      <c r="X15" s="60"/>
      <c r="Y15" s="60">
        <v>98242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533650</v>
      </c>
      <c r="D16" s="155">
        <v>0</v>
      </c>
      <c r="E16" s="156">
        <v>1500000</v>
      </c>
      <c r="F16" s="60">
        <v>600000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1125000</v>
      </c>
      <c r="Y16" s="60">
        <v>-1125000</v>
      </c>
      <c r="Z16" s="140">
        <v>-100</v>
      </c>
      <c r="AA16" s="155">
        <v>600000</v>
      </c>
    </row>
    <row r="17" spans="1:27" ht="12.75">
      <c r="A17" s="181" t="s">
        <v>113</v>
      </c>
      <c r="B17" s="185"/>
      <c r="C17" s="155">
        <v>1554663</v>
      </c>
      <c r="D17" s="155">
        <v>0</v>
      </c>
      <c r="E17" s="156">
        <v>2309000</v>
      </c>
      <c r="F17" s="60">
        <v>1493000</v>
      </c>
      <c r="G17" s="60">
        <v>201031</v>
      </c>
      <c r="H17" s="60">
        <v>169853</v>
      </c>
      <c r="I17" s="60">
        <v>64233</v>
      </c>
      <c r="J17" s="60">
        <v>435117</v>
      </c>
      <c r="K17" s="60">
        <v>25474</v>
      </c>
      <c r="L17" s="60">
        <v>58344</v>
      </c>
      <c r="M17" s="60">
        <v>39394</v>
      </c>
      <c r="N17" s="60">
        <v>123212</v>
      </c>
      <c r="O17" s="60">
        <v>182481</v>
      </c>
      <c r="P17" s="60">
        <v>224782</v>
      </c>
      <c r="Q17" s="60">
        <v>251163</v>
      </c>
      <c r="R17" s="60">
        <v>658426</v>
      </c>
      <c r="S17" s="60">
        <v>0</v>
      </c>
      <c r="T17" s="60">
        <v>0</v>
      </c>
      <c r="U17" s="60">
        <v>0</v>
      </c>
      <c r="V17" s="60">
        <v>0</v>
      </c>
      <c r="W17" s="60">
        <v>1216755</v>
      </c>
      <c r="X17" s="60">
        <v>1731753</v>
      </c>
      <c r="Y17" s="60">
        <v>-514998</v>
      </c>
      <c r="Z17" s="140">
        <v>-29.74</v>
      </c>
      <c r="AA17" s="155">
        <v>1493000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-4005</v>
      </c>
      <c r="R18" s="60">
        <v>-4005</v>
      </c>
      <c r="S18" s="60">
        <v>0</v>
      </c>
      <c r="T18" s="60">
        <v>0</v>
      </c>
      <c r="U18" s="60">
        <v>0</v>
      </c>
      <c r="V18" s="60">
        <v>0</v>
      </c>
      <c r="W18" s="60">
        <v>-4005</v>
      </c>
      <c r="X18" s="60"/>
      <c r="Y18" s="60">
        <v>-4005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84649264</v>
      </c>
      <c r="D19" s="155">
        <v>0</v>
      </c>
      <c r="E19" s="156">
        <v>111123000</v>
      </c>
      <c r="F19" s="60">
        <v>116311033</v>
      </c>
      <c r="G19" s="60">
        <v>37779802</v>
      </c>
      <c r="H19" s="60">
        <v>1431346</v>
      </c>
      <c r="I19" s="60">
        <v>1753861</v>
      </c>
      <c r="J19" s="60">
        <v>40965009</v>
      </c>
      <c r="K19" s="60">
        <v>2223783</v>
      </c>
      <c r="L19" s="60">
        <v>3446407</v>
      </c>
      <c r="M19" s="60">
        <v>29175885</v>
      </c>
      <c r="N19" s="60">
        <v>34846075</v>
      </c>
      <c r="O19" s="60">
        <v>530455</v>
      </c>
      <c r="P19" s="60">
        <v>2158990</v>
      </c>
      <c r="Q19" s="60">
        <v>23513408</v>
      </c>
      <c r="R19" s="60">
        <v>26202853</v>
      </c>
      <c r="S19" s="60">
        <v>0</v>
      </c>
      <c r="T19" s="60">
        <v>0</v>
      </c>
      <c r="U19" s="60">
        <v>0</v>
      </c>
      <c r="V19" s="60">
        <v>0</v>
      </c>
      <c r="W19" s="60">
        <v>102013937</v>
      </c>
      <c r="X19" s="60">
        <v>111123000</v>
      </c>
      <c r="Y19" s="60">
        <v>-9109063</v>
      </c>
      <c r="Z19" s="140">
        <v>-8.2</v>
      </c>
      <c r="AA19" s="155">
        <v>116311033</v>
      </c>
    </row>
    <row r="20" spans="1:27" ht="12.75">
      <c r="A20" s="181" t="s">
        <v>35</v>
      </c>
      <c r="B20" s="185"/>
      <c r="C20" s="155">
        <v>651876</v>
      </c>
      <c r="D20" s="155">
        <v>0</v>
      </c>
      <c r="E20" s="156">
        <v>374000</v>
      </c>
      <c r="F20" s="54">
        <v>0</v>
      </c>
      <c r="G20" s="54">
        <v>173085</v>
      </c>
      <c r="H20" s="54">
        <v>26734</v>
      </c>
      <c r="I20" s="54">
        <v>26333</v>
      </c>
      <c r="J20" s="54">
        <v>226152</v>
      </c>
      <c r="K20" s="54">
        <v>3122</v>
      </c>
      <c r="L20" s="54">
        <v>-3747</v>
      </c>
      <c r="M20" s="54">
        <v>0</v>
      </c>
      <c r="N20" s="54">
        <v>-625</v>
      </c>
      <c r="O20" s="54">
        <v>52947</v>
      </c>
      <c r="P20" s="54">
        <v>6812</v>
      </c>
      <c r="Q20" s="54">
        <v>528</v>
      </c>
      <c r="R20" s="54">
        <v>60287</v>
      </c>
      <c r="S20" s="54">
        <v>0</v>
      </c>
      <c r="T20" s="54">
        <v>0</v>
      </c>
      <c r="U20" s="54">
        <v>0</v>
      </c>
      <c r="V20" s="54">
        <v>0</v>
      </c>
      <c r="W20" s="54">
        <v>285814</v>
      </c>
      <c r="X20" s="54">
        <v>296253</v>
      </c>
      <c r="Y20" s="54">
        <v>-10439</v>
      </c>
      <c r="Z20" s="184">
        <v>-3.52</v>
      </c>
      <c r="AA20" s="130">
        <v>0</v>
      </c>
    </row>
    <row r="21" spans="1:27" ht="12.75">
      <c r="A21" s="181" t="s">
        <v>115</v>
      </c>
      <c r="B21" s="185"/>
      <c r="C21" s="155">
        <v>-345995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97717176</v>
      </c>
      <c r="D22" s="188">
        <f>SUM(D5:D21)</f>
        <v>0</v>
      </c>
      <c r="E22" s="189">
        <f t="shared" si="0"/>
        <v>133184000</v>
      </c>
      <c r="F22" s="190">
        <f t="shared" si="0"/>
        <v>139111242</v>
      </c>
      <c r="G22" s="190">
        <f t="shared" si="0"/>
        <v>46664222</v>
      </c>
      <c r="H22" s="190">
        <f t="shared" si="0"/>
        <v>2652240</v>
      </c>
      <c r="I22" s="190">
        <f t="shared" si="0"/>
        <v>2863074</v>
      </c>
      <c r="J22" s="190">
        <f t="shared" si="0"/>
        <v>52179536</v>
      </c>
      <c r="K22" s="190">
        <f t="shared" si="0"/>
        <v>3274375</v>
      </c>
      <c r="L22" s="190">
        <f t="shared" si="0"/>
        <v>4676199</v>
      </c>
      <c r="M22" s="190">
        <f t="shared" si="0"/>
        <v>30150823</v>
      </c>
      <c r="N22" s="190">
        <f t="shared" si="0"/>
        <v>38101397</v>
      </c>
      <c r="O22" s="190">
        <f t="shared" si="0"/>
        <v>1837207</v>
      </c>
      <c r="P22" s="190">
        <f t="shared" si="0"/>
        <v>3394124</v>
      </c>
      <c r="Q22" s="190">
        <f t="shared" si="0"/>
        <v>24792787</v>
      </c>
      <c r="R22" s="190">
        <f t="shared" si="0"/>
        <v>30024118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120305051</v>
      </c>
      <c r="X22" s="190">
        <f t="shared" si="0"/>
        <v>127668006</v>
      </c>
      <c r="Y22" s="190">
        <f t="shared" si="0"/>
        <v>-7362955</v>
      </c>
      <c r="Z22" s="191">
        <f>+IF(X22&lt;&gt;0,+(Y22/X22)*100,0)</f>
        <v>-5.767267172638382</v>
      </c>
      <c r="AA22" s="188">
        <f>SUM(AA5:AA21)</f>
        <v>139111242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55814378</v>
      </c>
      <c r="D25" s="155">
        <v>0</v>
      </c>
      <c r="E25" s="156">
        <v>59623000</v>
      </c>
      <c r="F25" s="60">
        <v>63467000</v>
      </c>
      <c r="G25" s="60">
        <v>5397311</v>
      </c>
      <c r="H25" s="60">
        <v>5352973</v>
      </c>
      <c r="I25" s="60">
        <v>5677416</v>
      </c>
      <c r="J25" s="60">
        <v>16427700</v>
      </c>
      <c r="K25" s="60">
        <v>5671131</v>
      </c>
      <c r="L25" s="60">
        <v>6981794</v>
      </c>
      <c r="M25" s="60">
        <v>9427486</v>
      </c>
      <c r="N25" s="60">
        <v>22080411</v>
      </c>
      <c r="O25" s="60">
        <v>5252331</v>
      </c>
      <c r="P25" s="60">
        <v>5017902</v>
      </c>
      <c r="Q25" s="60">
        <v>5156065</v>
      </c>
      <c r="R25" s="60">
        <v>15426298</v>
      </c>
      <c r="S25" s="60">
        <v>0</v>
      </c>
      <c r="T25" s="60">
        <v>0</v>
      </c>
      <c r="U25" s="60">
        <v>0</v>
      </c>
      <c r="V25" s="60">
        <v>0</v>
      </c>
      <c r="W25" s="60">
        <v>53934409</v>
      </c>
      <c r="X25" s="60">
        <v>44717247</v>
      </c>
      <c r="Y25" s="60">
        <v>9217162</v>
      </c>
      <c r="Z25" s="140">
        <v>20.61</v>
      </c>
      <c r="AA25" s="155">
        <v>63467000</v>
      </c>
    </row>
    <row r="26" spans="1:27" ht="12.75">
      <c r="A26" s="183" t="s">
        <v>38</v>
      </c>
      <c r="B26" s="182"/>
      <c r="C26" s="155">
        <v>5766120</v>
      </c>
      <c r="D26" s="155">
        <v>0</v>
      </c>
      <c r="E26" s="156">
        <v>6926000</v>
      </c>
      <c r="F26" s="60">
        <v>6926000</v>
      </c>
      <c r="G26" s="60">
        <v>589057</v>
      </c>
      <c r="H26" s="60">
        <v>589132</v>
      </c>
      <c r="I26" s="60">
        <v>589057</v>
      </c>
      <c r="J26" s="60">
        <v>1767246</v>
      </c>
      <c r="K26" s="60">
        <v>589057</v>
      </c>
      <c r="L26" s="60">
        <v>589057</v>
      </c>
      <c r="M26" s="60">
        <v>589057</v>
      </c>
      <c r="N26" s="60">
        <v>1767171</v>
      </c>
      <c r="O26" s="60">
        <v>405114</v>
      </c>
      <c r="P26" s="60">
        <v>708512</v>
      </c>
      <c r="Q26" s="60">
        <v>1234165</v>
      </c>
      <c r="R26" s="60">
        <v>2347791</v>
      </c>
      <c r="S26" s="60">
        <v>0</v>
      </c>
      <c r="T26" s="60">
        <v>0</v>
      </c>
      <c r="U26" s="60">
        <v>0</v>
      </c>
      <c r="V26" s="60">
        <v>0</v>
      </c>
      <c r="W26" s="60">
        <v>5882208</v>
      </c>
      <c r="X26" s="60">
        <v>5194503</v>
      </c>
      <c r="Y26" s="60">
        <v>687705</v>
      </c>
      <c r="Z26" s="140">
        <v>13.24</v>
      </c>
      <c r="AA26" s="155">
        <v>6926000</v>
      </c>
    </row>
    <row r="27" spans="1:27" ht="12.75">
      <c r="A27" s="183" t="s">
        <v>118</v>
      </c>
      <c r="B27" s="182"/>
      <c r="C27" s="155">
        <v>9499409</v>
      </c>
      <c r="D27" s="155">
        <v>0</v>
      </c>
      <c r="E27" s="156">
        <v>6000000</v>
      </c>
      <c r="F27" s="60">
        <v>6000000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4500000</v>
      </c>
      <c r="Y27" s="60">
        <v>-4500000</v>
      </c>
      <c r="Z27" s="140">
        <v>-100</v>
      </c>
      <c r="AA27" s="155">
        <v>6000000</v>
      </c>
    </row>
    <row r="28" spans="1:27" ht="12.75">
      <c r="A28" s="183" t="s">
        <v>39</v>
      </c>
      <c r="B28" s="182"/>
      <c r="C28" s="155">
        <v>10268685</v>
      </c>
      <c r="D28" s="155">
        <v>0</v>
      </c>
      <c r="E28" s="156">
        <v>7500000</v>
      </c>
      <c r="F28" s="60">
        <v>7500000</v>
      </c>
      <c r="G28" s="60">
        <v>1023438</v>
      </c>
      <c r="H28" s="60">
        <v>1050380</v>
      </c>
      <c r="I28" s="60">
        <v>1011241</v>
      </c>
      <c r="J28" s="60">
        <v>3085059</v>
      </c>
      <c r="K28" s="60">
        <v>3975</v>
      </c>
      <c r="L28" s="60">
        <v>0</v>
      </c>
      <c r="M28" s="60">
        <v>0</v>
      </c>
      <c r="N28" s="60">
        <v>3975</v>
      </c>
      <c r="O28" s="60">
        <v>0</v>
      </c>
      <c r="P28" s="60">
        <v>72</v>
      </c>
      <c r="Q28" s="60">
        <v>208</v>
      </c>
      <c r="R28" s="60">
        <v>280</v>
      </c>
      <c r="S28" s="60">
        <v>0</v>
      </c>
      <c r="T28" s="60">
        <v>0</v>
      </c>
      <c r="U28" s="60">
        <v>0</v>
      </c>
      <c r="V28" s="60">
        <v>0</v>
      </c>
      <c r="W28" s="60">
        <v>3089314</v>
      </c>
      <c r="X28" s="60">
        <v>5625000</v>
      </c>
      <c r="Y28" s="60">
        <v>-2535686</v>
      </c>
      <c r="Z28" s="140">
        <v>-45.08</v>
      </c>
      <c r="AA28" s="155">
        <v>7500000</v>
      </c>
    </row>
    <row r="29" spans="1:27" ht="12.75">
      <c r="A29" s="183" t="s">
        <v>40</v>
      </c>
      <c r="B29" s="182"/>
      <c r="C29" s="155">
        <v>365698</v>
      </c>
      <c r="D29" s="155">
        <v>0</v>
      </c>
      <c r="E29" s="156">
        <v>120000</v>
      </c>
      <c r="F29" s="60">
        <v>700000</v>
      </c>
      <c r="G29" s="60">
        <v>579910</v>
      </c>
      <c r="H29" s="60">
        <v>0</v>
      </c>
      <c r="I29" s="60">
        <v>-464</v>
      </c>
      <c r="J29" s="60">
        <v>579446</v>
      </c>
      <c r="K29" s="60">
        <v>35049</v>
      </c>
      <c r="L29" s="60">
        <v>13008</v>
      </c>
      <c r="M29" s="60">
        <v>2126</v>
      </c>
      <c r="N29" s="60">
        <v>50183</v>
      </c>
      <c r="O29" s="60">
        <v>-3039</v>
      </c>
      <c r="P29" s="60">
        <v>-961</v>
      </c>
      <c r="Q29" s="60">
        <v>-310</v>
      </c>
      <c r="R29" s="60">
        <v>-4310</v>
      </c>
      <c r="S29" s="60">
        <v>0</v>
      </c>
      <c r="T29" s="60">
        <v>0</v>
      </c>
      <c r="U29" s="60">
        <v>0</v>
      </c>
      <c r="V29" s="60">
        <v>0</v>
      </c>
      <c r="W29" s="60">
        <v>625319</v>
      </c>
      <c r="X29" s="60">
        <v>90000</v>
      </c>
      <c r="Y29" s="60">
        <v>535319</v>
      </c>
      <c r="Z29" s="140">
        <v>594.8</v>
      </c>
      <c r="AA29" s="155">
        <v>700000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2288477</v>
      </c>
      <c r="D31" s="155">
        <v>0</v>
      </c>
      <c r="E31" s="156">
        <v>5000000</v>
      </c>
      <c r="F31" s="60">
        <v>5000000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3750003</v>
      </c>
      <c r="Y31" s="60">
        <v>-3750003</v>
      </c>
      <c r="Z31" s="140">
        <v>-100</v>
      </c>
      <c r="AA31" s="155">
        <v>5000000</v>
      </c>
    </row>
    <row r="32" spans="1:27" ht="12.75">
      <c r="A32" s="183" t="s">
        <v>121</v>
      </c>
      <c r="B32" s="182"/>
      <c r="C32" s="155">
        <v>425265</v>
      </c>
      <c r="D32" s="155">
        <v>0</v>
      </c>
      <c r="E32" s="156">
        <v>9252000</v>
      </c>
      <c r="F32" s="60">
        <v>11990000</v>
      </c>
      <c r="G32" s="60">
        <v>2218062</v>
      </c>
      <c r="H32" s="60">
        <v>2246372</v>
      </c>
      <c r="I32" s="60">
        <v>1321130</v>
      </c>
      <c r="J32" s="60">
        <v>5785564</v>
      </c>
      <c r="K32" s="60">
        <v>1900710</v>
      </c>
      <c r="L32" s="60">
        <v>3775668</v>
      </c>
      <c r="M32" s="60">
        <v>1518602</v>
      </c>
      <c r="N32" s="60">
        <v>7194980</v>
      </c>
      <c r="O32" s="60">
        <v>3437373</v>
      </c>
      <c r="P32" s="60">
        <v>467301</v>
      </c>
      <c r="Q32" s="60">
        <v>2391881</v>
      </c>
      <c r="R32" s="60">
        <v>6296555</v>
      </c>
      <c r="S32" s="60">
        <v>0</v>
      </c>
      <c r="T32" s="60">
        <v>0</v>
      </c>
      <c r="U32" s="60">
        <v>0</v>
      </c>
      <c r="V32" s="60">
        <v>0</v>
      </c>
      <c r="W32" s="60">
        <v>19277099</v>
      </c>
      <c r="X32" s="60">
        <v>6938910</v>
      </c>
      <c r="Y32" s="60">
        <v>12338189</v>
      </c>
      <c r="Z32" s="140">
        <v>177.81</v>
      </c>
      <c r="AA32" s="155">
        <v>11990000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14745000</v>
      </c>
      <c r="F33" s="60">
        <v>14745000</v>
      </c>
      <c r="G33" s="60">
        <v>89942</v>
      </c>
      <c r="H33" s="60">
        <v>55656</v>
      </c>
      <c r="I33" s="60">
        <v>656498</v>
      </c>
      <c r="J33" s="60">
        <v>802096</v>
      </c>
      <c r="K33" s="60">
        <v>52206</v>
      </c>
      <c r="L33" s="60">
        <v>215155</v>
      </c>
      <c r="M33" s="60">
        <v>752970</v>
      </c>
      <c r="N33" s="60">
        <v>1020331</v>
      </c>
      <c r="O33" s="60">
        <v>220745</v>
      </c>
      <c r="P33" s="60">
        <v>57428</v>
      </c>
      <c r="Q33" s="60">
        <v>332074</v>
      </c>
      <c r="R33" s="60">
        <v>610247</v>
      </c>
      <c r="S33" s="60">
        <v>0</v>
      </c>
      <c r="T33" s="60">
        <v>0</v>
      </c>
      <c r="U33" s="60">
        <v>0</v>
      </c>
      <c r="V33" s="60">
        <v>0</v>
      </c>
      <c r="W33" s="60">
        <v>2432674</v>
      </c>
      <c r="X33" s="60">
        <v>11058750</v>
      </c>
      <c r="Y33" s="60">
        <v>-8626076</v>
      </c>
      <c r="Z33" s="140">
        <v>-78</v>
      </c>
      <c r="AA33" s="155">
        <v>14745000</v>
      </c>
    </row>
    <row r="34" spans="1:27" ht="12.75">
      <c r="A34" s="183" t="s">
        <v>43</v>
      </c>
      <c r="B34" s="182"/>
      <c r="C34" s="155">
        <v>39414697</v>
      </c>
      <c r="D34" s="155">
        <v>0</v>
      </c>
      <c r="E34" s="156">
        <v>23817000</v>
      </c>
      <c r="F34" s="60">
        <v>22496000</v>
      </c>
      <c r="G34" s="60">
        <v>734879</v>
      </c>
      <c r="H34" s="60">
        <v>1176864</v>
      </c>
      <c r="I34" s="60">
        <v>1673869</v>
      </c>
      <c r="J34" s="60">
        <v>3585612</v>
      </c>
      <c r="K34" s="60">
        <v>757686</v>
      </c>
      <c r="L34" s="60">
        <v>1367527</v>
      </c>
      <c r="M34" s="60">
        <v>1771729</v>
      </c>
      <c r="N34" s="60">
        <v>3896942</v>
      </c>
      <c r="O34" s="60">
        <v>509417</v>
      </c>
      <c r="P34" s="60">
        <v>1166582</v>
      </c>
      <c r="Q34" s="60">
        <v>719706</v>
      </c>
      <c r="R34" s="60">
        <v>2395705</v>
      </c>
      <c r="S34" s="60">
        <v>0</v>
      </c>
      <c r="T34" s="60">
        <v>0</v>
      </c>
      <c r="U34" s="60">
        <v>0</v>
      </c>
      <c r="V34" s="60">
        <v>0</v>
      </c>
      <c r="W34" s="60">
        <v>9878259</v>
      </c>
      <c r="X34" s="60">
        <v>17862750</v>
      </c>
      <c r="Y34" s="60">
        <v>-7984491</v>
      </c>
      <c r="Z34" s="140">
        <v>-44.7</v>
      </c>
      <c r="AA34" s="155">
        <v>22496000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123842729</v>
      </c>
      <c r="D36" s="188">
        <f>SUM(D25:D35)</f>
        <v>0</v>
      </c>
      <c r="E36" s="189">
        <f t="shared" si="1"/>
        <v>132983000</v>
      </c>
      <c r="F36" s="190">
        <f t="shared" si="1"/>
        <v>138824000</v>
      </c>
      <c r="G36" s="190">
        <f t="shared" si="1"/>
        <v>10632599</v>
      </c>
      <c r="H36" s="190">
        <f t="shared" si="1"/>
        <v>10471377</v>
      </c>
      <c r="I36" s="190">
        <f t="shared" si="1"/>
        <v>10928747</v>
      </c>
      <c r="J36" s="190">
        <f t="shared" si="1"/>
        <v>32032723</v>
      </c>
      <c r="K36" s="190">
        <f t="shared" si="1"/>
        <v>9009814</v>
      </c>
      <c r="L36" s="190">
        <f t="shared" si="1"/>
        <v>12942209</v>
      </c>
      <c r="M36" s="190">
        <f t="shared" si="1"/>
        <v>14061970</v>
      </c>
      <c r="N36" s="190">
        <f t="shared" si="1"/>
        <v>36013993</v>
      </c>
      <c r="O36" s="190">
        <f t="shared" si="1"/>
        <v>9821941</v>
      </c>
      <c r="P36" s="190">
        <f t="shared" si="1"/>
        <v>7416836</v>
      </c>
      <c r="Q36" s="190">
        <f t="shared" si="1"/>
        <v>9833789</v>
      </c>
      <c r="R36" s="190">
        <f t="shared" si="1"/>
        <v>27072566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95119282</v>
      </c>
      <c r="X36" s="190">
        <f t="shared" si="1"/>
        <v>99737163</v>
      </c>
      <c r="Y36" s="190">
        <f t="shared" si="1"/>
        <v>-4617881</v>
      </c>
      <c r="Z36" s="191">
        <f>+IF(X36&lt;&gt;0,+(Y36/X36)*100,0)</f>
        <v>-4.6300504857953495</v>
      </c>
      <c r="AA36" s="188">
        <f>SUM(AA25:AA35)</f>
        <v>138824000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-26125553</v>
      </c>
      <c r="D38" s="199">
        <f>+D22-D36</f>
        <v>0</v>
      </c>
      <c r="E38" s="200">
        <f t="shared" si="2"/>
        <v>201000</v>
      </c>
      <c r="F38" s="106">
        <f t="shared" si="2"/>
        <v>287242</v>
      </c>
      <c r="G38" s="106">
        <f t="shared" si="2"/>
        <v>36031623</v>
      </c>
      <c r="H38" s="106">
        <f t="shared" si="2"/>
        <v>-7819137</v>
      </c>
      <c r="I38" s="106">
        <f t="shared" si="2"/>
        <v>-8065673</v>
      </c>
      <c r="J38" s="106">
        <f t="shared" si="2"/>
        <v>20146813</v>
      </c>
      <c r="K38" s="106">
        <f t="shared" si="2"/>
        <v>-5735439</v>
      </c>
      <c r="L38" s="106">
        <f t="shared" si="2"/>
        <v>-8266010</v>
      </c>
      <c r="M38" s="106">
        <f t="shared" si="2"/>
        <v>16088853</v>
      </c>
      <c r="N38" s="106">
        <f t="shared" si="2"/>
        <v>2087404</v>
      </c>
      <c r="O38" s="106">
        <f t="shared" si="2"/>
        <v>-7984734</v>
      </c>
      <c r="P38" s="106">
        <f t="shared" si="2"/>
        <v>-4022712</v>
      </c>
      <c r="Q38" s="106">
        <f t="shared" si="2"/>
        <v>14958998</v>
      </c>
      <c r="R38" s="106">
        <f t="shared" si="2"/>
        <v>2951552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25185769</v>
      </c>
      <c r="X38" s="106">
        <f>IF(F22=F36,0,X22-X36)</f>
        <v>27930843</v>
      </c>
      <c r="Y38" s="106">
        <f t="shared" si="2"/>
        <v>-2745074</v>
      </c>
      <c r="Z38" s="201">
        <f>+IF(X38&lt;&gt;0,+(Y38/X38)*100,0)</f>
        <v>-9.828110093204133</v>
      </c>
      <c r="AA38" s="199">
        <f>+AA22-AA36</f>
        <v>287242</v>
      </c>
    </row>
    <row r="39" spans="1:27" ht="12.75">
      <c r="A39" s="181" t="s">
        <v>46</v>
      </c>
      <c r="B39" s="185"/>
      <c r="C39" s="155">
        <v>23800000</v>
      </c>
      <c r="D39" s="155">
        <v>0</v>
      </c>
      <c r="E39" s="156">
        <v>21664000</v>
      </c>
      <c r="F39" s="60">
        <v>21664000</v>
      </c>
      <c r="G39" s="60">
        <v>1182796</v>
      </c>
      <c r="H39" s="60">
        <v>338057</v>
      </c>
      <c r="I39" s="60">
        <v>3006156</v>
      </c>
      <c r="J39" s="60">
        <v>4527009</v>
      </c>
      <c r="K39" s="60">
        <v>1420046</v>
      </c>
      <c r="L39" s="60">
        <v>0</v>
      </c>
      <c r="M39" s="60">
        <v>3544986</v>
      </c>
      <c r="N39" s="60">
        <v>4965032</v>
      </c>
      <c r="O39" s="60">
        <v>1536286</v>
      </c>
      <c r="P39" s="60">
        <v>1720605</v>
      </c>
      <c r="Q39" s="60">
        <v>0</v>
      </c>
      <c r="R39" s="60">
        <v>3256891</v>
      </c>
      <c r="S39" s="60">
        <v>0</v>
      </c>
      <c r="T39" s="60">
        <v>0</v>
      </c>
      <c r="U39" s="60">
        <v>0</v>
      </c>
      <c r="V39" s="60">
        <v>0</v>
      </c>
      <c r="W39" s="60">
        <v>12748932</v>
      </c>
      <c r="X39" s="60">
        <v>16247997</v>
      </c>
      <c r="Y39" s="60">
        <v>-3499065</v>
      </c>
      <c r="Z39" s="140">
        <v>-21.54</v>
      </c>
      <c r="AA39" s="155">
        <v>21664000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-2325553</v>
      </c>
      <c r="D42" s="206">
        <f>SUM(D38:D41)</f>
        <v>0</v>
      </c>
      <c r="E42" s="207">
        <f t="shared" si="3"/>
        <v>21865000</v>
      </c>
      <c r="F42" s="88">
        <f t="shared" si="3"/>
        <v>21951242</v>
      </c>
      <c r="G42" s="88">
        <f t="shared" si="3"/>
        <v>37214419</v>
      </c>
      <c r="H42" s="88">
        <f t="shared" si="3"/>
        <v>-7481080</v>
      </c>
      <c r="I42" s="88">
        <f t="shared" si="3"/>
        <v>-5059517</v>
      </c>
      <c r="J42" s="88">
        <f t="shared" si="3"/>
        <v>24673822</v>
      </c>
      <c r="K42" s="88">
        <f t="shared" si="3"/>
        <v>-4315393</v>
      </c>
      <c r="L42" s="88">
        <f t="shared" si="3"/>
        <v>-8266010</v>
      </c>
      <c r="M42" s="88">
        <f t="shared" si="3"/>
        <v>19633839</v>
      </c>
      <c r="N42" s="88">
        <f t="shared" si="3"/>
        <v>7052436</v>
      </c>
      <c r="O42" s="88">
        <f t="shared" si="3"/>
        <v>-6448448</v>
      </c>
      <c r="P42" s="88">
        <f t="shared" si="3"/>
        <v>-2302107</v>
      </c>
      <c r="Q42" s="88">
        <f t="shared" si="3"/>
        <v>14958998</v>
      </c>
      <c r="R42" s="88">
        <f t="shared" si="3"/>
        <v>6208443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37934701</v>
      </c>
      <c r="X42" s="88">
        <f t="shared" si="3"/>
        <v>44178840</v>
      </c>
      <c r="Y42" s="88">
        <f t="shared" si="3"/>
        <v>-6244139</v>
      </c>
      <c r="Z42" s="208">
        <f>+IF(X42&lt;&gt;0,+(Y42/X42)*100,0)</f>
        <v>-14.133777618425473</v>
      </c>
      <c r="AA42" s="206">
        <f>SUM(AA38:AA41)</f>
        <v>21951242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-2325553</v>
      </c>
      <c r="D44" s="210">
        <f>+D42-D43</f>
        <v>0</v>
      </c>
      <c r="E44" s="211">
        <f t="shared" si="4"/>
        <v>21865000</v>
      </c>
      <c r="F44" s="77">
        <f t="shared" si="4"/>
        <v>21951242</v>
      </c>
      <c r="G44" s="77">
        <f t="shared" si="4"/>
        <v>37214419</v>
      </c>
      <c r="H44" s="77">
        <f t="shared" si="4"/>
        <v>-7481080</v>
      </c>
      <c r="I44" s="77">
        <f t="shared" si="4"/>
        <v>-5059517</v>
      </c>
      <c r="J44" s="77">
        <f t="shared" si="4"/>
        <v>24673822</v>
      </c>
      <c r="K44" s="77">
        <f t="shared" si="4"/>
        <v>-4315393</v>
      </c>
      <c r="L44" s="77">
        <f t="shared" si="4"/>
        <v>-8266010</v>
      </c>
      <c r="M44" s="77">
        <f t="shared" si="4"/>
        <v>19633839</v>
      </c>
      <c r="N44" s="77">
        <f t="shared" si="4"/>
        <v>7052436</v>
      </c>
      <c r="O44" s="77">
        <f t="shared" si="4"/>
        <v>-6448448</v>
      </c>
      <c r="P44" s="77">
        <f t="shared" si="4"/>
        <v>-2302107</v>
      </c>
      <c r="Q44" s="77">
        <f t="shared" si="4"/>
        <v>14958998</v>
      </c>
      <c r="R44" s="77">
        <f t="shared" si="4"/>
        <v>6208443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37934701</v>
      </c>
      <c r="X44" s="77">
        <f t="shared" si="4"/>
        <v>44178840</v>
      </c>
      <c r="Y44" s="77">
        <f t="shared" si="4"/>
        <v>-6244139</v>
      </c>
      <c r="Z44" s="212">
        <f>+IF(X44&lt;&gt;0,+(Y44/X44)*100,0)</f>
        <v>-14.133777618425473</v>
      </c>
      <c r="AA44" s="210">
        <f>+AA42-AA43</f>
        <v>21951242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-2325553</v>
      </c>
      <c r="D46" s="206">
        <f>SUM(D44:D45)</f>
        <v>0</v>
      </c>
      <c r="E46" s="207">
        <f t="shared" si="5"/>
        <v>21865000</v>
      </c>
      <c r="F46" s="88">
        <f t="shared" si="5"/>
        <v>21951242</v>
      </c>
      <c r="G46" s="88">
        <f t="shared" si="5"/>
        <v>37214419</v>
      </c>
      <c r="H46" s="88">
        <f t="shared" si="5"/>
        <v>-7481080</v>
      </c>
      <c r="I46" s="88">
        <f t="shared" si="5"/>
        <v>-5059517</v>
      </c>
      <c r="J46" s="88">
        <f t="shared" si="5"/>
        <v>24673822</v>
      </c>
      <c r="K46" s="88">
        <f t="shared" si="5"/>
        <v>-4315393</v>
      </c>
      <c r="L46" s="88">
        <f t="shared" si="5"/>
        <v>-8266010</v>
      </c>
      <c r="M46" s="88">
        <f t="shared" si="5"/>
        <v>19633839</v>
      </c>
      <c r="N46" s="88">
        <f t="shared" si="5"/>
        <v>7052436</v>
      </c>
      <c r="O46" s="88">
        <f t="shared" si="5"/>
        <v>-6448448</v>
      </c>
      <c r="P46" s="88">
        <f t="shared" si="5"/>
        <v>-2302107</v>
      </c>
      <c r="Q46" s="88">
        <f t="shared" si="5"/>
        <v>14958998</v>
      </c>
      <c r="R46" s="88">
        <f t="shared" si="5"/>
        <v>6208443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37934701</v>
      </c>
      <c r="X46" s="88">
        <f t="shared" si="5"/>
        <v>44178840</v>
      </c>
      <c r="Y46" s="88">
        <f t="shared" si="5"/>
        <v>-6244139</v>
      </c>
      <c r="Z46" s="208">
        <f>+IF(X46&lt;&gt;0,+(Y46/X46)*100,0)</f>
        <v>-14.133777618425473</v>
      </c>
      <c r="AA46" s="206">
        <f>SUM(AA44:AA45)</f>
        <v>21951242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-2325553</v>
      </c>
      <c r="D48" s="217">
        <f>SUM(D46:D47)</f>
        <v>0</v>
      </c>
      <c r="E48" s="218">
        <f t="shared" si="6"/>
        <v>21865000</v>
      </c>
      <c r="F48" s="219">
        <f t="shared" si="6"/>
        <v>21951242</v>
      </c>
      <c r="G48" s="219">
        <f t="shared" si="6"/>
        <v>37214419</v>
      </c>
      <c r="H48" s="220">
        <f t="shared" si="6"/>
        <v>-7481080</v>
      </c>
      <c r="I48" s="220">
        <f t="shared" si="6"/>
        <v>-5059517</v>
      </c>
      <c r="J48" s="220">
        <f t="shared" si="6"/>
        <v>24673822</v>
      </c>
      <c r="K48" s="220">
        <f t="shared" si="6"/>
        <v>-4315393</v>
      </c>
      <c r="L48" s="220">
        <f t="shared" si="6"/>
        <v>-8266010</v>
      </c>
      <c r="M48" s="219">
        <f t="shared" si="6"/>
        <v>19633839</v>
      </c>
      <c r="N48" s="219">
        <f t="shared" si="6"/>
        <v>7052436</v>
      </c>
      <c r="O48" s="220">
        <f t="shared" si="6"/>
        <v>-6448448</v>
      </c>
      <c r="P48" s="220">
        <f t="shared" si="6"/>
        <v>-2302107</v>
      </c>
      <c r="Q48" s="220">
        <f t="shared" si="6"/>
        <v>14958998</v>
      </c>
      <c r="R48" s="220">
        <f t="shared" si="6"/>
        <v>6208443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37934701</v>
      </c>
      <c r="X48" s="220">
        <f t="shared" si="6"/>
        <v>44178840</v>
      </c>
      <c r="Y48" s="220">
        <f t="shared" si="6"/>
        <v>-6244139</v>
      </c>
      <c r="Z48" s="221">
        <f>+IF(X48&lt;&gt;0,+(Y48/X48)*100,0)</f>
        <v>-14.133777618425473</v>
      </c>
      <c r="AA48" s="222">
        <f>SUM(AA46:AA47)</f>
        <v>21951242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26746423</v>
      </c>
      <c r="D5" s="153">
        <f>SUM(D6:D8)</f>
        <v>0</v>
      </c>
      <c r="E5" s="154">
        <f t="shared" si="0"/>
        <v>0</v>
      </c>
      <c r="F5" s="100">
        <f t="shared" si="0"/>
        <v>21664000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21664000</v>
      </c>
    </row>
    <row r="6" spans="1:27" ht="12.75">
      <c r="A6" s="138" t="s">
        <v>75</v>
      </c>
      <c r="B6" s="136"/>
      <c r="C6" s="155">
        <v>26746423</v>
      </c>
      <c r="D6" s="155"/>
      <c r="E6" s="156"/>
      <c r="F6" s="60">
        <v>21664000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21664000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13664000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7812756</v>
      </c>
      <c r="Y9" s="100">
        <f t="shared" si="1"/>
        <v>-7812756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>
        <v>7664000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5748003</v>
      </c>
      <c r="Y10" s="60">
        <v>-5748003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>
        <v>6000000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2064753</v>
      </c>
      <c r="Y11" s="60">
        <v>-2064753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8000000</v>
      </c>
      <c r="F15" s="100">
        <f t="shared" si="2"/>
        <v>0</v>
      </c>
      <c r="G15" s="100">
        <f t="shared" si="2"/>
        <v>1182796</v>
      </c>
      <c r="H15" s="100">
        <f t="shared" si="2"/>
        <v>338057</v>
      </c>
      <c r="I15" s="100">
        <f t="shared" si="2"/>
        <v>3006156</v>
      </c>
      <c r="J15" s="100">
        <f t="shared" si="2"/>
        <v>4527009</v>
      </c>
      <c r="K15" s="100">
        <f t="shared" si="2"/>
        <v>1420046</v>
      </c>
      <c r="L15" s="100">
        <f t="shared" si="2"/>
        <v>0</v>
      </c>
      <c r="M15" s="100">
        <f t="shared" si="2"/>
        <v>3544986</v>
      </c>
      <c r="N15" s="100">
        <f t="shared" si="2"/>
        <v>4965032</v>
      </c>
      <c r="O15" s="100">
        <f t="shared" si="2"/>
        <v>1536286</v>
      </c>
      <c r="P15" s="100">
        <f t="shared" si="2"/>
        <v>1720605</v>
      </c>
      <c r="Q15" s="100">
        <f t="shared" si="2"/>
        <v>0</v>
      </c>
      <c r="R15" s="100">
        <f t="shared" si="2"/>
        <v>3256891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12748932</v>
      </c>
      <c r="X15" s="100">
        <f t="shared" si="2"/>
        <v>5938506</v>
      </c>
      <c r="Y15" s="100">
        <f t="shared" si="2"/>
        <v>6810426</v>
      </c>
      <c r="Z15" s="137">
        <f>+IF(X15&lt;&gt;0,+(Y15/X15)*100,0)</f>
        <v>114.68248074515712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>
        <v>2000000</v>
      </c>
      <c r="F16" s="60"/>
      <c r="G16" s="60">
        <v>1182796</v>
      </c>
      <c r="H16" s="60">
        <v>338057</v>
      </c>
      <c r="I16" s="60">
        <v>3006156</v>
      </c>
      <c r="J16" s="60">
        <v>4527009</v>
      </c>
      <c r="K16" s="60">
        <v>1420046</v>
      </c>
      <c r="L16" s="60"/>
      <c r="M16" s="60">
        <v>3544986</v>
      </c>
      <c r="N16" s="60">
        <v>4965032</v>
      </c>
      <c r="O16" s="60">
        <v>1536286</v>
      </c>
      <c r="P16" s="60">
        <v>1720605</v>
      </c>
      <c r="Q16" s="60"/>
      <c r="R16" s="60">
        <v>3256891</v>
      </c>
      <c r="S16" s="60"/>
      <c r="T16" s="60"/>
      <c r="U16" s="60"/>
      <c r="V16" s="60"/>
      <c r="W16" s="60">
        <v>12748932</v>
      </c>
      <c r="X16" s="60">
        <v>1500003</v>
      </c>
      <c r="Y16" s="60">
        <v>11248929</v>
      </c>
      <c r="Z16" s="140">
        <v>749.93</v>
      </c>
      <c r="AA16" s="62"/>
    </row>
    <row r="17" spans="1:27" ht="12.75">
      <c r="A17" s="138" t="s">
        <v>86</v>
      </c>
      <c r="B17" s="136"/>
      <c r="C17" s="155"/>
      <c r="D17" s="155"/>
      <c r="E17" s="156">
        <v>6000000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4438503</v>
      </c>
      <c r="Y17" s="60">
        <v>-4438503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26746423</v>
      </c>
      <c r="D25" s="217">
        <f>+D5+D9+D15+D19+D24</f>
        <v>0</v>
      </c>
      <c r="E25" s="230">
        <f t="shared" si="4"/>
        <v>21664000</v>
      </c>
      <c r="F25" s="219">
        <f t="shared" si="4"/>
        <v>21664000</v>
      </c>
      <c r="G25" s="219">
        <f t="shared" si="4"/>
        <v>1182796</v>
      </c>
      <c r="H25" s="219">
        <f t="shared" si="4"/>
        <v>338057</v>
      </c>
      <c r="I25" s="219">
        <f t="shared" si="4"/>
        <v>3006156</v>
      </c>
      <c r="J25" s="219">
        <f t="shared" si="4"/>
        <v>4527009</v>
      </c>
      <c r="K25" s="219">
        <f t="shared" si="4"/>
        <v>1420046</v>
      </c>
      <c r="L25" s="219">
        <f t="shared" si="4"/>
        <v>0</v>
      </c>
      <c r="M25" s="219">
        <f t="shared" si="4"/>
        <v>3544986</v>
      </c>
      <c r="N25" s="219">
        <f t="shared" si="4"/>
        <v>4965032</v>
      </c>
      <c r="O25" s="219">
        <f t="shared" si="4"/>
        <v>1536286</v>
      </c>
      <c r="P25" s="219">
        <f t="shared" si="4"/>
        <v>1720605</v>
      </c>
      <c r="Q25" s="219">
        <f t="shared" si="4"/>
        <v>0</v>
      </c>
      <c r="R25" s="219">
        <f t="shared" si="4"/>
        <v>3256891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12748932</v>
      </c>
      <c r="X25" s="219">
        <f t="shared" si="4"/>
        <v>13751262</v>
      </c>
      <c r="Y25" s="219">
        <f t="shared" si="4"/>
        <v>-1002330</v>
      </c>
      <c r="Z25" s="231">
        <f>+IF(X25&lt;&gt;0,+(Y25/X25)*100,0)</f>
        <v>-7.289003729257722</v>
      </c>
      <c r="AA25" s="232">
        <f>+AA5+AA9+AA15+AA19+AA24</f>
        <v>21664000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23738969</v>
      </c>
      <c r="D28" s="155"/>
      <c r="E28" s="156">
        <v>21664000</v>
      </c>
      <c r="F28" s="60">
        <v>21664000</v>
      </c>
      <c r="G28" s="60">
        <v>1182796</v>
      </c>
      <c r="H28" s="60">
        <v>338057</v>
      </c>
      <c r="I28" s="60">
        <v>3006156</v>
      </c>
      <c r="J28" s="60">
        <v>4527009</v>
      </c>
      <c r="K28" s="60">
        <v>1420046</v>
      </c>
      <c r="L28" s="60"/>
      <c r="M28" s="60">
        <v>3544986</v>
      </c>
      <c r="N28" s="60">
        <v>4965032</v>
      </c>
      <c r="O28" s="60">
        <v>1536286</v>
      </c>
      <c r="P28" s="60">
        <v>1720605</v>
      </c>
      <c r="Q28" s="60"/>
      <c r="R28" s="60">
        <v>3256891</v>
      </c>
      <c r="S28" s="60"/>
      <c r="T28" s="60"/>
      <c r="U28" s="60"/>
      <c r="V28" s="60"/>
      <c r="W28" s="60">
        <v>12748932</v>
      </c>
      <c r="X28" s="60">
        <v>16247997</v>
      </c>
      <c r="Y28" s="60">
        <v>-3499065</v>
      </c>
      <c r="Z28" s="140">
        <v>-21.54</v>
      </c>
      <c r="AA28" s="155">
        <v>21664000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23738969</v>
      </c>
      <c r="D32" s="210">
        <f>SUM(D28:D31)</f>
        <v>0</v>
      </c>
      <c r="E32" s="211">
        <f t="shared" si="5"/>
        <v>21664000</v>
      </c>
      <c r="F32" s="77">
        <f t="shared" si="5"/>
        <v>21664000</v>
      </c>
      <c r="G32" s="77">
        <f t="shared" si="5"/>
        <v>1182796</v>
      </c>
      <c r="H32" s="77">
        <f t="shared" si="5"/>
        <v>338057</v>
      </c>
      <c r="I32" s="77">
        <f t="shared" si="5"/>
        <v>3006156</v>
      </c>
      <c r="J32" s="77">
        <f t="shared" si="5"/>
        <v>4527009</v>
      </c>
      <c r="K32" s="77">
        <f t="shared" si="5"/>
        <v>1420046</v>
      </c>
      <c r="L32" s="77">
        <f t="shared" si="5"/>
        <v>0</v>
      </c>
      <c r="M32" s="77">
        <f t="shared" si="5"/>
        <v>3544986</v>
      </c>
      <c r="N32" s="77">
        <f t="shared" si="5"/>
        <v>4965032</v>
      </c>
      <c r="O32" s="77">
        <f t="shared" si="5"/>
        <v>1536286</v>
      </c>
      <c r="P32" s="77">
        <f t="shared" si="5"/>
        <v>1720605</v>
      </c>
      <c r="Q32" s="77">
        <f t="shared" si="5"/>
        <v>0</v>
      </c>
      <c r="R32" s="77">
        <f t="shared" si="5"/>
        <v>3256891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12748932</v>
      </c>
      <c r="X32" s="77">
        <f t="shared" si="5"/>
        <v>16247997</v>
      </c>
      <c r="Y32" s="77">
        <f t="shared" si="5"/>
        <v>-3499065</v>
      </c>
      <c r="Z32" s="212">
        <f>+IF(X32&lt;&gt;0,+(Y32/X32)*100,0)</f>
        <v>-21.53536217418061</v>
      </c>
      <c r="AA32" s="79">
        <f>SUM(AA28:AA31)</f>
        <v>21664000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3007454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26746423</v>
      </c>
      <c r="D36" s="222">
        <f>SUM(D32:D35)</f>
        <v>0</v>
      </c>
      <c r="E36" s="218">
        <f t="shared" si="6"/>
        <v>21664000</v>
      </c>
      <c r="F36" s="220">
        <f t="shared" si="6"/>
        <v>21664000</v>
      </c>
      <c r="G36" s="220">
        <f t="shared" si="6"/>
        <v>1182796</v>
      </c>
      <c r="H36" s="220">
        <f t="shared" si="6"/>
        <v>338057</v>
      </c>
      <c r="I36" s="220">
        <f t="shared" si="6"/>
        <v>3006156</v>
      </c>
      <c r="J36" s="220">
        <f t="shared" si="6"/>
        <v>4527009</v>
      </c>
      <c r="K36" s="220">
        <f t="shared" si="6"/>
        <v>1420046</v>
      </c>
      <c r="L36" s="220">
        <f t="shared" si="6"/>
        <v>0</v>
      </c>
      <c r="M36" s="220">
        <f t="shared" si="6"/>
        <v>3544986</v>
      </c>
      <c r="N36" s="220">
        <f t="shared" si="6"/>
        <v>4965032</v>
      </c>
      <c r="O36" s="220">
        <f t="shared" si="6"/>
        <v>1536286</v>
      </c>
      <c r="P36" s="220">
        <f t="shared" si="6"/>
        <v>1720605</v>
      </c>
      <c r="Q36" s="220">
        <f t="shared" si="6"/>
        <v>0</v>
      </c>
      <c r="R36" s="220">
        <f t="shared" si="6"/>
        <v>3256891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12748932</v>
      </c>
      <c r="X36" s="220">
        <f t="shared" si="6"/>
        <v>16247997</v>
      </c>
      <c r="Y36" s="220">
        <f t="shared" si="6"/>
        <v>-3499065</v>
      </c>
      <c r="Z36" s="221">
        <f>+IF(X36&lt;&gt;0,+(Y36/X36)*100,0)</f>
        <v>-21.53536217418061</v>
      </c>
      <c r="AA36" s="239">
        <f>SUM(AA32:AA35)</f>
        <v>21664000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1926662</v>
      </c>
      <c r="D6" s="155"/>
      <c r="E6" s="59">
        <v>7166383</v>
      </c>
      <c r="F6" s="60">
        <v>966383</v>
      </c>
      <c r="G6" s="60">
        <v>2749567</v>
      </c>
      <c r="H6" s="60">
        <v>2749567</v>
      </c>
      <c r="I6" s="60">
        <v>663013</v>
      </c>
      <c r="J6" s="60">
        <v>663013</v>
      </c>
      <c r="K6" s="60">
        <v>663013</v>
      </c>
      <c r="L6" s="60">
        <v>663013</v>
      </c>
      <c r="M6" s="60">
        <v>684281</v>
      </c>
      <c r="N6" s="60">
        <v>684281</v>
      </c>
      <c r="O6" s="60">
        <v>663013</v>
      </c>
      <c r="P6" s="60">
        <v>663013</v>
      </c>
      <c r="Q6" s="60">
        <v>663013</v>
      </c>
      <c r="R6" s="60">
        <v>663013</v>
      </c>
      <c r="S6" s="60"/>
      <c r="T6" s="60"/>
      <c r="U6" s="60"/>
      <c r="V6" s="60"/>
      <c r="W6" s="60">
        <v>663013</v>
      </c>
      <c r="X6" s="60">
        <v>724787</v>
      </c>
      <c r="Y6" s="60">
        <v>-61774</v>
      </c>
      <c r="Z6" s="140">
        <v>-8.52</v>
      </c>
      <c r="AA6" s="62">
        <v>966383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6130411</v>
      </c>
      <c r="H7" s="60">
        <v>6130411</v>
      </c>
      <c r="I7" s="60">
        <v>11364429</v>
      </c>
      <c r="J7" s="60">
        <v>11364429</v>
      </c>
      <c r="K7" s="60">
        <v>11364429</v>
      </c>
      <c r="L7" s="60">
        <v>11364429</v>
      </c>
      <c r="M7" s="60">
        <v>25193658</v>
      </c>
      <c r="N7" s="60">
        <v>25193658</v>
      </c>
      <c r="O7" s="60">
        <v>11364429</v>
      </c>
      <c r="P7" s="60">
        <v>11364429</v>
      </c>
      <c r="Q7" s="60">
        <v>11364429</v>
      </c>
      <c r="R7" s="60">
        <v>11364429</v>
      </c>
      <c r="S7" s="60"/>
      <c r="T7" s="60"/>
      <c r="U7" s="60"/>
      <c r="V7" s="60"/>
      <c r="W7" s="60">
        <v>11364429</v>
      </c>
      <c r="X7" s="60"/>
      <c r="Y7" s="60">
        <v>11364429</v>
      </c>
      <c r="Z7" s="140"/>
      <c r="AA7" s="62"/>
    </row>
    <row r="8" spans="1:27" ht="12.75">
      <c r="A8" s="249" t="s">
        <v>145</v>
      </c>
      <c r="B8" s="182"/>
      <c r="C8" s="155">
        <v>4902856</v>
      </c>
      <c r="D8" s="155"/>
      <c r="E8" s="59">
        <v>36932000</v>
      </c>
      <c r="F8" s="60">
        <v>33932000</v>
      </c>
      <c r="G8" s="60">
        <v>54661324</v>
      </c>
      <c r="H8" s="60">
        <v>54661324</v>
      </c>
      <c r="I8" s="60">
        <v>54661324</v>
      </c>
      <c r="J8" s="60">
        <v>54661324</v>
      </c>
      <c r="K8" s="60">
        <v>54661324</v>
      </c>
      <c r="L8" s="60">
        <v>54661324</v>
      </c>
      <c r="M8" s="60">
        <v>32211000</v>
      </c>
      <c r="N8" s="60">
        <v>32211000</v>
      </c>
      <c r="O8" s="60">
        <v>54661324</v>
      </c>
      <c r="P8" s="60">
        <v>54661324</v>
      </c>
      <c r="Q8" s="60">
        <v>54661324</v>
      </c>
      <c r="R8" s="60">
        <v>54661324</v>
      </c>
      <c r="S8" s="60"/>
      <c r="T8" s="60"/>
      <c r="U8" s="60"/>
      <c r="V8" s="60"/>
      <c r="W8" s="60">
        <v>54661324</v>
      </c>
      <c r="X8" s="60">
        <v>25449000</v>
      </c>
      <c r="Y8" s="60">
        <v>29212324</v>
      </c>
      <c r="Z8" s="140">
        <v>114.79</v>
      </c>
      <c r="AA8" s="62">
        <v>33932000</v>
      </c>
    </row>
    <row r="9" spans="1:27" ht="12.75">
      <c r="A9" s="249" t="s">
        <v>146</v>
      </c>
      <c r="B9" s="182"/>
      <c r="C9" s="155">
        <v>25912352</v>
      </c>
      <c r="D9" s="155"/>
      <c r="E9" s="59">
        <v>401000</v>
      </c>
      <c r="F9" s="60">
        <v>401000</v>
      </c>
      <c r="G9" s="60">
        <v>790109</v>
      </c>
      <c r="H9" s="60">
        <v>790109</v>
      </c>
      <c r="I9" s="60">
        <v>790109</v>
      </c>
      <c r="J9" s="60">
        <v>790109</v>
      </c>
      <c r="K9" s="60">
        <v>790109</v>
      </c>
      <c r="L9" s="60">
        <v>790109</v>
      </c>
      <c r="M9" s="60">
        <v>9189032</v>
      </c>
      <c r="N9" s="60">
        <v>9189032</v>
      </c>
      <c r="O9" s="60">
        <v>790109</v>
      </c>
      <c r="P9" s="60">
        <v>790109</v>
      </c>
      <c r="Q9" s="60">
        <v>790109</v>
      </c>
      <c r="R9" s="60">
        <v>790109</v>
      </c>
      <c r="S9" s="60"/>
      <c r="T9" s="60"/>
      <c r="U9" s="60"/>
      <c r="V9" s="60"/>
      <c r="W9" s="60">
        <v>790109</v>
      </c>
      <c r="X9" s="60">
        <v>300750</v>
      </c>
      <c r="Y9" s="60">
        <v>489359</v>
      </c>
      <c r="Z9" s="140">
        <v>162.71</v>
      </c>
      <c r="AA9" s="62">
        <v>401000</v>
      </c>
    </row>
    <row r="10" spans="1:27" ht="12.75">
      <c r="A10" s="249" t="s">
        <v>147</v>
      </c>
      <c r="B10" s="182"/>
      <c r="C10" s="155"/>
      <c r="D10" s="155"/>
      <c r="E10" s="59">
        <v>903000</v>
      </c>
      <c r="F10" s="60">
        <v>903000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677250</v>
      </c>
      <c r="Y10" s="159">
        <v>-677250</v>
      </c>
      <c r="Z10" s="141">
        <v>-100</v>
      </c>
      <c r="AA10" s="225">
        <v>903000</v>
      </c>
    </row>
    <row r="11" spans="1:27" ht="12.75">
      <c r="A11" s="249" t="s">
        <v>148</v>
      </c>
      <c r="B11" s="182"/>
      <c r="C11" s="155"/>
      <c r="D11" s="155"/>
      <c r="E11" s="59">
        <v>3000</v>
      </c>
      <c r="F11" s="60">
        <v>3000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2250</v>
      </c>
      <c r="Y11" s="60">
        <v>-2250</v>
      </c>
      <c r="Z11" s="140">
        <v>-100</v>
      </c>
      <c r="AA11" s="62">
        <v>3000</v>
      </c>
    </row>
    <row r="12" spans="1:27" ht="12.75">
      <c r="A12" s="250" t="s">
        <v>56</v>
      </c>
      <c r="B12" s="251"/>
      <c r="C12" s="168">
        <f aca="true" t="shared" si="0" ref="C12:Y12">SUM(C6:C11)</f>
        <v>32741870</v>
      </c>
      <c r="D12" s="168">
        <f>SUM(D6:D11)</f>
        <v>0</v>
      </c>
      <c r="E12" s="72">
        <f t="shared" si="0"/>
        <v>45405383</v>
      </c>
      <c r="F12" s="73">
        <f t="shared" si="0"/>
        <v>36205383</v>
      </c>
      <c r="G12" s="73">
        <f t="shared" si="0"/>
        <v>64331411</v>
      </c>
      <c r="H12" s="73">
        <f t="shared" si="0"/>
        <v>64331411</v>
      </c>
      <c r="I12" s="73">
        <f t="shared" si="0"/>
        <v>67478875</v>
      </c>
      <c r="J12" s="73">
        <f t="shared" si="0"/>
        <v>67478875</v>
      </c>
      <c r="K12" s="73">
        <f t="shared" si="0"/>
        <v>67478875</v>
      </c>
      <c r="L12" s="73">
        <f t="shared" si="0"/>
        <v>67478875</v>
      </c>
      <c r="M12" s="73">
        <f t="shared" si="0"/>
        <v>67277971</v>
      </c>
      <c r="N12" s="73">
        <f t="shared" si="0"/>
        <v>67277971</v>
      </c>
      <c r="O12" s="73">
        <f t="shared" si="0"/>
        <v>67478875</v>
      </c>
      <c r="P12" s="73">
        <f t="shared" si="0"/>
        <v>67478875</v>
      </c>
      <c r="Q12" s="73">
        <f t="shared" si="0"/>
        <v>67478875</v>
      </c>
      <c r="R12" s="73">
        <f t="shared" si="0"/>
        <v>67478875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67478875</v>
      </c>
      <c r="X12" s="73">
        <f t="shared" si="0"/>
        <v>27154037</v>
      </c>
      <c r="Y12" s="73">
        <f t="shared" si="0"/>
        <v>40324838</v>
      </c>
      <c r="Z12" s="170">
        <f>+IF(X12&lt;&gt;0,+(Y12/X12)*100,0)</f>
        <v>148.50402538672242</v>
      </c>
      <c r="AA12" s="74">
        <f>SUM(AA6:AA11)</f>
        <v>36205383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293000</v>
      </c>
      <c r="D17" s="155"/>
      <c r="E17" s="59">
        <v>25809000</v>
      </c>
      <c r="F17" s="60">
        <v>27709000</v>
      </c>
      <c r="G17" s="60"/>
      <c r="H17" s="60"/>
      <c r="I17" s="60"/>
      <c r="J17" s="60"/>
      <c r="K17" s="60"/>
      <c r="L17" s="60"/>
      <c r="M17" s="60">
        <v>293000</v>
      </c>
      <c r="N17" s="60">
        <v>293000</v>
      </c>
      <c r="O17" s="60"/>
      <c r="P17" s="60"/>
      <c r="Q17" s="60"/>
      <c r="R17" s="60"/>
      <c r="S17" s="60"/>
      <c r="T17" s="60"/>
      <c r="U17" s="60"/>
      <c r="V17" s="60"/>
      <c r="W17" s="60"/>
      <c r="X17" s="60">
        <v>20781750</v>
      </c>
      <c r="Y17" s="60">
        <v>-20781750</v>
      </c>
      <c r="Z17" s="140">
        <v>-100</v>
      </c>
      <c r="AA17" s="62">
        <v>27709000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267517174</v>
      </c>
      <c r="D19" s="155"/>
      <c r="E19" s="59">
        <v>294292820</v>
      </c>
      <c r="F19" s="60">
        <v>294292820</v>
      </c>
      <c r="G19" s="60">
        <v>276801181</v>
      </c>
      <c r="H19" s="60">
        <v>276801181</v>
      </c>
      <c r="I19" s="60">
        <v>276801181</v>
      </c>
      <c r="J19" s="60">
        <v>276801181</v>
      </c>
      <c r="K19" s="60">
        <v>276801181</v>
      </c>
      <c r="L19" s="60">
        <v>276801181</v>
      </c>
      <c r="M19" s="60">
        <v>208508638</v>
      </c>
      <c r="N19" s="60">
        <v>208508638</v>
      </c>
      <c r="O19" s="60">
        <v>276801181</v>
      </c>
      <c r="P19" s="60">
        <v>276801181</v>
      </c>
      <c r="Q19" s="60">
        <v>276801181</v>
      </c>
      <c r="R19" s="60">
        <v>276801181</v>
      </c>
      <c r="S19" s="60"/>
      <c r="T19" s="60"/>
      <c r="U19" s="60"/>
      <c r="V19" s="60"/>
      <c r="W19" s="60">
        <v>276801181</v>
      </c>
      <c r="X19" s="60">
        <v>220719615</v>
      </c>
      <c r="Y19" s="60">
        <v>56081566</v>
      </c>
      <c r="Z19" s="140">
        <v>25.41</v>
      </c>
      <c r="AA19" s="62">
        <v>294292820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338476</v>
      </c>
      <c r="D22" s="155"/>
      <c r="E22" s="59">
        <v>700000</v>
      </c>
      <c r="F22" s="60">
        <v>700000</v>
      </c>
      <c r="G22" s="60">
        <v>1682923</v>
      </c>
      <c r="H22" s="60">
        <v>1682923</v>
      </c>
      <c r="I22" s="60">
        <v>1682923</v>
      </c>
      <c r="J22" s="60">
        <v>1682923</v>
      </c>
      <c r="K22" s="60">
        <v>1682923</v>
      </c>
      <c r="L22" s="60">
        <v>1682923</v>
      </c>
      <c r="M22" s="60">
        <v>791607</v>
      </c>
      <c r="N22" s="60">
        <v>791607</v>
      </c>
      <c r="O22" s="60">
        <v>1682923</v>
      </c>
      <c r="P22" s="60">
        <v>1682923</v>
      </c>
      <c r="Q22" s="60">
        <v>1682923</v>
      </c>
      <c r="R22" s="60">
        <v>1682923</v>
      </c>
      <c r="S22" s="60"/>
      <c r="T22" s="60"/>
      <c r="U22" s="60"/>
      <c r="V22" s="60"/>
      <c r="W22" s="60">
        <v>1682923</v>
      </c>
      <c r="X22" s="60">
        <v>525000</v>
      </c>
      <c r="Y22" s="60">
        <v>1157923</v>
      </c>
      <c r="Z22" s="140">
        <v>220.56</v>
      </c>
      <c r="AA22" s="62">
        <v>700000</v>
      </c>
    </row>
    <row r="23" spans="1:27" ht="12.75">
      <c r="A23" s="249" t="s">
        <v>158</v>
      </c>
      <c r="B23" s="182"/>
      <c r="C23" s="155">
        <v>14200</v>
      </c>
      <c r="D23" s="155"/>
      <c r="E23" s="59">
        <v>1900000</v>
      </c>
      <c r="F23" s="60"/>
      <c r="G23" s="159"/>
      <c r="H23" s="159"/>
      <c r="I23" s="159"/>
      <c r="J23" s="60"/>
      <c r="K23" s="159"/>
      <c r="L23" s="159"/>
      <c r="M23" s="60">
        <v>76960867</v>
      </c>
      <c r="N23" s="159">
        <v>76960867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268162850</v>
      </c>
      <c r="D24" s="168">
        <f>SUM(D15:D23)</f>
        <v>0</v>
      </c>
      <c r="E24" s="76">
        <f t="shared" si="1"/>
        <v>322701820</v>
      </c>
      <c r="F24" s="77">
        <f t="shared" si="1"/>
        <v>322701820</v>
      </c>
      <c r="G24" s="77">
        <f t="shared" si="1"/>
        <v>278484104</v>
      </c>
      <c r="H24" s="77">
        <f t="shared" si="1"/>
        <v>278484104</v>
      </c>
      <c r="I24" s="77">
        <f t="shared" si="1"/>
        <v>278484104</v>
      </c>
      <c r="J24" s="77">
        <f t="shared" si="1"/>
        <v>278484104</v>
      </c>
      <c r="K24" s="77">
        <f t="shared" si="1"/>
        <v>278484104</v>
      </c>
      <c r="L24" s="77">
        <f t="shared" si="1"/>
        <v>278484104</v>
      </c>
      <c r="M24" s="77">
        <f t="shared" si="1"/>
        <v>286554112</v>
      </c>
      <c r="N24" s="77">
        <f t="shared" si="1"/>
        <v>286554112</v>
      </c>
      <c r="O24" s="77">
        <f t="shared" si="1"/>
        <v>278484104</v>
      </c>
      <c r="P24" s="77">
        <f t="shared" si="1"/>
        <v>278484104</v>
      </c>
      <c r="Q24" s="77">
        <f t="shared" si="1"/>
        <v>278484104</v>
      </c>
      <c r="R24" s="77">
        <f t="shared" si="1"/>
        <v>278484104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278484104</v>
      </c>
      <c r="X24" s="77">
        <f t="shared" si="1"/>
        <v>242026365</v>
      </c>
      <c r="Y24" s="77">
        <f t="shared" si="1"/>
        <v>36457739</v>
      </c>
      <c r="Z24" s="212">
        <f>+IF(X24&lt;&gt;0,+(Y24/X24)*100,0)</f>
        <v>15.063540288265703</v>
      </c>
      <c r="AA24" s="79">
        <f>SUM(AA15:AA23)</f>
        <v>322701820</v>
      </c>
    </row>
    <row r="25" spans="1:27" ht="12.75">
      <c r="A25" s="250" t="s">
        <v>159</v>
      </c>
      <c r="B25" s="251"/>
      <c r="C25" s="168">
        <f aca="true" t="shared" si="2" ref="C25:Y25">+C12+C24</f>
        <v>300904720</v>
      </c>
      <c r="D25" s="168">
        <f>+D12+D24</f>
        <v>0</v>
      </c>
      <c r="E25" s="72">
        <f t="shared" si="2"/>
        <v>368107203</v>
      </c>
      <c r="F25" s="73">
        <f t="shared" si="2"/>
        <v>358907203</v>
      </c>
      <c r="G25" s="73">
        <f t="shared" si="2"/>
        <v>342815515</v>
      </c>
      <c r="H25" s="73">
        <f t="shared" si="2"/>
        <v>342815515</v>
      </c>
      <c r="I25" s="73">
        <f t="shared" si="2"/>
        <v>345962979</v>
      </c>
      <c r="J25" s="73">
        <f t="shared" si="2"/>
        <v>345962979</v>
      </c>
      <c r="K25" s="73">
        <f t="shared" si="2"/>
        <v>345962979</v>
      </c>
      <c r="L25" s="73">
        <f t="shared" si="2"/>
        <v>345962979</v>
      </c>
      <c r="M25" s="73">
        <f t="shared" si="2"/>
        <v>353832083</v>
      </c>
      <c r="N25" s="73">
        <f t="shared" si="2"/>
        <v>353832083</v>
      </c>
      <c r="O25" s="73">
        <f t="shared" si="2"/>
        <v>345962979</v>
      </c>
      <c r="P25" s="73">
        <f t="shared" si="2"/>
        <v>345962979</v>
      </c>
      <c r="Q25" s="73">
        <f t="shared" si="2"/>
        <v>345962979</v>
      </c>
      <c r="R25" s="73">
        <f t="shared" si="2"/>
        <v>345962979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345962979</v>
      </c>
      <c r="X25" s="73">
        <f t="shared" si="2"/>
        <v>269180402</v>
      </c>
      <c r="Y25" s="73">
        <f t="shared" si="2"/>
        <v>76782577</v>
      </c>
      <c r="Z25" s="170">
        <f>+IF(X25&lt;&gt;0,+(Y25/X25)*100,0)</f>
        <v>28.524579215094565</v>
      </c>
      <c r="AA25" s="74">
        <f>+AA12+AA24</f>
        <v>358907203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>
        <v>3236845</v>
      </c>
      <c r="N31" s="60">
        <v>3236845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49338286</v>
      </c>
      <c r="D32" s="155"/>
      <c r="E32" s="59">
        <v>16779243</v>
      </c>
      <c r="F32" s="60">
        <v>12829099</v>
      </c>
      <c r="G32" s="60">
        <v>44311777</v>
      </c>
      <c r="H32" s="60">
        <v>44311777</v>
      </c>
      <c r="I32" s="60">
        <v>47459241</v>
      </c>
      <c r="J32" s="60">
        <v>47459241</v>
      </c>
      <c r="K32" s="60">
        <v>47459241</v>
      </c>
      <c r="L32" s="60">
        <v>47459241</v>
      </c>
      <c r="M32" s="60">
        <v>54558102</v>
      </c>
      <c r="N32" s="60">
        <v>54558102</v>
      </c>
      <c r="O32" s="60">
        <v>47459241</v>
      </c>
      <c r="P32" s="60">
        <v>47459241</v>
      </c>
      <c r="Q32" s="60">
        <v>47459241</v>
      </c>
      <c r="R32" s="60">
        <v>47459241</v>
      </c>
      <c r="S32" s="60"/>
      <c r="T32" s="60"/>
      <c r="U32" s="60"/>
      <c r="V32" s="60"/>
      <c r="W32" s="60">
        <v>47459241</v>
      </c>
      <c r="X32" s="60">
        <v>9621824</v>
      </c>
      <c r="Y32" s="60">
        <v>37837417</v>
      </c>
      <c r="Z32" s="140">
        <v>393.25</v>
      </c>
      <c r="AA32" s="62">
        <v>12829099</v>
      </c>
    </row>
    <row r="33" spans="1:27" ht="12.75">
      <c r="A33" s="249" t="s">
        <v>165</v>
      </c>
      <c r="B33" s="182"/>
      <c r="C33" s="155">
        <v>324525</v>
      </c>
      <c r="D33" s="155"/>
      <c r="E33" s="59"/>
      <c r="F33" s="60"/>
      <c r="G33" s="60">
        <v>33891501</v>
      </c>
      <c r="H33" s="60">
        <v>33891501</v>
      </c>
      <c r="I33" s="60">
        <v>33891501</v>
      </c>
      <c r="J33" s="60">
        <v>33891501</v>
      </c>
      <c r="K33" s="60">
        <v>33891501</v>
      </c>
      <c r="L33" s="60">
        <v>33891501</v>
      </c>
      <c r="M33" s="60">
        <v>30679783</v>
      </c>
      <c r="N33" s="60">
        <v>30679783</v>
      </c>
      <c r="O33" s="60">
        <v>33891501</v>
      </c>
      <c r="P33" s="60">
        <v>33891501</v>
      </c>
      <c r="Q33" s="60">
        <v>33891501</v>
      </c>
      <c r="R33" s="60">
        <v>33891501</v>
      </c>
      <c r="S33" s="60"/>
      <c r="T33" s="60"/>
      <c r="U33" s="60"/>
      <c r="V33" s="60"/>
      <c r="W33" s="60">
        <v>33891501</v>
      </c>
      <c r="X33" s="60"/>
      <c r="Y33" s="60">
        <v>33891501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49662811</v>
      </c>
      <c r="D34" s="168">
        <f>SUM(D29:D33)</f>
        <v>0</v>
      </c>
      <c r="E34" s="72">
        <f t="shared" si="3"/>
        <v>16779243</v>
      </c>
      <c r="F34" s="73">
        <f t="shared" si="3"/>
        <v>12829099</v>
      </c>
      <c r="G34" s="73">
        <f t="shared" si="3"/>
        <v>78203278</v>
      </c>
      <c r="H34" s="73">
        <f t="shared" si="3"/>
        <v>78203278</v>
      </c>
      <c r="I34" s="73">
        <f t="shared" si="3"/>
        <v>81350742</v>
      </c>
      <c r="J34" s="73">
        <f t="shared" si="3"/>
        <v>81350742</v>
      </c>
      <c r="K34" s="73">
        <f t="shared" si="3"/>
        <v>81350742</v>
      </c>
      <c r="L34" s="73">
        <f t="shared" si="3"/>
        <v>81350742</v>
      </c>
      <c r="M34" s="73">
        <f t="shared" si="3"/>
        <v>88474730</v>
      </c>
      <c r="N34" s="73">
        <f t="shared" si="3"/>
        <v>88474730</v>
      </c>
      <c r="O34" s="73">
        <f t="shared" si="3"/>
        <v>81350742</v>
      </c>
      <c r="P34" s="73">
        <f t="shared" si="3"/>
        <v>81350742</v>
      </c>
      <c r="Q34" s="73">
        <f t="shared" si="3"/>
        <v>81350742</v>
      </c>
      <c r="R34" s="73">
        <f t="shared" si="3"/>
        <v>81350742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81350742</v>
      </c>
      <c r="X34" s="73">
        <f t="shared" si="3"/>
        <v>9621824</v>
      </c>
      <c r="Y34" s="73">
        <f t="shared" si="3"/>
        <v>71728918</v>
      </c>
      <c r="Z34" s="170">
        <f>+IF(X34&lt;&gt;0,+(Y34/X34)*100,0)</f>
        <v>745.4815012205586</v>
      </c>
      <c r="AA34" s="74">
        <f>SUM(AA29:AA33)</f>
        <v>12829099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9332809</v>
      </c>
      <c r="D38" s="155"/>
      <c r="E38" s="59">
        <v>5000000</v>
      </c>
      <c r="F38" s="60">
        <v>5000000</v>
      </c>
      <c r="G38" s="60">
        <v>406497</v>
      </c>
      <c r="H38" s="60">
        <v>406497</v>
      </c>
      <c r="I38" s="60">
        <v>406497</v>
      </c>
      <c r="J38" s="60">
        <v>406497</v>
      </c>
      <c r="K38" s="60">
        <v>406497</v>
      </c>
      <c r="L38" s="60">
        <v>406497</v>
      </c>
      <c r="M38" s="60">
        <v>372034</v>
      </c>
      <c r="N38" s="60">
        <v>372034</v>
      </c>
      <c r="O38" s="60">
        <v>406497</v>
      </c>
      <c r="P38" s="60">
        <v>406497</v>
      </c>
      <c r="Q38" s="60">
        <v>406497</v>
      </c>
      <c r="R38" s="60">
        <v>406497</v>
      </c>
      <c r="S38" s="60"/>
      <c r="T38" s="60"/>
      <c r="U38" s="60"/>
      <c r="V38" s="60"/>
      <c r="W38" s="60">
        <v>406497</v>
      </c>
      <c r="X38" s="60">
        <v>3750000</v>
      </c>
      <c r="Y38" s="60">
        <v>-3343503</v>
      </c>
      <c r="Z38" s="140">
        <v>-89.16</v>
      </c>
      <c r="AA38" s="62">
        <v>5000000</v>
      </c>
    </row>
    <row r="39" spans="1:27" ht="12.75">
      <c r="A39" s="250" t="s">
        <v>59</v>
      </c>
      <c r="B39" s="253"/>
      <c r="C39" s="168">
        <f aca="true" t="shared" si="4" ref="C39:Y39">SUM(C37:C38)</f>
        <v>9332809</v>
      </c>
      <c r="D39" s="168">
        <f>SUM(D37:D38)</f>
        <v>0</v>
      </c>
      <c r="E39" s="76">
        <f t="shared" si="4"/>
        <v>5000000</v>
      </c>
      <c r="F39" s="77">
        <f t="shared" si="4"/>
        <v>5000000</v>
      </c>
      <c r="G39" s="77">
        <f t="shared" si="4"/>
        <v>406497</v>
      </c>
      <c r="H39" s="77">
        <f t="shared" si="4"/>
        <v>406497</v>
      </c>
      <c r="I39" s="77">
        <f t="shared" si="4"/>
        <v>406497</v>
      </c>
      <c r="J39" s="77">
        <f t="shared" si="4"/>
        <v>406497</v>
      </c>
      <c r="K39" s="77">
        <f t="shared" si="4"/>
        <v>406497</v>
      </c>
      <c r="L39" s="77">
        <f t="shared" si="4"/>
        <v>406497</v>
      </c>
      <c r="M39" s="77">
        <f t="shared" si="4"/>
        <v>372034</v>
      </c>
      <c r="N39" s="77">
        <f t="shared" si="4"/>
        <v>372034</v>
      </c>
      <c r="O39" s="77">
        <f t="shared" si="4"/>
        <v>406497</v>
      </c>
      <c r="P39" s="77">
        <f t="shared" si="4"/>
        <v>406497</v>
      </c>
      <c r="Q39" s="77">
        <f t="shared" si="4"/>
        <v>406497</v>
      </c>
      <c r="R39" s="77">
        <f t="shared" si="4"/>
        <v>406497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406497</v>
      </c>
      <c r="X39" s="77">
        <f t="shared" si="4"/>
        <v>3750000</v>
      </c>
      <c r="Y39" s="77">
        <f t="shared" si="4"/>
        <v>-3343503</v>
      </c>
      <c r="Z39" s="212">
        <f>+IF(X39&lt;&gt;0,+(Y39/X39)*100,0)</f>
        <v>-89.16008</v>
      </c>
      <c r="AA39" s="79">
        <f>SUM(AA37:AA38)</f>
        <v>5000000</v>
      </c>
    </row>
    <row r="40" spans="1:27" ht="12.75">
      <c r="A40" s="250" t="s">
        <v>167</v>
      </c>
      <c r="B40" s="251"/>
      <c r="C40" s="168">
        <f aca="true" t="shared" si="5" ref="C40:Y40">+C34+C39</f>
        <v>58995620</v>
      </c>
      <c r="D40" s="168">
        <f>+D34+D39</f>
        <v>0</v>
      </c>
      <c r="E40" s="72">
        <f t="shared" si="5"/>
        <v>21779243</v>
      </c>
      <c r="F40" s="73">
        <f t="shared" si="5"/>
        <v>17829099</v>
      </c>
      <c r="G40" s="73">
        <f t="shared" si="5"/>
        <v>78609775</v>
      </c>
      <c r="H40" s="73">
        <f t="shared" si="5"/>
        <v>78609775</v>
      </c>
      <c r="I40" s="73">
        <f t="shared" si="5"/>
        <v>81757239</v>
      </c>
      <c r="J40" s="73">
        <f t="shared" si="5"/>
        <v>81757239</v>
      </c>
      <c r="K40" s="73">
        <f t="shared" si="5"/>
        <v>81757239</v>
      </c>
      <c r="L40" s="73">
        <f t="shared" si="5"/>
        <v>81757239</v>
      </c>
      <c r="M40" s="73">
        <f t="shared" si="5"/>
        <v>88846764</v>
      </c>
      <c r="N40" s="73">
        <f t="shared" si="5"/>
        <v>88846764</v>
      </c>
      <c r="O40" s="73">
        <f t="shared" si="5"/>
        <v>81757239</v>
      </c>
      <c r="P40" s="73">
        <f t="shared" si="5"/>
        <v>81757239</v>
      </c>
      <c r="Q40" s="73">
        <f t="shared" si="5"/>
        <v>81757239</v>
      </c>
      <c r="R40" s="73">
        <f t="shared" si="5"/>
        <v>81757239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81757239</v>
      </c>
      <c r="X40" s="73">
        <f t="shared" si="5"/>
        <v>13371824</v>
      </c>
      <c r="Y40" s="73">
        <f t="shared" si="5"/>
        <v>68385415</v>
      </c>
      <c r="Z40" s="170">
        <f>+IF(X40&lt;&gt;0,+(Y40/X40)*100,0)</f>
        <v>511.41426180900976</v>
      </c>
      <c r="AA40" s="74">
        <f>+AA34+AA39</f>
        <v>17829099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241909100</v>
      </c>
      <c r="D42" s="257">
        <f>+D25-D40</f>
        <v>0</v>
      </c>
      <c r="E42" s="258">
        <f t="shared" si="6"/>
        <v>346327960</v>
      </c>
      <c r="F42" s="259">
        <f t="shared" si="6"/>
        <v>341078104</v>
      </c>
      <c r="G42" s="259">
        <f t="shared" si="6"/>
        <v>264205740</v>
      </c>
      <c r="H42" s="259">
        <f t="shared" si="6"/>
        <v>264205740</v>
      </c>
      <c r="I42" s="259">
        <f t="shared" si="6"/>
        <v>264205740</v>
      </c>
      <c r="J42" s="259">
        <f t="shared" si="6"/>
        <v>264205740</v>
      </c>
      <c r="K42" s="259">
        <f t="shared" si="6"/>
        <v>264205740</v>
      </c>
      <c r="L42" s="259">
        <f t="shared" si="6"/>
        <v>264205740</v>
      </c>
      <c r="M42" s="259">
        <f t="shared" si="6"/>
        <v>264985319</v>
      </c>
      <c r="N42" s="259">
        <f t="shared" si="6"/>
        <v>264985319</v>
      </c>
      <c r="O42" s="259">
        <f t="shared" si="6"/>
        <v>264205740</v>
      </c>
      <c r="P42" s="259">
        <f t="shared" si="6"/>
        <v>264205740</v>
      </c>
      <c r="Q42" s="259">
        <f t="shared" si="6"/>
        <v>264205740</v>
      </c>
      <c r="R42" s="259">
        <f t="shared" si="6"/>
        <v>264205740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264205740</v>
      </c>
      <c r="X42" s="259">
        <f t="shared" si="6"/>
        <v>255808578</v>
      </c>
      <c r="Y42" s="259">
        <f t="shared" si="6"/>
        <v>8397162</v>
      </c>
      <c r="Z42" s="260">
        <f>+IF(X42&lt;&gt;0,+(Y42/X42)*100,0)</f>
        <v>3.2825959417201407</v>
      </c>
      <c r="AA42" s="261">
        <f>+AA25-AA40</f>
        <v>341078104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241909100</v>
      </c>
      <c r="D45" s="155"/>
      <c r="E45" s="59">
        <v>346327960</v>
      </c>
      <c r="F45" s="60">
        <v>341078104</v>
      </c>
      <c r="G45" s="60">
        <v>264205740</v>
      </c>
      <c r="H45" s="60">
        <v>264205740</v>
      </c>
      <c r="I45" s="60">
        <v>264205740</v>
      </c>
      <c r="J45" s="60">
        <v>264205740</v>
      </c>
      <c r="K45" s="60">
        <v>264205740</v>
      </c>
      <c r="L45" s="60">
        <v>264205740</v>
      </c>
      <c r="M45" s="60">
        <v>264985319</v>
      </c>
      <c r="N45" s="60">
        <v>264985319</v>
      </c>
      <c r="O45" s="60">
        <v>264205740</v>
      </c>
      <c r="P45" s="60">
        <v>264205740</v>
      </c>
      <c r="Q45" s="60">
        <v>264205740</v>
      </c>
      <c r="R45" s="60">
        <v>264205740</v>
      </c>
      <c r="S45" s="60"/>
      <c r="T45" s="60"/>
      <c r="U45" s="60"/>
      <c r="V45" s="60"/>
      <c r="W45" s="60">
        <v>264205740</v>
      </c>
      <c r="X45" s="60">
        <v>255808578</v>
      </c>
      <c r="Y45" s="60">
        <v>8397162</v>
      </c>
      <c r="Z45" s="139">
        <v>3.28</v>
      </c>
      <c r="AA45" s="62">
        <v>341078104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241909100</v>
      </c>
      <c r="D48" s="217">
        <f>SUM(D45:D47)</f>
        <v>0</v>
      </c>
      <c r="E48" s="264">
        <f t="shared" si="7"/>
        <v>346327960</v>
      </c>
      <c r="F48" s="219">
        <f t="shared" si="7"/>
        <v>341078104</v>
      </c>
      <c r="G48" s="219">
        <f t="shared" si="7"/>
        <v>264205740</v>
      </c>
      <c r="H48" s="219">
        <f t="shared" si="7"/>
        <v>264205740</v>
      </c>
      <c r="I48" s="219">
        <f t="shared" si="7"/>
        <v>264205740</v>
      </c>
      <c r="J48" s="219">
        <f t="shared" si="7"/>
        <v>264205740</v>
      </c>
      <c r="K48" s="219">
        <f t="shared" si="7"/>
        <v>264205740</v>
      </c>
      <c r="L48" s="219">
        <f t="shared" si="7"/>
        <v>264205740</v>
      </c>
      <c r="M48" s="219">
        <f t="shared" si="7"/>
        <v>264985319</v>
      </c>
      <c r="N48" s="219">
        <f t="shared" si="7"/>
        <v>264985319</v>
      </c>
      <c r="O48" s="219">
        <f t="shared" si="7"/>
        <v>264205740</v>
      </c>
      <c r="P48" s="219">
        <f t="shared" si="7"/>
        <v>264205740</v>
      </c>
      <c r="Q48" s="219">
        <f t="shared" si="7"/>
        <v>264205740</v>
      </c>
      <c r="R48" s="219">
        <f t="shared" si="7"/>
        <v>264205740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264205740</v>
      </c>
      <c r="X48" s="219">
        <f t="shared" si="7"/>
        <v>255808578</v>
      </c>
      <c r="Y48" s="219">
        <f t="shared" si="7"/>
        <v>8397162</v>
      </c>
      <c r="Z48" s="265">
        <f>+IF(X48&lt;&gt;0,+(Y48/X48)*100,0)</f>
        <v>3.2825959417201407</v>
      </c>
      <c r="AA48" s="232">
        <f>SUM(AA45:AA47)</f>
        <v>341078104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8691589</v>
      </c>
      <c r="D6" s="155"/>
      <c r="E6" s="59">
        <v>10099600</v>
      </c>
      <c r="F6" s="60">
        <v>11825800</v>
      </c>
      <c r="G6" s="60">
        <v>518981</v>
      </c>
      <c r="H6" s="60">
        <v>3370843</v>
      </c>
      <c r="I6" s="60">
        <v>3045622</v>
      </c>
      <c r="J6" s="60">
        <v>6935446</v>
      </c>
      <c r="K6" s="60">
        <v>1531041</v>
      </c>
      <c r="L6" s="60">
        <v>127021</v>
      </c>
      <c r="M6" s="60">
        <v>430271</v>
      </c>
      <c r="N6" s="60">
        <v>2088333</v>
      </c>
      <c r="O6" s="60">
        <v>365553</v>
      </c>
      <c r="P6" s="60">
        <v>558155</v>
      </c>
      <c r="Q6" s="60">
        <v>618543</v>
      </c>
      <c r="R6" s="60">
        <v>1542251</v>
      </c>
      <c r="S6" s="60"/>
      <c r="T6" s="60"/>
      <c r="U6" s="60"/>
      <c r="V6" s="60"/>
      <c r="W6" s="60">
        <v>10566030</v>
      </c>
      <c r="X6" s="60">
        <v>10363732</v>
      </c>
      <c r="Y6" s="60">
        <v>202298</v>
      </c>
      <c r="Z6" s="140">
        <v>1.95</v>
      </c>
      <c r="AA6" s="62">
        <v>11825800</v>
      </c>
    </row>
    <row r="7" spans="1:27" ht="12.75">
      <c r="A7" s="249" t="s">
        <v>32</v>
      </c>
      <c r="B7" s="182"/>
      <c r="C7" s="155"/>
      <c r="D7" s="155"/>
      <c r="E7" s="59">
        <v>1373400</v>
      </c>
      <c r="F7" s="60">
        <v>1523200</v>
      </c>
      <c r="G7" s="60"/>
      <c r="H7" s="60">
        <v>6608</v>
      </c>
      <c r="I7" s="60">
        <v>21292</v>
      </c>
      <c r="J7" s="60">
        <v>27900</v>
      </c>
      <c r="K7" s="60"/>
      <c r="L7" s="60">
        <v>58835</v>
      </c>
      <c r="M7" s="60">
        <v>23928</v>
      </c>
      <c r="N7" s="60">
        <v>82763</v>
      </c>
      <c r="O7" s="60"/>
      <c r="P7" s="60"/>
      <c r="Q7" s="60"/>
      <c r="R7" s="60"/>
      <c r="S7" s="60"/>
      <c r="T7" s="60"/>
      <c r="U7" s="60"/>
      <c r="V7" s="60"/>
      <c r="W7" s="60">
        <v>110663</v>
      </c>
      <c r="X7" s="60">
        <v>675863</v>
      </c>
      <c r="Y7" s="60">
        <v>-565200</v>
      </c>
      <c r="Z7" s="140">
        <v>-83.63</v>
      </c>
      <c r="AA7" s="62">
        <v>1523200</v>
      </c>
    </row>
    <row r="8" spans="1:27" ht="12.75">
      <c r="A8" s="249" t="s">
        <v>178</v>
      </c>
      <c r="B8" s="182"/>
      <c r="C8" s="155"/>
      <c r="D8" s="155"/>
      <c r="E8" s="59">
        <v>6050437</v>
      </c>
      <c r="F8" s="60">
        <v>9378000</v>
      </c>
      <c r="G8" s="60">
        <v>909300</v>
      </c>
      <c r="H8" s="60">
        <v>252475</v>
      </c>
      <c r="I8" s="60">
        <v>300280</v>
      </c>
      <c r="J8" s="60">
        <v>1462055</v>
      </c>
      <c r="K8" s="60">
        <v>3337890</v>
      </c>
      <c r="L8" s="60">
        <v>2542882</v>
      </c>
      <c r="M8" s="60">
        <v>138397</v>
      </c>
      <c r="N8" s="60">
        <v>6019169</v>
      </c>
      <c r="O8" s="60">
        <v>883273</v>
      </c>
      <c r="P8" s="60">
        <v>362602</v>
      </c>
      <c r="Q8" s="60">
        <v>294643</v>
      </c>
      <c r="R8" s="60">
        <v>1540518</v>
      </c>
      <c r="S8" s="60"/>
      <c r="T8" s="60"/>
      <c r="U8" s="60"/>
      <c r="V8" s="60"/>
      <c r="W8" s="60">
        <v>9021742</v>
      </c>
      <c r="X8" s="60">
        <v>8770097</v>
      </c>
      <c r="Y8" s="60">
        <v>251645</v>
      </c>
      <c r="Z8" s="140">
        <v>2.87</v>
      </c>
      <c r="AA8" s="62">
        <v>9378000</v>
      </c>
    </row>
    <row r="9" spans="1:27" ht="12.75">
      <c r="A9" s="249" t="s">
        <v>179</v>
      </c>
      <c r="B9" s="182"/>
      <c r="C9" s="155">
        <v>84710295</v>
      </c>
      <c r="D9" s="155"/>
      <c r="E9" s="59">
        <v>111123000</v>
      </c>
      <c r="F9" s="60">
        <v>114659000</v>
      </c>
      <c r="G9" s="60">
        <v>46627000</v>
      </c>
      <c r="H9" s="60">
        <v>513000</v>
      </c>
      <c r="I9" s="60">
        <v>2696000</v>
      </c>
      <c r="J9" s="60">
        <v>49836000</v>
      </c>
      <c r="K9" s="60">
        <v>4000000</v>
      </c>
      <c r="L9" s="60">
        <v>922000</v>
      </c>
      <c r="M9" s="60">
        <v>32066000</v>
      </c>
      <c r="N9" s="60">
        <v>36988000</v>
      </c>
      <c r="O9" s="60"/>
      <c r="P9" s="60">
        <v>616000</v>
      </c>
      <c r="Q9" s="60">
        <v>26419000</v>
      </c>
      <c r="R9" s="60">
        <v>27035000</v>
      </c>
      <c r="S9" s="60"/>
      <c r="T9" s="60"/>
      <c r="U9" s="60"/>
      <c r="V9" s="60"/>
      <c r="W9" s="60">
        <v>113859000</v>
      </c>
      <c r="X9" s="60">
        <v>114659000</v>
      </c>
      <c r="Y9" s="60">
        <v>-800000</v>
      </c>
      <c r="Z9" s="140">
        <v>-0.7</v>
      </c>
      <c r="AA9" s="62">
        <v>114659000</v>
      </c>
    </row>
    <row r="10" spans="1:27" ht="12.75">
      <c r="A10" s="249" t="s">
        <v>180</v>
      </c>
      <c r="B10" s="182"/>
      <c r="C10" s="155">
        <v>23738969</v>
      </c>
      <c r="D10" s="155"/>
      <c r="E10" s="59">
        <v>21663999</v>
      </c>
      <c r="F10" s="60">
        <v>21664000</v>
      </c>
      <c r="G10" s="60">
        <v>6000000</v>
      </c>
      <c r="H10" s="60"/>
      <c r="I10" s="60"/>
      <c r="J10" s="60">
        <v>6000000</v>
      </c>
      <c r="K10" s="60"/>
      <c r="L10" s="60">
        <v>7000000</v>
      </c>
      <c r="M10" s="60">
        <v>3000000</v>
      </c>
      <c r="N10" s="60">
        <v>10000000</v>
      </c>
      <c r="O10" s="60"/>
      <c r="P10" s="60"/>
      <c r="Q10" s="60">
        <v>5664000</v>
      </c>
      <c r="R10" s="60">
        <v>5664000</v>
      </c>
      <c r="S10" s="60"/>
      <c r="T10" s="60"/>
      <c r="U10" s="60"/>
      <c r="V10" s="60"/>
      <c r="W10" s="60">
        <v>21664000</v>
      </c>
      <c r="X10" s="60">
        <v>23800000</v>
      </c>
      <c r="Y10" s="60">
        <v>-2136000</v>
      </c>
      <c r="Z10" s="140">
        <v>-8.97</v>
      </c>
      <c r="AA10" s="62">
        <v>21664000</v>
      </c>
    </row>
    <row r="11" spans="1:27" ht="12.75">
      <c r="A11" s="249" t="s">
        <v>181</v>
      </c>
      <c r="B11" s="182"/>
      <c r="C11" s="155">
        <v>732806</v>
      </c>
      <c r="D11" s="155"/>
      <c r="E11" s="59">
        <v>500000</v>
      </c>
      <c r="F11" s="60">
        <v>650000</v>
      </c>
      <c r="G11" s="60">
        <v>39362</v>
      </c>
      <c r="H11" s="60">
        <v>118418</v>
      </c>
      <c r="I11" s="60">
        <v>74761</v>
      </c>
      <c r="J11" s="60">
        <v>232541</v>
      </c>
      <c r="K11" s="60"/>
      <c r="L11" s="60">
        <v>14276</v>
      </c>
      <c r="M11" s="60">
        <v>152956</v>
      </c>
      <c r="N11" s="60">
        <v>167232</v>
      </c>
      <c r="O11" s="60">
        <v>116394</v>
      </c>
      <c r="P11" s="60">
        <v>67069</v>
      </c>
      <c r="Q11" s="60">
        <v>72093</v>
      </c>
      <c r="R11" s="60">
        <v>255556</v>
      </c>
      <c r="S11" s="60"/>
      <c r="T11" s="60"/>
      <c r="U11" s="60"/>
      <c r="V11" s="60"/>
      <c r="W11" s="60">
        <v>655329</v>
      </c>
      <c r="X11" s="60">
        <v>570167</v>
      </c>
      <c r="Y11" s="60">
        <v>85162</v>
      </c>
      <c r="Z11" s="140">
        <v>14.94</v>
      </c>
      <c r="AA11" s="62">
        <v>650000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-80485425</v>
      </c>
      <c r="D14" s="155"/>
      <c r="E14" s="59">
        <v>-107618460</v>
      </c>
      <c r="F14" s="60">
        <v>-117303460</v>
      </c>
      <c r="G14" s="60">
        <v>-17494977</v>
      </c>
      <c r="H14" s="60">
        <v>-9628576</v>
      </c>
      <c r="I14" s="60">
        <v>-9176824</v>
      </c>
      <c r="J14" s="60">
        <v>-36300377</v>
      </c>
      <c r="K14" s="60">
        <v>-7094662</v>
      </c>
      <c r="L14" s="60">
        <v>-11884194</v>
      </c>
      <c r="M14" s="60">
        <v>-16816750</v>
      </c>
      <c r="N14" s="60">
        <v>-35795606</v>
      </c>
      <c r="O14" s="60">
        <v>-5882879</v>
      </c>
      <c r="P14" s="60">
        <v>-11113185</v>
      </c>
      <c r="Q14" s="60">
        <v>-16592059</v>
      </c>
      <c r="R14" s="60">
        <v>-33588123</v>
      </c>
      <c r="S14" s="60"/>
      <c r="T14" s="60"/>
      <c r="U14" s="60"/>
      <c r="V14" s="60"/>
      <c r="W14" s="60">
        <v>-105684106</v>
      </c>
      <c r="X14" s="60">
        <v>-93708462</v>
      </c>
      <c r="Y14" s="60">
        <v>-11975644</v>
      </c>
      <c r="Z14" s="140">
        <v>12.78</v>
      </c>
      <c r="AA14" s="62">
        <v>-117303460</v>
      </c>
    </row>
    <row r="15" spans="1:27" ht="12.75">
      <c r="A15" s="249" t="s">
        <v>40</v>
      </c>
      <c r="B15" s="182"/>
      <c r="C15" s="155">
        <v>-147900</v>
      </c>
      <c r="D15" s="155"/>
      <c r="E15" s="59">
        <v>-120000</v>
      </c>
      <c r="F15" s="60">
        <v>-700000</v>
      </c>
      <c r="G15" s="60">
        <v>-3818</v>
      </c>
      <c r="H15" s="60">
        <v>-579155</v>
      </c>
      <c r="I15" s="60"/>
      <c r="J15" s="60">
        <v>-582973</v>
      </c>
      <c r="K15" s="60"/>
      <c r="L15" s="60">
        <v>-582</v>
      </c>
      <c r="M15" s="60">
        <v>-742</v>
      </c>
      <c r="N15" s="60">
        <v>-1324</v>
      </c>
      <c r="O15" s="60"/>
      <c r="P15" s="60">
        <v>-961</v>
      </c>
      <c r="Q15" s="60">
        <v>-309</v>
      </c>
      <c r="R15" s="60">
        <v>-1270</v>
      </c>
      <c r="S15" s="60"/>
      <c r="T15" s="60"/>
      <c r="U15" s="60"/>
      <c r="V15" s="60"/>
      <c r="W15" s="60">
        <v>-585567</v>
      </c>
      <c r="X15" s="60">
        <v>-630697</v>
      </c>
      <c r="Y15" s="60">
        <v>45130</v>
      </c>
      <c r="Z15" s="140">
        <v>-7.16</v>
      </c>
      <c r="AA15" s="62">
        <v>-700000</v>
      </c>
    </row>
    <row r="16" spans="1:27" ht="12.75">
      <c r="A16" s="249" t="s">
        <v>42</v>
      </c>
      <c r="B16" s="182"/>
      <c r="C16" s="155">
        <v>-17575394</v>
      </c>
      <c r="D16" s="155"/>
      <c r="E16" s="59">
        <v>-14745000</v>
      </c>
      <c r="F16" s="60">
        <v>-20386000</v>
      </c>
      <c r="G16" s="60">
        <v>-5640941</v>
      </c>
      <c r="H16" s="60">
        <v>-4386280</v>
      </c>
      <c r="I16" s="60">
        <v>-395203</v>
      </c>
      <c r="J16" s="60">
        <v>-10422424</v>
      </c>
      <c r="K16" s="60"/>
      <c r="L16" s="60">
        <v>-1123000</v>
      </c>
      <c r="M16" s="60">
        <v>-38583</v>
      </c>
      <c r="N16" s="60">
        <v>-1161583</v>
      </c>
      <c r="O16" s="60">
        <v>-44484</v>
      </c>
      <c r="P16" s="60">
        <v>-1641423</v>
      </c>
      <c r="Q16" s="60">
        <v>-1188569</v>
      </c>
      <c r="R16" s="60">
        <v>-2874476</v>
      </c>
      <c r="S16" s="60"/>
      <c r="T16" s="60"/>
      <c r="U16" s="60"/>
      <c r="V16" s="60"/>
      <c r="W16" s="60">
        <v>-14458483</v>
      </c>
      <c r="X16" s="60">
        <v>-15131691</v>
      </c>
      <c r="Y16" s="60">
        <v>673208</v>
      </c>
      <c r="Z16" s="140">
        <v>-4.45</v>
      </c>
      <c r="AA16" s="62">
        <v>-20386000</v>
      </c>
    </row>
    <row r="17" spans="1:27" ht="12.75">
      <c r="A17" s="250" t="s">
        <v>185</v>
      </c>
      <c r="B17" s="251"/>
      <c r="C17" s="168">
        <f aca="true" t="shared" si="0" ref="C17:Y17">SUM(C6:C16)</f>
        <v>19664940</v>
      </c>
      <c r="D17" s="168">
        <f t="shared" si="0"/>
        <v>0</v>
      </c>
      <c r="E17" s="72">
        <f t="shared" si="0"/>
        <v>28326976</v>
      </c>
      <c r="F17" s="73">
        <f t="shared" si="0"/>
        <v>21310540</v>
      </c>
      <c r="G17" s="73">
        <f t="shared" si="0"/>
        <v>30954907</v>
      </c>
      <c r="H17" s="73">
        <f t="shared" si="0"/>
        <v>-10332667</v>
      </c>
      <c r="I17" s="73">
        <f t="shared" si="0"/>
        <v>-3434072</v>
      </c>
      <c r="J17" s="73">
        <f t="shared" si="0"/>
        <v>17188168</v>
      </c>
      <c r="K17" s="73">
        <f t="shared" si="0"/>
        <v>1774269</v>
      </c>
      <c r="L17" s="73">
        <f t="shared" si="0"/>
        <v>-2342762</v>
      </c>
      <c r="M17" s="73">
        <f t="shared" si="0"/>
        <v>18955477</v>
      </c>
      <c r="N17" s="73">
        <f t="shared" si="0"/>
        <v>18386984</v>
      </c>
      <c r="O17" s="73">
        <f t="shared" si="0"/>
        <v>-4562143</v>
      </c>
      <c r="P17" s="73">
        <f t="shared" si="0"/>
        <v>-11151743</v>
      </c>
      <c r="Q17" s="73">
        <f t="shared" si="0"/>
        <v>15287342</v>
      </c>
      <c r="R17" s="73">
        <f t="shared" si="0"/>
        <v>-426544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35148608</v>
      </c>
      <c r="X17" s="73">
        <f t="shared" si="0"/>
        <v>49368009</v>
      </c>
      <c r="Y17" s="73">
        <f t="shared" si="0"/>
        <v>-14219401</v>
      </c>
      <c r="Z17" s="170">
        <f>+IF(X17&lt;&gt;0,+(Y17/X17)*100,0)</f>
        <v>-28.802865029456626</v>
      </c>
      <c r="AA17" s="74">
        <f>SUM(AA6:AA16)</f>
        <v>21310540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>
        <v>1222000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>
        <v>151000</v>
      </c>
      <c r="R21" s="159">
        <v>151000</v>
      </c>
      <c r="S21" s="159"/>
      <c r="T21" s="60"/>
      <c r="U21" s="159"/>
      <c r="V21" s="159"/>
      <c r="W21" s="159">
        <v>151000</v>
      </c>
      <c r="X21" s="60">
        <v>488800</v>
      </c>
      <c r="Y21" s="159">
        <v>-337800</v>
      </c>
      <c r="Z21" s="141">
        <v>-69.11</v>
      </c>
      <c r="AA21" s="225">
        <v>1222000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-25019056</v>
      </c>
      <c r="D26" s="155"/>
      <c r="E26" s="59">
        <v>-21664000</v>
      </c>
      <c r="F26" s="60">
        <v>-23488517</v>
      </c>
      <c r="G26" s="60">
        <v>-3738066</v>
      </c>
      <c r="H26" s="60">
        <v>-338057</v>
      </c>
      <c r="I26" s="60">
        <v>-3006156</v>
      </c>
      <c r="J26" s="60">
        <v>-7082279</v>
      </c>
      <c r="K26" s="60">
        <v>-991503</v>
      </c>
      <c r="L26" s="60"/>
      <c r="M26" s="60">
        <v>-3544986</v>
      </c>
      <c r="N26" s="60">
        <v>-4536489</v>
      </c>
      <c r="O26" s="60">
        <v>-1536286</v>
      </c>
      <c r="P26" s="60">
        <v>-917776</v>
      </c>
      <c r="Q26" s="60"/>
      <c r="R26" s="60">
        <v>-2454062</v>
      </c>
      <c r="S26" s="60"/>
      <c r="T26" s="60"/>
      <c r="U26" s="60"/>
      <c r="V26" s="60"/>
      <c r="W26" s="60">
        <v>-14072830</v>
      </c>
      <c r="X26" s="60">
        <v>-17288254</v>
      </c>
      <c r="Y26" s="60">
        <v>3215424</v>
      </c>
      <c r="Z26" s="140">
        <v>-18.6</v>
      </c>
      <c r="AA26" s="62">
        <v>-23488517</v>
      </c>
    </row>
    <row r="27" spans="1:27" ht="12.75">
      <c r="A27" s="250" t="s">
        <v>192</v>
      </c>
      <c r="B27" s="251"/>
      <c r="C27" s="168">
        <f aca="true" t="shared" si="1" ref="C27:Y27">SUM(C21:C26)</f>
        <v>-25019056</v>
      </c>
      <c r="D27" s="168">
        <f>SUM(D21:D26)</f>
        <v>0</v>
      </c>
      <c r="E27" s="72">
        <f t="shared" si="1"/>
        <v>-21664000</v>
      </c>
      <c r="F27" s="73">
        <f t="shared" si="1"/>
        <v>-22266517</v>
      </c>
      <c r="G27" s="73">
        <f t="shared" si="1"/>
        <v>-3738066</v>
      </c>
      <c r="H27" s="73">
        <f t="shared" si="1"/>
        <v>-338057</v>
      </c>
      <c r="I27" s="73">
        <f t="shared" si="1"/>
        <v>-3006156</v>
      </c>
      <c r="J27" s="73">
        <f t="shared" si="1"/>
        <v>-7082279</v>
      </c>
      <c r="K27" s="73">
        <f t="shared" si="1"/>
        <v>-991503</v>
      </c>
      <c r="L27" s="73">
        <f t="shared" si="1"/>
        <v>0</v>
      </c>
      <c r="M27" s="73">
        <f t="shared" si="1"/>
        <v>-3544986</v>
      </c>
      <c r="N27" s="73">
        <f t="shared" si="1"/>
        <v>-4536489</v>
      </c>
      <c r="O27" s="73">
        <f t="shared" si="1"/>
        <v>-1536286</v>
      </c>
      <c r="P27" s="73">
        <f t="shared" si="1"/>
        <v>-917776</v>
      </c>
      <c r="Q27" s="73">
        <f t="shared" si="1"/>
        <v>151000</v>
      </c>
      <c r="R27" s="73">
        <f t="shared" si="1"/>
        <v>-2303062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-13921830</v>
      </c>
      <c r="X27" s="73">
        <f t="shared" si="1"/>
        <v>-16799454</v>
      </c>
      <c r="Y27" s="73">
        <f t="shared" si="1"/>
        <v>2877624</v>
      </c>
      <c r="Z27" s="170">
        <f>+IF(X27&lt;&gt;0,+(Y27/X27)*100,0)</f>
        <v>-17.129270987021364</v>
      </c>
      <c r="AA27" s="74">
        <f>SUM(AA21:AA26)</f>
        <v>-22266517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-540705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-540705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-5894821</v>
      </c>
      <c r="D38" s="153">
        <f>+D17+D27+D36</f>
        <v>0</v>
      </c>
      <c r="E38" s="99">
        <f t="shared" si="3"/>
        <v>6662976</v>
      </c>
      <c r="F38" s="100">
        <f t="shared" si="3"/>
        <v>-955977</v>
      </c>
      <c r="G38" s="100">
        <f t="shared" si="3"/>
        <v>27216841</v>
      </c>
      <c r="H38" s="100">
        <f t="shared" si="3"/>
        <v>-10670724</v>
      </c>
      <c r="I38" s="100">
        <f t="shared" si="3"/>
        <v>-6440228</v>
      </c>
      <c r="J38" s="100">
        <f t="shared" si="3"/>
        <v>10105889</v>
      </c>
      <c r="K38" s="100">
        <f t="shared" si="3"/>
        <v>782766</v>
      </c>
      <c r="L38" s="100">
        <f t="shared" si="3"/>
        <v>-2342762</v>
      </c>
      <c r="M38" s="100">
        <f t="shared" si="3"/>
        <v>15410491</v>
      </c>
      <c r="N38" s="100">
        <f t="shared" si="3"/>
        <v>13850495</v>
      </c>
      <c r="O38" s="100">
        <f t="shared" si="3"/>
        <v>-6098429</v>
      </c>
      <c r="P38" s="100">
        <f t="shared" si="3"/>
        <v>-12069519</v>
      </c>
      <c r="Q38" s="100">
        <f t="shared" si="3"/>
        <v>15438342</v>
      </c>
      <c r="R38" s="100">
        <f t="shared" si="3"/>
        <v>-2729606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21226778</v>
      </c>
      <c r="X38" s="100">
        <f t="shared" si="3"/>
        <v>32568555</v>
      </c>
      <c r="Y38" s="100">
        <f t="shared" si="3"/>
        <v>-11341777</v>
      </c>
      <c r="Z38" s="137">
        <f>+IF(X38&lt;&gt;0,+(Y38/X38)*100,0)</f>
        <v>-34.82431750502901</v>
      </c>
      <c r="AA38" s="102">
        <f>+AA17+AA27+AA36</f>
        <v>-955977</v>
      </c>
    </row>
    <row r="39" spans="1:27" ht="12.75">
      <c r="A39" s="249" t="s">
        <v>200</v>
      </c>
      <c r="B39" s="182"/>
      <c r="C39" s="153">
        <v>7821483</v>
      </c>
      <c r="D39" s="153"/>
      <c r="E39" s="99">
        <v>503406</v>
      </c>
      <c r="F39" s="100">
        <v>1921554</v>
      </c>
      <c r="G39" s="100">
        <v>1921554</v>
      </c>
      <c r="H39" s="100">
        <v>29138395</v>
      </c>
      <c r="I39" s="100">
        <v>18467671</v>
      </c>
      <c r="J39" s="100">
        <v>1921554</v>
      </c>
      <c r="K39" s="100">
        <v>12027443</v>
      </c>
      <c r="L39" s="100">
        <v>12810209</v>
      </c>
      <c r="M39" s="100">
        <v>10467447</v>
      </c>
      <c r="N39" s="100">
        <v>12027443</v>
      </c>
      <c r="O39" s="100">
        <v>25877938</v>
      </c>
      <c r="P39" s="100">
        <v>19779509</v>
      </c>
      <c r="Q39" s="100">
        <v>7709990</v>
      </c>
      <c r="R39" s="100">
        <v>25877938</v>
      </c>
      <c r="S39" s="100"/>
      <c r="T39" s="100"/>
      <c r="U39" s="100"/>
      <c r="V39" s="100"/>
      <c r="W39" s="100">
        <v>1921554</v>
      </c>
      <c r="X39" s="100">
        <v>1921554</v>
      </c>
      <c r="Y39" s="100"/>
      <c r="Z39" s="137"/>
      <c r="AA39" s="102">
        <v>1921554</v>
      </c>
    </row>
    <row r="40" spans="1:27" ht="12.75">
      <c r="A40" s="269" t="s">
        <v>201</v>
      </c>
      <c r="B40" s="256"/>
      <c r="C40" s="257">
        <v>1926662</v>
      </c>
      <c r="D40" s="257"/>
      <c r="E40" s="258">
        <v>7166382</v>
      </c>
      <c r="F40" s="259">
        <v>965577</v>
      </c>
      <c r="G40" s="259">
        <v>29138395</v>
      </c>
      <c r="H40" s="259">
        <v>18467671</v>
      </c>
      <c r="I40" s="259">
        <v>12027443</v>
      </c>
      <c r="J40" s="259">
        <v>12027443</v>
      </c>
      <c r="K40" s="259">
        <v>12810209</v>
      </c>
      <c r="L40" s="259">
        <v>10467447</v>
      </c>
      <c r="M40" s="259">
        <v>25877938</v>
      </c>
      <c r="N40" s="259">
        <v>25877938</v>
      </c>
      <c r="O40" s="259">
        <v>19779509</v>
      </c>
      <c r="P40" s="259">
        <v>7709990</v>
      </c>
      <c r="Q40" s="259">
        <v>23148332</v>
      </c>
      <c r="R40" s="259">
        <v>23148332</v>
      </c>
      <c r="S40" s="259"/>
      <c r="T40" s="259"/>
      <c r="U40" s="259"/>
      <c r="V40" s="259"/>
      <c r="W40" s="259">
        <v>23148332</v>
      </c>
      <c r="X40" s="259">
        <v>34490109</v>
      </c>
      <c r="Y40" s="259">
        <v>-11341777</v>
      </c>
      <c r="Z40" s="260">
        <v>-32.88</v>
      </c>
      <c r="AA40" s="261">
        <v>965577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26746423</v>
      </c>
      <c r="D5" s="200">
        <f t="shared" si="0"/>
        <v>0</v>
      </c>
      <c r="E5" s="106">
        <f t="shared" si="0"/>
        <v>7164000</v>
      </c>
      <c r="F5" s="106">
        <f t="shared" si="0"/>
        <v>18543000</v>
      </c>
      <c r="G5" s="106">
        <f t="shared" si="0"/>
        <v>1182796</v>
      </c>
      <c r="H5" s="106">
        <f t="shared" si="0"/>
        <v>338057</v>
      </c>
      <c r="I5" s="106">
        <f t="shared" si="0"/>
        <v>3006156</v>
      </c>
      <c r="J5" s="106">
        <f t="shared" si="0"/>
        <v>4527009</v>
      </c>
      <c r="K5" s="106">
        <f t="shared" si="0"/>
        <v>1420046</v>
      </c>
      <c r="L5" s="106">
        <f t="shared" si="0"/>
        <v>0</v>
      </c>
      <c r="M5" s="106">
        <f t="shared" si="0"/>
        <v>3544986</v>
      </c>
      <c r="N5" s="106">
        <f t="shared" si="0"/>
        <v>4965032</v>
      </c>
      <c r="O5" s="106">
        <f t="shared" si="0"/>
        <v>1536286</v>
      </c>
      <c r="P5" s="106">
        <f t="shared" si="0"/>
        <v>1720605</v>
      </c>
      <c r="Q5" s="106">
        <f t="shared" si="0"/>
        <v>0</v>
      </c>
      <c r="R5" s="106">
        <f t="shared" si="0"/>
        <v>3256891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12748932</v>
      </c>
      <c r="X5" s="106">
        <f t="shared" si="0"/>
        <v>13907250</v>
      </c>
      <c r="Y5" s="106">
        <f t="shared" si="0"/>
        <v>-1158318</v>
      </c>
      <c r="Z5" s="201">
        <f>+IF(X5&lt;&gt;0,+(Y5/X5)*100,0)</f>
        <v>-8.328878822197055</v>
      </c>
      <c r="AA5" s="199">
        <f>SUM(AA11:AA18)</f>
        <v>18543000</v>
      </c>
    </row>
    <row r="6" spans="1:27" ht="12.75">
      <c r="A6" s="291" t="s">
        <v>205</v>
      </c>
      <c r="B6" s="142"/>
      <c r="C6" s="62">
        <v>23738969</v>
      </c>
      <c r="D6" s="156"/>
      <c r="E6" s="60"/>
      <c r="F6" s="60">
        <v>13179000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9884250</v>
      </c>
      <c r="Y6" s="60">
        <v>-9884250</v>
      </c>
      <c r="Z6" s="140">
        <v>-100</v>
      </c>
      <c r="AA6" s="155">
        <v>13179000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>
        <v>1182796</v>
      </c>
      <c r="H10" s="60">
        <v>338057</v>
      </c>
      <c r="I10" s="60">
        <v>3006156</v>
      </c>
      <c r="J10" s="60">
        <v>4527009</v>
      </c>
      <c r="K10" s="60">
        <v>1420046</v>
      </c>
      <c r="L10" s="60"/>
      <c r="M10" s="60">
        <v>3544986</v>
      </c>
      <c r="N10" s="60">
        <v>4965032</v>
      </c>
      <c r="O10" s="60">
        <v>1536286</v>
      </c>
      <c r="P10" s="60">
        <v>1720605</v>
      </c>
      <c r="Q10" s="60"/>
      <c r="R10" s="60">
        <v>3256891</v>
      </c>
      <c r="S10" s="60"/>
      <c r="T10" s="60"/>
      <c r="U10" s="60"/>
      <c r="V10" s="60"/>
      <c r="W10" s="60">
        <v>12748932</v>
      </c>
      <c r="X10" s="60"/>
      <c r="Y10" s="60">
        <v>12748932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23738969</v>
      </c>
      <c r="D11" s="294">
        <f t="shared" si="1"/>
        <v>0</v>
      </c>
      <c r="E11" s="295">
        <f t="shared" si="1"/>
        <v>0</v>
      </c>
      <c r="F11" s="295">
        <f t="shared" si="1"/>
        <v>13179000</v>
      </c>
      <c r="G11" s="295">
        <f t="shared" si="1"/>
        <v>1182796</v>
      </c>
      <c r="H11" s="295">
        <f t="shared" si="1"/>
        <v>338057</v>
      </c>
      <c r="I11" s="295">
        <f t="shared" si="1"/>
        <v>3006156</v>
      </c>
      <c r="J11" s="295">
        <f t="shared" si="1"/>
        <v>4527009</v>
      </c>
      <c r="K11" s="295">
        <f t="shared" si="1"/>
        <v>1420046</v>
      </c>
      <c r="L11" s="295">
        <f t="shared" si="1"/>
        <v>0</v>
      </c>
      <c r="M11" s="295">
        <f t="shared" si="1"/>
        <v>3544986</v>
      </c>
      <c r="N11" s="295">
        <f t="shared" si="1"/>
        <v>4965032</v>
      </c>
      <c r="O11" s="295">
        <f t="shared" si="1"/>
        <v>1536286</v>
      </c>
      <c r="P11" s="295">
        <f t="shared" si="1"/>
        <v>1720605</v>
      </c>
      <c r="Q11" s="295">
        <f t="shared" si="1"/>
        <v>0</v>
      </c>
      <c r="R11" s="295">
        <f t="shared" si="1"/>
        <v>3256891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12748932</v>
      </c>
      <c r="X11" s="295">
        <f t="shared" si="1"/>
        <v>9884250</v>
      </c>
      <c r="Y11" s="295">
        <f t="shared" si="1"/>
        <v>2864682</v>
      </c>
      <c r="Z11" s="296">
        <f>+IF(X11&lt;&gt;0,+(Y11/X11)*100,0)</f>
        <v>28.982290006829047</v>
      </c>
      <c r="AA11" s="297">
        <f>SUM(AA6:AA10)</f>
        <v>13179000</v>
      </c>
    </row>
    <row r="12" spans="1:27" ht="12.75">
      <c r="A12" s="298" t="s">
        <v>211</v>
      </c>
      <c r="B12" s="136"/>
      <c r="C12" s="62"/>
      <c r="D12" s="156"/>
      <c r="E12" s="60">
        <v>7164000</v>
      </c>
      <c r="F12" s="60">
        <v>5364000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4023000</v>
      </c>
      <c r="Y12" s="60">
        <v>-4023000</v>
      </c>
      <c r="Z12" s="140">
        <v>-100</v>
      </c>
      <c r="AA12" s="155">
        <v>5364000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3007454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14500000</v>
      </c>
      <c r="F20" s="100">
        <f t="shared" si="2"/>
        <v>3121000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2340750</v>
      </c>
      <c r="Y20" s="100">
        <f t="shared" si="2"/>
        <v>-2340750</v>
      </c>
      <c r="Z20" s="137">
        <f>+IF(X20&lt;&gt;0,+(Y20/X20)*100,0)</f>
        <v>-100</v>
      </c>
      <c r="AA20" s="153">
        <f>SUM(AA26:AA33)</f>
        <v>3121000</v>
      </c>
    </row>
    <row r="21" spans="1:27" ht="12.75">
      <c r="A21" s="291" t="s">
        <v>205</v>
      </c>
      <c r="B21" s="142"/>
      <c r="C21" s="62"/>
      <c r="D21" s="156"/>
      <c r="E21" s="60"/>
      <c r="F21" s="60">
        <v>3121000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2340750</v>
      </c>
      <c r="Y21" s="60">
        <v>-2340750</v>
      </c>
      <c r="Z21" s="140">
        <v>-100</v>
      </c>
      <c r="AA21" s="155">
        <v>3121000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>
        <v>2000000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2000000</v>
      </c>
      <c r="F26" s="295">
        <f t="shared" si="3"/>
        <v>3121000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2340750</v>
      </c>
      <c r="Y26" s="295">
        <f t="shared" si="3"/>
        <v>-2340750</v>
      </c>
      <c r="Z26" s="296">
        <f>+IF(X26&lt;&gt;0,+(Y26/X26)*100,0)</f>
        <v>-100</v>
      </c>
      <c r="AA26" s="297">
        <f>SUM(AA21:AA25)</f>
        <v>3121000</v>
      </c>
    </row>
    <row r="27" spans="1:27" ht="12.75">
      <c r="A27" s="298" t="s">
        <v>211</v>
      </c>
      <c r="B27" s="147"/>
      <c r="C27" s="62"/>
      <c r="D27" s="156"/>
      <c r="E27" s="60">
        <v>500000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12000000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23738969</v>
      </c>
      <c r="D36" s="156">
        <f t="shared" si="4"/>
        <v>0</v>
      </c>
      <c r="E36" s="60">
        <f t="shared" si="4"/>
        <v>0</v>
      </c>
      <c r="F36" s="60">
        <f t="shared" si="4"/>
        <v>16300000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12225000</v>
      </c>
      <c r="Y36" s="60">
        <f t="shared" si="4"/>
        <v>-12225000</v>
      </c>
      <c r="Z36" s="140">
        <f aca="true" t="shared" si="5" ref="Z36:Z49">+IF(X36&lt;&gt;0,+(Y36/X36)*100,0)</f>
        <v>-100</v>
      </c>
      <c r="AA36" s="155">
        <f>AA6+AA21</f>
        <v>16300000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2000000</v>
      </c>
      <c r="F40" s="60">
        <f t="shared" si="4"/>
        <v>0</v>
      </c>
      <c r="G40" s="60">
        <f t="shared" si="4"/>
        <v>1182796</v>
      </c>
      <c r="H40" s="60">
        <f t="shared" si="4"/>
        <v>338057</v>
      </c>
      <c r="I40" s="60">
        <f t="shared" si="4"/>
        <v>3006156</v>
      </c>
      <c r="J40" s="60">
        <f t="shared" si="4"/>
        <v>4527009</v>
      </c>
      <c r="K40" s="60">
        <f t="shared" si="4"/>
        <v>1420046</v>
      </c>
      <c r="L40" s="60">
        <f t="shared" si="4"/>
        <v>0</v>
      </c>
      <c r="M40" s="60">
        <f t="shared" si="4"/>
        <v>3544986</v>
      </c>
      <c r="N40" s="60">
        <f t="shared" si="4"/>
        <v>4965032</v>
      </c>
      <c r="O40" s="60">
        <f t="shared" si="4"/>
        <v>1536286</v>
      </c>
      <c r="P40" s="60">
        <f t="shared" si="4"/>
        <v>1720605</v>
      </c>
      <c r="Q40" s="60">
        <f t="shared" si="4"/>
        <v>0</v>
      </c>
      <c r="R40" s="60">
        <f t="shared" si="4"/>
        <v>3256891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12748932</v>
      </c>
      <c r="X40" s="60">
        <f t="shared" si="4"/>
        <v>0</v>
      </c>
      <c r="Y40" s="60">
        <f t="shared" si="4"/>
        <v>12748932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23738969</v>
      </c>
      <c r="D41" s="294">
        <f t="shared" si="6"/>
        <v>0</v>
      </c>
      <c r="E41" s="295">
        <f t="shared" si="6"/>
        <v>2000000</v>
      </c>
      <c r="F41" s="295">
        <f t="shared" si="6"/>
        <v>16300000</v>
      </c>
      <c r="G41" s="295">
        <f t="shared" si="6"/>
        <v>1182796</v>
      </c>
      <c r="H41" s="295">
        <f t="shared" si="6"/>
        <v>338057</v>
      </c>
      <c r="I41" s="295">
        <f t="shared" si="6"/>
        <v>3006156</v>
      </c>
      <c r="J41" s="295">
        <f t="shared" si="6"/>
        <v>4527009</v>
      </c>
      <c r="K41" s="295">
        <f t="shared" si="6"/>
        <v>1420046</v>
      </c>
      <c r="L41" s="295">
        <f t="shared" si="6"/>
        <v>0</v>
      </c>
      <c r="M41" s="295">
        <f t="shared" si="6"/>
        <v>3544986</v>
      </c>
      <c r="N41" s="295">
        <f t="shared" si="6"/>
        <v>4965032</v>
      </c>
      <c r="O41" s="295">
        <f t="shared" si="6"/>
        <v>1536286</v>
      </c>
      <c r="P41" s="295">
        <f t="shared" si="6"/>
        <v>1720605</v>
      </c>
      <c r="Q41" s="295">
        <f t="shared" si="6"/>
        <v>0</v>
      </c>
      <c r="R41" s="295">
        <f t="shared" si="6"/>
        <v>3256891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12748932</v>
      </c>
      <c r="X41" s="295">
        <f t="shared" si="6"/>
        <v>12225000</v>
      </c>
      <c r="Y41" s="295">
        <f t="shared" si="6"/>
        <v>523932</v>
      </c>
      <c r="Z41" s="296">
        <f t="shared" si="5"/>
        <v>4.285742331288343</v>
      </c>
      <c r="AA41" s="297">
        <f>SUM(AA36:AA40)</f>
        <v>16300000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7664000</v>
      </c>
      <c r="F42" s="54">
        <f t="shared" si="7"/>
        <v>5364000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4023000</v>
      </c>
      <c r="Y42" s="54">
        <f t="shared" si="7"/>
        <v>-4023000</v>
      </c>
      <c r="Z42" s="184">
        <f t="shared" si="5"/>
        <v>-100</v>
      </c>
      <c r="AA42" s="130">
        <f aca="true" t="shared" si="8" ref="AA42:AA48">AA12+AA27</f>
        <v>5364000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3007454</v>
      </c>
      <c r="D45" s="129">
        <f t="shared" si="7"/>
        <v>0</v>
      </c>
      <c r="E45" s="54">
        <f t="shared" si="7"/>
        <v>12000000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26746423</v>
      </c>
      <c r="D49" s="218">
        <f t="shared" si="9"/>
        <v>0</v>
      </c>
      <c r="E49" s="220">
        <f t="shared" si="9"/>
        <v>21664000</v>
      </c>
      <c r="F49" s="220">
        <f t="shared" si="9"/>
        <v>21664000</v>
      </c>
      <c r="G49" s="220">
        <f t="shared" si="9"/>
        <v>1182796</v>
      </c>
      <c r="H49" s="220">
        <f t="shared" si="9"/>
        <v>338057</v>
      </c>
      <c r="I49" s="220">
        <f t="shared" si="9"/>
        <v>3006156</v>
      </c>
      <c r="J49" s="220">
        <f t="shared" si="9"/>
        <v>4527009</v>
      </c>
      <c r="K49" s="220">
        <f t="shared" si="9"/>
        <v>1420046</v>
      </c>
      <c r="L49" s="220">
        <f t="shared" si="9"/>
        <v>0</v>
      </c>
      <c r="M49" s="220">
        <f t="shared" si="9"/>
        <v>3544986</v>
      </c>
      <c r="N49" s="220">
        <f t="shared" si="9"/>
        <v>4965032</v>
      </c>
      <c r="O49" s="220">
        <f t="shared" si="9"/>
        <v>1536286</v>
      </c>
      <c r="P49" s="220">
        <f t="shared" si="9"/>
        <v>1720605</v>
      </c>
      <c r="Q49" s="220">
        <f t="shared" si="9"/>
        <v>0</v>
      </c>
      <c r="R49" s="220">
        <f t="shared" si="9"/>
        <v>3256891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12748932</v>
      </c>
      <c r="X49" s="220">
        <f t="shared" si="9"/>
        <v>16248000</v>
      </c>
      <c r="Y49" s="220">
        <f t="shared" si="9"/>
        <v>-3499068</v>
      </c>
      <c r="Z49" s="221">
        <f t="shared" si="5"/>
        <v>-21.535376661742983</v>
      </c>
      <c r="AA49" s="222">
        <f>SUM(AA41:AA48)</f>
        <v>21664000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5378000</v>
      </c>
      <c r="F51" s="54">
        <f t="shared" si="10"/>
        <v>5689000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4266750</v>
      </c>
      <c r="Y51" s="54">
        <f t="shared" si="10"/>
        <v>-4266750</v>
      </c>
      <c r="Z51" s="184">
        <f>+IF(X51&lt;&gt;0,+(Y51/X51)*100,0)</f>
        <v>-100</v>
      </c>
      <c r="AA51" s="130">
        <f>SUM(AA57:AA61)</f>
        <v>5689000</v>
      </c>
    </row>
    <row r="52" spans="1:27" ht="12.75">
      <c r="A52" s="310" t="s">
        <v>205</v>
      </c>
      <c r="B52" s="142"/>
      <c r="C52" s="62"/>
      <c r="D52" s="156"/>
      <c r="E52" s="60">
        <v>989000</v>
      </c>
      <c r="F52" s="60">
        <v>1300000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975000</v>
      </c>
      <c r="Y52" s="60">
        <v>-975000</v>
      </c>
      <c r="Z52" s="140">
        <v>-100</v>
      </c>
      <c r="AA52" s="155">
        <v>1300000</v>
      </c>
    </row>
    <row r="53" spans="1:27" ht="12.75">
      <c r="A53" s="310" t="s">
        <v>206</v>
      </c>
      <c r="B53" s="142"/>
      <c r="C53" s="62"/>
      <c r="D53" s="156"/>
      <c r="E53" s="60">
        <v>300000</v>
      </c>
      <c r="F53" s="60">
        <v>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225000</v>
      </c>
      <c r="Y53" s="60">
        <v>-225000</v>
      </c>
      <c r="Z53" s="140">
        <v>-100</v>
      </c>
      <c r="AA53" s="155">
        <v>300000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513000</v>
      </c>
      <c r="F56" s="60">
        <v>513000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384750</v>
      </c>
      <c r="Y56" s="60">
        <v>-384750</v>
      </c>
      <c r="Z56" s="140">
        <v>-100</v>
      </c>
      <c r="AA56" s="155">
        <v>513000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1802000</v>
      </c>
      <c r="F57" s="295">
        <f t="shared" si="11"/>
        <v>2113000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1584750</v>
      </c>
      <c r="Y57" s="295">
        <f t="shared" si="11"/>
        <v>-1584750</v>
      </c>
      <c r="Z57" s="296">
        <f>+IF(X57&lt;&gt;0,+(Y57/X57)*100,0)</f>
        <v>-100</v>
      </c>
      <c r="AA57" s="297">
        <f>SUM(AA52:AA56)</f>
        <v>2113000</v>
      </c>
    </row>
    <row r="58" spans="1:27" ht="12.75">
      <c r="A58" s="311" t="s">
        <v>211</v>
      </c>
      <c r="B58" s="136"/>
      <c r="C58" s="62"/>
      <c r="D58" s="156"/>
      <c r="E58" s="60">
        <v>2072000</v>
      </c>
      <c r="F58" s="60">
        <v>2072000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1554000</v>
      </c>
      <c r="Y58" s="60">
        <v>-1554000</v>
      </c>
      <c r="Z58" s="140">
        <v>-100</v>
      </c>
      <c r="AA58" s="155">
        <v>2072000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1504000</v>
      </c>
      <c r="F61" s="60">
        <v>1504000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1128000</v>
      </c>
      <c r="Y61" s="60">
        <v>-1128000</v>
      </c>
      <c r="Z61" s="140">
        <v>-100</v>
      </c>
      <c r="AA61" s="155">
        <v>1504000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378000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5000000</v>
      </c>
      <c r="F66" s="275"/>
      <c r="G66" s="275"/>
      <c r="H66" s="275"/>
      <c r="I66" s="275">
        <v>8980</v>
      </c>
      <c r="J66" s="275">
        <v>8980</v>
      </c>
      <c r="K66" s="275">
        <v>8980</v>
      </c>
      <c r="L66" s="275">
        <v>8980</v>
      </c>
      <c r="M66" s="275">
        <v>69660</v>
      </c>
      <c r="N66" s="275">
        <v>87620</v>
      </c>
      <c r="O66" s="275">
        <v>65363</v>
      </c>
      <c r="P66" s="275">
        <v>110701</v>
      </c>
      <c r="Q66" s="275">
        <v>344014</v>
      </c>
      <c r="R66" s="275">
        <v>520078</v>
      </c>
      <c r="S66" s="275"/>
      <c r="T66" s="275"/>
      <c r="U66" s="275"/>
      <c r="V66" s="275"/>
      <c r="W66" s="275">
        <v>616678</v>
      </c>
      <c r="X66" s="275"/>
      <c r="Y66" s="275">
        <v>616678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5378000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8980</v>
      </c>
      <c r="J69" s="220">
        <f t="shared" si="12"/>
        <v>8980</v>
      </c>
      <c r="K69" s="220">
        <f t="shared" si="12"/>
        <v>8980</v>
      </c>
      <c r="L69" s="220">
        <f t="shared" si="12"/>
        <v>8980</v>
      </c>
      <c r="M69" s="220">
        <f t="shared" si="12"/>
        <v>69660</v>
      </c>
      <c r="N69" s="220">
        <f t="shared" si="12"/>
        <v>87620</v>
      </c>
      <c r="O69" s="220">
        <f t="shared" si="12"/>
        <v>65363</v>
      </c>
      <c r="P69" s="220">
        <f t="shared" si="12"/>
        <v>110701</v>
      </c>
      <c r="Q69" s="220">
        <f t="shared" si="12"/>
        <v>344014</v>
      </c>
      <c r="R69" s="220">
        <f t="shared" si="12"/>
        <v>520078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616678</v>
      </c>
      <c r="X69" s="220">
        <f t="shared" si="12"/>
        <v>0</v>
      </c>
      <c r="Y69" s="220">
        <f t="shared" si="12"/>
        <v>616678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23738969</v>
      </c>
      <c r="D5" s="357">
        <f t="shared" si="0"/>
        <v>0</v>
      </c>
      <c r="E5" s="356">
        <f t="shared" si="0"/>
        <v>0</v>
      </c>
      <c r="F5" s="358">
        <f t="shared" si="0"/>
        <v>13179000</v>
      </c>
      <c r="G5" s="358">
        <f t="shared" si="0"/>
        <v>1182796</v>
      </c>
      <c r="H5" s="356">
        <f t="shared" si="0"/>
        <v>338057</v>
      </c>
      <c r="I5" s="356">
        <f t="shared" si="0"/>
        <v>3006156</v>
      </c>
      <c r="J5" s="358">
        <f t="shared" si="0"/>
        <v>4527009</v>
      </c>
      <c r="K5" s="358">
        <f t="shared" si="0"/>
        <v>1420046</v>
      </c>
      <c r="L5" s="356">
        <f t="shared" si="0"/>
        <v>0</v>
      </c>
      <c r="M5" s="356">
        <f t="shared" si="0"/>
        <v>3544986</v>
      </c>
      <c r="N5" s="358">
        <f t="shared" si="0"/>
        <v>4965032</v>
      </c>
      <c r="O5" s="358">
        <f t="shared" si="0"/>
        <v>1536286</v>
      </c>
      <c r="P5" s="356">
        <f t="shared" si="0"/>
        <v>1720605</v>
      </c>
      <c r="Q5" s="356">
        <f t="shared" si="0"/>
        <v>0</v>
      </c>
      <c r="R5" s="358">
        <f t="shared" si="0"/>
        <v>3256891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12748932</v>
      </c>
      <c r="X5" s="356">
        <f t="shared" si="0"/>
        <v>9884250</v>
      </c>
      <c r="Y5" s="358">
        <f t="shared" si="0"/>
        <v>2864682</v>
      </c>
      <c r="Z5" s="359">
        <f>+IF(X5&lt;&gt;0,+(Y5/X5)*100,0)</f>
        <v>28.982290006829047</v>
      </c>
      <c r="AA5" s="360">
        <f>+AA6+AA8+AA11+AA13+AA15</f>
        <v>13179000</v>
      </c>
    </row>
    <row r="6" spans="1:27" ht="12.75">
      <c r="A6" s="361" t="s">
        <v>205</v>
      </c>
      <c r="B6" s="142"/>
      <c r="C6" s="60">
        <f>+C7</f>
        <v>23738969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13179000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9884250</v>
      </c>
      <c r="Y6" s="59">
        <f t="shared" si="1"/>
        <v>-9884250</v>
      </c>
      <c r="Z6" s="61">
        <f>+IF(X6&lt;&gt;0,+(Y6/X6)*100,0)</f>
        <v>-100</v>
      </c>
      <c r="AA6" s="62">
        <f t="shared" si="1"/>
        <v>13179000</v>
      </c>
    </row>
    <row r="7" spans="1:27" ht="12.75">
      <c r="A7" s="291" t="s">
        <v>229</v>
      </c>
      <c r="B7" s="142"/>
      <c r="C7" s="60">
        <v>23738969</v>
      </c>
      <c r="D7" s="340"/>
      <c r="E7" s="60"/>
      <c r="F7" s="59">
        <v>13179000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9884250</v>
      </c>
      <c r="Y7" s="59">
        <v>-9884250</v>
      </c>
      <c r="Z7" s="61">
        <v>-100</v>
      </c>
      <c r="AA7" s="62">
        <v>13179000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1182796</v>
      </c>
      <c r="H15" s="60">
        <f t="shared" si="5"/>
        <v>338057</v>
      </c>
      <c r="I15" s="60">
        <f t="shared" si="5"/>
        <v>3006156</v>
      </c>
      <c r="J15" s="59">
        <f t="shared" si="5"/>
        <v>4527009</v>
      </c>
      <c r="K15" s="59">
        <f t="shared" si="5"/>
        <v>1420046</v>
      </c>
      <c r="L15" s="60">
        <f t="shared" si="5"/>
        <v>0</v>
      </c>
      <c r="M15" s="60">
        <f t="shared" si="5"/>
        <v>3544986</v>
      </c>
      <c r="N15" s="59">
        <f t="shared" si="5"/>
        <v>4965032</v>
      </c>
      <c r="O15" s="59">
        <f t="shared" si="5"/>
        <v>1536286</v>
      </c>
      <c r="P15" s="60">
        <f t="shared" si="5"/>
        <v>1720605</v>
      </c>
      <c r="Q15" s="60">
        <f t="shared" si="5"/>
        <v>0</v>
      </c>
      <c r="R15" s="59">
        <f t="shared" si="5"/>
        <v>3256891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12748932</v>
      </c>
      <c r="X15" s="60">
        <f t="shared" si="5"/>
        <v>0</v>
      </c>
      <c r="Y15" s="59">
        <f t="shared" si="5"/>
        <v>12748932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1182796</v>
      </c>
      <c r="H20" s="60">
        <v>338057</v>
      </c>
      <c r="I20" s="60">
        <v>3006156</v>
      </c>
      <c r="J20" s="59">
        <v>4527009</v>
      </c>
      <c r="K20" s="59">
        <v>1420046</v>
      </c>
      <c r="L20" s="60"/>
      <c r="M20" s="60">
        <v>3544986</v>
      </c>
      <c r="N20" s="59">
        <v>4965032</v>
      </c>
      <c r="O20" s="59">
        <v>1536286</v>
      </c>
      <c r="P20" s="60">
        <v>1720605</v>
      </c>
      <c r="Q20" s="60"/>
      <c r="R20" s="59">
        <v>3256891</v>
      </c>
      <c r="S20" s="59"/>
      <c r="T20" s="60"/>
      <c r="U20" s="60"/>
      <c r="V20" s="59"/>
      <c r="W20" s="59">
        <v>12748932</v>
      </c>
      <c r="X20" s="60"/>
      <c r="Y20" s="59">
        <v>12748932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7164000</v>
      </c>
      <c r="F22" s="345">
        <f t="shared" si="6"/>
        <v>5364000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4023000</v>
      </c>
      <c r="Y22" s="345">
        <f t="shared" si="6"/>
        <v>-4023000</v>
      </c>
      <c r="Z22" s="336">
        <f>+IF(X22&lt;&gt;0,+(Y22/X22)*100,0)</f>
        <v>-100</v>
      </c>
      <c r="AA22" s="350">
        <f>SUM(AA23:AA32)</f>
        <v>5364000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5364000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4023000</v>
      </c>
      <c r="Y24" s="59">
        <v>-4023000</v>
      </c>
      <c r="Z24" s="61">
        <v>-100</v>
      </c>
      <c r="AA24" s="62">
        <v>5364000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7164000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3007454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894700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432600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981488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698666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26746423</v>
      </c>
      <c r="D60" s="346">
        <f t="shared" si="14"/>
        <v>0</v>
      </c>
      <c r="E60" s="219">
        <f t="shared" si="14"/>
        <v>7164000</v>
      </c>
      <c r="F60" s="264">
        <f t="shared" si="14"/>
        <v>18543000</v>
      </c>
      <c r="G60" s="264">
        <f t="shared" si="14"/>
        <v>1182796</v>
      </c>
      <c r="H60" s="219">
        <f t="shared" si="14"/>
        <v>338057</v>
      </c>
      <c r="I60" s="219">
        <f t="shared" si="14"/>
        <v>3006156</v>
      </c>
      <c r="J60" s="264">
        <f t="shared" si="14"/>
        <v>4527009</v>
      </c>
      <c r="K60" s="264">
        <f t="shared" si="14"/>
        <v>1420046</v>
      </c>
      <c r="L60" s="219">
        <f t="shared" si="14"/>
        <v>0</v>
      </c>
      <c r="M60" s="219">
        <f t="shared" si="14"/>
        <v>3544986</v>
      </c>
      <c r="N60" s="264">
        <f t="shared" si="14"/>
        <v>4965032</v>
      </c>
      <c r="O60" s="264">
        <f t="shared" si="14"/>
        <v>1536286</v>
      </c>
      <c r="P60" s="219">
        <f t="shared" si="14"/>
        <v>1720605</v>
      </c>
      <c r="Q60" s="219">
        <f t="shared" si="14"/>
        <v>0</v>
      </c>
      <c r="R60" s="264">
        <f t="shared" si="14"/>
        <v>3256891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12748932</v>
      </c>
      <c r="X60" s="219">
        <f t="shared" si="14"/>
        <v>13907250</v>
      </c>
      <c r="Y60" s="264">
        <f t="shared" si="14"/>
        <v>-1158318</v>
      </c>
      <c r="Z60" s="337">
        <f>+IF(X60&lt;&gt;0,+(Y60/X60)*100,0)</f>
        <v>-8.328878822197055</v>
      </c>
      <c r="AA60" s="232">
        <f>+AA57+AA54+AA51+AA40+AA37+AA34+AA22+AA5</f>
        <v>18543000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2000000</v>
      </c>
      <c r="F5" s="358">
        <f t="shared" si="0"/>
        <v>3121000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2340750</v>
      </c>
      <c r="Y5" s="358">
        <f t="shared" si="0"/>
        <v>-2340750</v>
      </c>
      <c r="Z5" s="359">
        <f>+IF(X5&lt;&gt;0,+(Y5/X5)*100,0)</f>
        <v>-100</v>
      </c>
      <c r="AA5" s="360">
        <f>+AA6+AA8+AA11+AA13+AA15</f>
        <v>3121000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3121000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2340750</v>
      </c>
      <c r="Y6" s="59">
        <f t="shared" si="1"/>
        <v>-2340750</v>
      </c>
      <c r="Z6" s="61">
        <f>+IF(X6&lt;&gt;0,+(Y6/X6)*100,0)</f>
        <v>-100</v>
      </c>
      <c r="AA6" s="62">
        <f t="shared" si="1"/>
        <v>3121000</v>
      </c>
    </row>
    <row r="7" spans="1:27" ht="12.75">
      <c r="A7" s="291" t="s">
        <v>229</v>
      </c>
      <c r="B7" s="142"/>
      <c r="C7" s="60"/>
      <c r="D7" s="340"/>
      <c r="E7" s="60"/>
      <c r="F7" s="59">
        <v>3121000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2340750</v>
      </c>
      <c r="Y7" s="59">
        <v>-2340750</v>
      </c>
      <c r="Z7" s="61">
        <v>-100</v>
      </c>
      <c r="AA7" s="62">
        <v>3121000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12000000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12000000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14500000</v>
      </c>
      <c r="F60" s="264">
        <f t="shared" si="14"/>
        <v>3121000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2340750</v>
      </c>
      <c r="Y60" s="264">
        <f t="shared" si="14"/>
        <v>-2340750</v>
      </c>
      <c r="Z60" s="337">
        <f>+IF(X60&lt;&gt;0,+(Y60/X60)*100,0)</f>
        <v>-100</v>
      </c>
      <c r="AA60" s="232">
        <f>+AA57+AA54+AA51+AA40+AA37+AA34+AA22+AA5</f>
        <v>3121000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2018-05-08T09:16:20Z</dcterms:created>
  <dcterms:modified xsi:type="dcterms:W3CDTF">2018-05-08T09:16:24Z</dcterms:modified>
  <cp:category/>
  <cp:version/>
  <cp:contentType/>
  <cp:contentStatus/>
</cp:coreProperties>
</file>