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<sst xmlns="http://schemas.openxmlformats.org/spreadsheetml/2006/main" count="857" uniqueCount="303">
  <si>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Kwazulu-Natal: Mfolozi(KZN281) - Table C1 Schedule Quarterly Budget Statement Summary for 3rd Quarter ended 31 March 2018 (Figures Finalised as at 2018/05/07)</t>
  </si>
  <si>
    <t>Description</t>
  </si>
  <si>
    <t>2016/17</t>
  </si>
  <si>
    <t>2017/18</t>
  </si>
  <si>
    <t>Budget year 2017/18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</si>
  <si>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</si>
  <si>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</si>
  <si>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</si>
  <si>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</si>
  <si>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</si>
  <si>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</si>
  <si>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</si>
  <si>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</si>
  <si>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</si>
  <si>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</si>
  <si>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</si>
  <si>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</si>
  <si>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</si>
  <si>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</si>
  <si>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</si>
  <si>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</si>
  <si>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</si>
  <si>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</si>
  <si>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</si>
  <si>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</si>
  <si>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</si>
  <si>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</si>
  <si>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</si>
  <si>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</si>
  <si>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</si>
  <si>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</si>
  <si>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</si>
  <si>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</si>
  <si>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</si>
  <si>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</si>
  <si>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</si>
  <si>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</si>
  <si>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</si>
  <si>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</si>
  <si>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</si>
  <si>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</si>
  <si>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</si>
  <si>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</si>
  <si>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</si>
  <si>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</si>
  <si>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</si>
  <si>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</si>
  <si>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</si>
  <si>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</si>
  <si>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</si>
  <si>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</si>
  <si>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</si>
  <si>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</si>
  <si>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</si>
  <si>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</si>
  <si>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</si>
  <si>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</si>
  <si>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</si>
  <si>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</si>
  <si>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</si>
  <si>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</si>
  <si>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</si>
  <si>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</si>
  <si>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</si>
  <si>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</si>
  <si>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</si>
  <si>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</si>
  <si>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</si>
  <si>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</si>
  <si>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</si>
  <si>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Mfolozi(KZN281) - Table C2 Quarterly Budget Statement - Financial Performance (standard classification) for 3rd Quarter ended 31 March 2018 (Figures Finalised as at 2018/05/07)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</si>
  <si>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</si>
  <si>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</si>
  <si>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</si>
  <si>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</si>
  <si>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</si>
  <si>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</si>
  <si>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</si>
  <si>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</si>
  <si>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</si>
  <si>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</si>
  <si>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</si>
  <si>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</si>
  <si>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</si>
  <si>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</si>
  <si>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</si>
  <si>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</si>
  <si>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</si>
  <si>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</si>
  <si>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</si>
  <si>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</si>
  <si>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</si>
  <si>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</si>
  <si>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</si>
  <si>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</si>
  <si>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</si>
  <si>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</si>
  <si>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</si>
  <si>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</si>
  <si>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</si>
  <si>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Mfolozi(KZN281) - Table C4 Quarterly Budget Statement - Financial Performance (revenue and expenditure) for 3rd Quarter ended 31 March 2018 (Figures Finalised as at 2018/05/07)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</si>
  <si>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</si>
  <si>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</si>
  <si>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</si>
  <si>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</si>
  <si>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</si>
  <si>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</si>
  <si>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</si>
  <si>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</si>
  <si>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</si>
  <si>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</si>
  <si>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</si>
  <si>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</si>
  <si>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</si>
  <si>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</si>
  <si>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</si>
  <si>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</si>
  <si>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</si>
  <si>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</si>
  <si>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</si>
  <si>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</si>
  <si>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</si>
  <si>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</si>
  <si>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</si>
  <si>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</si>
  <si>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</si>
  <si>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</si>
  <si>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</si>
  <si>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</si>
  <si>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Mfolozi(KZN281) - Table C5 Quarterly Budget Statement - Capital Expenditure by Standard Classification and Funding for 3rd Quarter ended 31 March 2018 (Figures Finalised as at 2018/05/07)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</si>
  <si>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</si>
  <si>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</si>
  <si>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</si>
  <si>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</si>
  <si>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</si>
  <si>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</si>
  <si>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</si>
  <si>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</si>
  <si>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</si>
  <si>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</si>
  <si>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Mfolozi(KZN281) - Table C6 Quarterly Budget Statement - Financial Position for 3rd Quarter ended 31 March 2018 (Figures Finalised as at 2018/05/07)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</si>
  <si>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</si>
  <si>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</si>
  <si>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</si>
  <si>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</si>
  <si>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</si>
  <si>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</si>
  <si>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</si>
  <si>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</si>
  <si>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</si>
  <si>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</si>
  <si>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</si>
  <si>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</si>
  <si>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</si>
  <si>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</si>
  <si>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</si>
  <si>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</si>
  <si>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</si>
  <si>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</si>
  <si>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</si>
  <si>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</si>
  <si>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</si>
  <si>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</si>
  <si>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</si>
  <si>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</si>
  <si>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</si>
  <si>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</si>
  <si>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</si>
  <si>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</si>
  <si>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</si>
  <si>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</si>
  <si>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</si>
  <si>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</si>
  <si>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</si>
  <si>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Mfolozi(KZN281) - Table C7 Quarterly Budget Statement - Cash Flows for 3rd Quarter ended 31 March 2018 (Figures Finalised as at 2018/05/07)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</si>
  <si>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</si>
  <si>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</si>
  <si>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</si>
  <si>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</si>
  <si>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</si>
  <si>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</si>
  <si>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</si>
  <si>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</si>
  <si>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</si>
  <si>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</si>
  <si>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</si>
  <si>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</si>
  <si>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</si>
  <si>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</si>
  <si>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</si>
  <si>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</si>
  <si>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</si>
  <si>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</si>
  <si>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</si>
  <si>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</si>
  <si>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</si>
  <si>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</si>
  <si>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</si>
  <si>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</si>
  <si>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</si>
  <si>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</si>
  <si>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</si>
  <si>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Mfolozi(KZN281) - Table C9 Quarterly Budget Statement - Capital Expenditure by Asset Clas for 3rd Quarter ended 31 March 2018 (Figures Finalised as at 2018/05/07)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</si>
  <si>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</si>
  <si>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</si>
  <si>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</si>
  <si>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</si>
  <si>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</si>
  <si>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</si>
  <si>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</si>
  <si>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</si>
  <si>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</si>
  <si>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</si>
  <si>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</si>
  <si>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</si>
  <si>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</si>
  <si>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</si>
  <si>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</si>
  <si>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</si>
  <si>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</si>
  <si>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</si>
  <si>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</si>
  <si>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</si>
  <si>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</si>
  <si>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</si>
  <si>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</si>
  <si>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</si>
  <si>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Mfolozi(KZN281) - Table SC13a Quarterly Budget Statement - Capital Expenditure on New Assets by Asset Class for 3rd Quarter ended 31 March 2018 (Figures Finalised as at 2018/05/07)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</si>
  <si>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</si>
  <si>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</si>
  <si>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</si>
  <si>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</si>
  <si>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</si>
  <si>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</si>
  <si>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</si>
  <si>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</si>
  <si>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</si>
  <si>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</si>
  <si>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</si>
  <si>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</si>
  <si>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</si>
  <si>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</si>
  <si>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</si>
  <si>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</si>
  <si>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</si>
  <si>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</si>
  <si>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</si>
  <si>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</si>
  <si>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</si>
  <si>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</si>
  <si>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</si>
  <si>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</si>
  <si>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</si>
  <si>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</si>
  <si>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</si>
  <si>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</si>
  <si>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</si>
  <si>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</si>
  <si>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</si>
  <si>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</si>
  <si>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</si>
  <si>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</si>
  <si>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</si>
  <si>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Mfolozi(KZN281) - Table SC13B Quarterly Budget Statement - Capital Expenditure on Renewal of existing assets by Asset Class for 3rd Quarter ended 31 March 2018 (Figures Finalised as at 2018/05/07)</t>
  </si>
  <si>
    <t>Capital Expenditure on Renewal of Existing Assets by Asset Class/Sub-class</t>
  </si>
  <si>
    <t>Total Capital Expenditure on Renewal of Existing Assets</t>
  </si>
  <si>
    <t>Kwazulu-Natal: Mfolozi(KZN281) - Table SC13C Quarterly Budget Statement - Repairs and Maintenance Expenditure by Asset Class for 3rd Quarter ended 31 March 2018 (Figures Finalised as at 2018/05/07)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</si>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</sst>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7501917</v>
      </c>
      <c r="C5" s="19">
        <v>0</v>
      </c>
      <c r="D5" s="59">
        <v>5975000</v>
      </c>
      <c r="E5" s="60">
        <v>8474500</v>
      </c>
      <c r="F5" s="60">
        <v>1124005</v>
      </c>
      <c r="G5" s="60">
        <v>1124929</v>
      </c>
      <c r="H5" s="60">
        <v>1128714</v>
      </c>
      <c r="I5" s="60">
        <v>3377648</v>
      </c>
      <c r="J5" s="60">
        <v>1180178</v>
      </c>
      <c r="K5" s="60">
        <v>1169228</v>
      </c>
      <c r="L5" s="60">
        <v>1178036</v>
      </c>
      <c r="M5" s="60">
        <v>3527442</v>
      </c>
      <c r="N5" s="60">
        <v>1181903</v>
      </c>
      <c r="O5" s="60">
        <v>1175393</v>
      </c>
      <c r="P5" s="60">
        <v>1180625</v>
      </c>
      <c r="Q5" s="60">
        <v>3537921</v>
      </c>
      <c r="R5" s="60">
        <v>0</v>
      </c>
      <c r="S5" s="60">
        <v>0</v>
      </c>
      <c r="T5" s="60">
        <v>0</v>
      </c>
      <c r="U5" s="60">
        <v>0</v>
      </c>
      <c r="V5" s="60">
        <v>10443011</v>
      </c>
      <c r="W5" s="60">
        <v>4481253</v>
      </c>
      <c r="X5" s="60">
        <v>5961758</v>
      </c>
      <c r="Y5" s="61">
        <v>133.04</v>
      </c>
      <c r="Z5" s="62">
        <v>8474500</v>
      </c>
    </row>
    <row r="6" spans="1:26" ht="12.75">
      <c r="A6" s="58" t="s">
        <v>32</v>
      </c>
      <c r="B6" s="19">
        <v>343326</v>
      </c>
      <c r="C6" s="19">
        <v>0</v>
      </c>
      <c r="D6" s="59">
        <v>338000</v>
      </c>
      <c r="E6" s="60">
        <v>337500</v>
      </c>
      <c r="F6" s="60">
        <v>37394</v>
      </c>
      <c r="G6" s="60">
        <v>36292</v>
      </c>
      <c r="H6" s="60">
        <v>37564</v>
      </c>
      <c r="I6" s="60">
        <v>111250</v>
      </c>
      <c r="J6" s="60">
        <v>37177</v>
      </c>
      <c r="K6" s="60">
        <v>39786</v>
      </c>
      <c r="L6" s="60">
        <v>41814</v>
      </c>
      <c r="M6" s="60">
        <v>118777</v>
      </c>
      <c r="N6" s="60">
        <v>41331</v>
      </c>
      <c r="O6" s="60">
        <v>39021</v>
      </c>
      <c r="P6" s="60">
        <v>38177</v>
      </c>
      <c r="Q6" s="60">
        <v>118529</v>
      </c>
      <c r="R6" s="60">
        <v>0</v>
      </c>
      <c r="S6" s="60">
        <v>0</v>
      </c>
      <c r="T6" s="60">
        <v>0</v>
      </c>
      <c r="U6" s="60">
        <v>0</v>
      </c>
      <c r="V6" s="60">
        <v>348556</v>
      </c>
      <c r="W6" s="60">
        <v>253494</v>
      </c>
      <c r="X6" s="60">
        <v>95062</v>
      </c>
      <c r="Y6" s="61">
        <v>37.5</v>
      </c>
      <c r="Z6" s="62">
        <v>337500</v>
      </c>
    </row>
    <row r="7" spans="1:26" ht="12.75">
      <c r="A7" s="58" t="s">
        <v>33</v>
      </c>
      <c r="B7" s="19">
        <v>284052</v>
      </c>
      <c r="C7" s="19">
        <v>0</v>
      </c>
      <c r="D7" s="59">
        <v>800000</v>
      </c>
      <c r="E7" s="60">
        <v>500000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600003</v>
      </c>
      <c r="X7" s="60">
        <v>-600003</v>
      </c>
      <c r="Y7" s="61">
        <v>-100</v>
      </c>
      <c r="Z7" s="62">
        <v>500000</v>
      </c>
    </row>
    <row r="8" spans="1:26" ht="12.75">
      <c r="A8" s="58" t="s">
        <v>34</v>
      </c>
      <c r="B8" s="19">
        <v>120364841</v>
      </c>
      <c r="C8" s="19">
        <v>0</v>
      </c>
      <c r="D8" s="59">
        <v>112439000</v>
      </c>
      <c r="E8" s="60">
        <v>127145000</v>
      </c>
      <c r="F8" s="60">
        <v>44632000</v>
      </c>
      <c r="G8" s="60">
        <v>0</v>
      </c>
      <c r="H8" s="60">
        <v>0</v>
      </c>
      <c r="I8" s="60">
        <v>44632000</v>
      </c>
      <c r="J8" s="60">
        <v>0</v>
      </c>
      <c r="K8" s="60">
        <v>0</v>
      </c>
      <c r="L8" s="60">
        <v>47613515</v>
      </c>
      <c r="M8" s="60">
        <v>47613515</v>
      </c>
      <c r="N8" s="60">
        <v>0</v>
      </c>
      <c r="O8" s="60">
        <v>425032</v>
      </c>
      <c r="P8" s="60">
        <v>26778000</v>
      </c>
      <c r="Q8" s="60">
        <v>27203032</v>
      </c>
      <c r="R8" s="60">
        <v>0</v>
      </c>
      <c r="S8" s="60">
        <v>0</v>
      </c>
      <c r="T8" s="60">
        <v>0</v>
      </c>
      <c r="U8" s="60">
        <v>0</v>
      </c>
      <c r="V8" s="60">
        <v>119448547</v>
      </c>
      <c r="W8" s="60">
        <v>112439001</v>
      </c>
      <c r="X8" s="60">
        <v>7009546</v>
      </c>
      <c r="Y8" s="61">
        <v>6.23</v>
      </c>
      <c r="Z8" s="62">
        <v>127145000</v>
      </c>
    </row>
    <row r="9" spans="1:26" ht="12.75">
      <c r="A9" s="58" t="s">
        <v>35</v>
      </c>
      <c r="B9" s="19">
        <v>17783859</v>
      </c>
      <c r="C9" s="19">
        <v>0</v>
      </c>
      <c r="D9" s="59">
        <v>16825000</v>
      </c>
      <c r="E9" s="60">
        <v>1551000</v>
      </c>
      <c r="F9" s="60">
        <v>47548</v>
      </c>
      <c r="G9" s="60">
        <v>120497</v>
      </c>
      <c r="H9" s="60">
        <v>211293</v>
      </c>
      <c r="I9" s="60">
        <v>379338</v>
      </c>
      <c r="J9" s="60">
        <v>748158</v>
      </c>
      <c r="K9" s="60">
        <v>51436</v>
      </c>
      <c r="L9" s="60">
        <v>1209066</v>
      </c>
      <c r="M9" s="60">
        <v>2008660</v>
      </c>
      <c r="N9" s="60">
        <v>104904</v>
      </c>
      <c r="O9" s="60">
        <v>159384</v>
      </c>
      <c r="P9" s="60">
        <v>7338</v>
      </c>
      <c r="Q9" s="60">
        <v>271626</v>
      </c>
      <c r="R9" s="60">
        <v>0</v>
      </c>
      <c r="S9" s="60">
        <v>0</v>
      </c>
      <c r="T9" s="60">
        <v>0</v>
      </c>
      <c r="U9" s="60">
        <v>0</v>
      </c>
      <c r="V9" s="60">
        <v>2659624</v>
      </c>
      <c r="W9" s="60">
        <v>12662991</v>
      </c>
      <c r="X9" s="60">
        <v>-10003367</v>
      </c>
      <c r="Y9" s="61">
        <v>-79</v>
      </c>
      <c r="Z9" s="62">
        <v>1551000</v>
      </c>
    </row>
    <row r="10" spans="1:26" ht="22.5">
      <c r="A10" s="63" t="s">
        <v>278</v>
      </c>
      <c r="B10" s="64">
        <f>SUM(B5:B9)</f>
        <v>146277995</v>
      </c>
      <c r="C10" s="64">
        <f>SUM(C5:C9)</f>
        <v>0</v>
      </c>
      <c r="D10" s="65">
        <f aca="true" t="shared" si="0" ref="D10:Z10">SUM(D5:D9)</f>
        <v>136377000</v>
      </c>
      <c r="E10" s="66">
        <f t="shared" si="0"/>
        <v>138008000</v>
      </c>
      <c r="F10" s="66">
        <f t="shared" si="0"/>
        <v>45840947</v>
      </c>
      <c r="G10" s="66">
        <f t="shared" si="0"/>
        <v>1281718</v>
      </c>
      <c r="H10" s="66">
        <f t="shared" si="0"/>
        <v>1377571</v>
      </c>
      <c r="I10" s="66">
        <f t="shared" si="0"/>
        <v>48500236</v>
      </c>
      <c r="J10" s="66">
        <f t="shared" si="0"/>
        <v>1965513</v>
      </c>
      <c r="K10" s="66">
        <f t="shared" si="0"/>
        <v>1260450</v>
      </c>
      <c r="L10" s="66">
        <f t="shared" si="0"/>
        <v>50042431</v>
      </c>
      <c r="M10" s="66">
        <f t="shared" si="0"/>
        <v>53268394</v>
      </c>
      <c r="N10" s="66">
        <f t="shared" si="0"/>
        <v>1328138</v>
      </c>
      <c r="O10" s="66">
        <f t="shared" si="0"/>
        <v>1798830</v>
      </c>
      <c r="P10" s="66">
        <f t="shared" si="0"/>
        <v>28004140</v>
      </c>
      <c r="Q10" s="66">
        <f t="shared" si="0"/>
        <v>31131108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132899738</v>
      </c>
      <c r="W10" s="66">
        <f t="shared" si="0"/>
        <v>130436742</v>
      </c>
      <c r="X10" s="66">
        <f t="shared" si="0"/>
        <v>2462996</v>
      </c>
      <c r="Y10" s="67">
        <f>+IF(W10&lt;&gt;0,(X10/W10)*100,0)</f>
        <v>1.8882685677629085</v>
      </c>
      <c r="Z10" s="68">
        <f t="shared" si="0"/>
        <v>138008000</v>
      </c>
    </row>
    <row r="11" spans="1:26" ht="12.75">
      <c r="A11" s="58" t="s">
        <v>37</v>
      </c>
      <c r="B11" s="19">
        <v>37696372</v>
      </c>
      <c r="C11" s="19">
        <v>0</v>
      </c>
      <c r="D11" s="59">
        <v>42904000</v>
      </c>
      <c r="E11" s="60">
        <v>56785000</v>
      </c>
      <c r="F11" s="60">
        <v>3532619</v>
      </c>
      <c r="G11" s="60">
        <v>3627926</v>
      </c>
      <c r="H11" s="60">
        <v>3632026</v>
      </c>
      <c r="I11" s="60">
        <v>10792571</v>
      </c>
      <c r="J11" s="60">
        <v>3618071</v>
      </c>
      <c r="K11" s="60">
        <v>5273872</v>
      </c>
      <c r="L11" s="60">
        <v>3681857</v>
      </c>
      <c r="M11" s="60">
        <v>12573800</v>
      </c>
      <c r="N11" s="60">
        <v>4132453</v>
      </c>
      <c r="O11" s="60">
        <v>3918218</v>
      </c>
      <c r="P11" s="60">
        <v>3453006</v>
      </c>
      <c r="Q11" s="60">
        <v>11503677</v>
      </c>
      <c r="R11" s="60">
        <v>0</v>
      </c>
      <c r="S11" s="60">
        <v>0</v>
      </c>
      <c r="T11" s="60">
        <v>0</v>
      </c>
      <c r="U11" s="60">
        <v>0</v>
      </c>
      <c r="V11" s="60">
        <v>34870048</v>
      </c>
      <c r="W11" s="60">
        <v>31886253</v>
      </c>
      <c r="X11" s="60">
        <v>2983795</v>
      </c>
      <c r="Y11" s="61">
        <v>9.36</v>
      </c>
      <c r="Z11" s="62">
        <v>56785000</v>
      </c>
    </row>
    <row r="12" spans="1:26" ht="12.75">
      <c r="A12" s="58" t="s">
        <v>38</v>
      </c>
      <c r="B12" s="19">
        <v>8861422</v>
      </c>
      <c r="C12" s="19">
        <v>0</v>
      </c>
      <c r="D12" s="59">
        <v>8849000</v>
      </c>
      <c r="E12" s="60">
        <v>0</v>
      </c>
      <c r="F12" s="60">
        <v>736992</v>
      </c>
      <c r="G12" s="60">
        <v>736992</v>
      </c>
      <c r="H12" s="60">
        <v>743886</v>
      </c>
      <c r="I12" s="60">
        <v>2217870</v>
      </c>
      <c r="J12" s="60">
        <v>736992</v>
      </c>
      <c r="K12" s="60">
        <v>736992</v>
      </c>
      <c r="L12" s="60">
        <v>739748</v>
      </c>
      <c r="M12" s="60">
        <v>2213732</v>
      </c>
      <c r="N12" s="60">
        <v>1706784</v>
      </c>
      <c r="O12" s="60">
        <v>874955</v>
      </c>
      <c r="P12" s="60">
        <v>874228</v>
      </c>
      <c r="Q12" s="60">
        <v>3455967</v>
      </c>
      <c r="R12" s="60">
        <v>0</v>
      </c>
      <c r="S12" s="60">
        <v>0</v>
      </c>
      <c r="T12" s="60">
        <v>0</v>
      </c>
      <c r="U12" s="60">
        <v>0</v>
      </c>
      <c r="V12" s="60">
        <v>7887569</v>
      </c>
      <c r="W12" s="60">
        <v>6741000</v>
      </c>
      <c r="X12" s="60">
        <v>1146569</v>
      </c>
      <c r="Y12" s="61">
        <v>17.01</v>
      </c>
      <c r="Z12" s="62">
        <v>0</v>
      </c>
    </row>
    <row r="13" spans="1:26" ht="12.75">
      <c r="A13" s="58" t="s">
        <v>279</v>
      </c>
      <c r="B13" s="19">
        <v>7962364</v>
      </c>
      <c r="C13" s="19">
        <v>0</v>
      </c>
      <c r="D13" s="59">
        <v>0</v>
      </c>
      <c r="E13" s="60">
        <v>1800000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/>
      <c r="X13" s="60">
        <v>0</v>
      </c>
      <c r="Y13" s="61">
        <v>0</v>
      </c>
      <c r="Z13" s="62">
        <v>1800000</v>
      </c>
    </row>
    <row r="14" spans="1:26" ht="12.75">
      <c r="A14" s="58" t="s">
        <v>40</v>
      </c>
      <c r="B14" s="19">
        <v>1119446</v>
      </c>
      <c r="C14" s="19">
        <v>0</v>
      </c>
      <c r="D14" s="59">
        <v>0</v>
      </c>
      <c r="E14" s="60">
        <v>152624</v>
      </c>
      <c r="F14" s="60">
        <v>17140</v>
      </c>
      <c r="G14" s="60">
        <v>14408</v>
      </c>
      <c r="H14" s="60">
        <v>13730</v>
      </c>
      <c r="I14" s="60">
        <v>45278</v>
      </c>
      <c r="J14" s="60">
        <v>21847</v>
      </c>
      <c r="K14" s="60">
        <v>14514</v>
      </c>
      <c r="L14" s="60">
        <v>0</v>
      </c>
      <c r="M14" s="60">
        <v>36361</v>
      </c>
      <c r="N14" s="60">
        <v>32427</v>
      </c>
      <c r="O14" s="60">
        <v>14009</v>
      </c>
      <c r="P14" s="60">
        <v>16965</v>
      </c>
      <c r="Q14" s="60">
        <v>63401</v>
      </c>
      <c r="R14" s="60">
        <v>0</v>
      </c>
      <c r="S14" s="60">
        <v>0</v>
      </c>
      <c r="T14" s="60">
        <v>0</v>
      </c>
      <c r="U14" s="60">
        <v>0</v>
      </c>
      <c r="V14" s="60">
        <v>145040</v>
      </c>
      <c r="W14" s="60"/>
      <c r="X14" s="60">
        <v>145040</v>
      </c>
      <c r="Y14" s="61">
        <v>0</v>
      </c>
      <c r="Z14" s="62">
        <v>152624</v>
      </c>
    </row>
    <row r="15" spans="1:26" ht="12.75">
      <c r="A15" s="58" t="s">
        <v>41</v>
      </c>
      <c r="B15" s="19">
        <v>0</v>
      </c>
      <c r="C15" s="19">
        <v>0</v>
      </c>
      <c r="D15" s="59">
        <v>0</v>
      </c>
      <c r="E15" s="60">
        <v>3180000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/>
      <c r="X15" s="60">
        <v>0</v>
      </c>
      <c r="Y15" s="61">
        <v>0</v>
      </c>
      <c r="Z15" s="62">
        <v>3180000</v>
      </c>
    </row>
    <row r="16" spans="1:26" ht="12.75">
      <c r="A16" s="69" t="s">
        <v>42</v>
      </c>
      <c r="B16" s="19">
        <v>10823135</v>
      </c>
      <c r="C16" s="19">
        <v>0</v>
      </c>
      <c r="D16" s="59">
        <v>0</v>
      </c>
      <c r="E16" s="60">
        <v>1210000</v>
      </c>
      <c r="F16" s="60">
        <v>78600</v>
      </c>
      <c r="G16" s="60">
        <v>147054</v>
      </c>
      <c r="H16" s="60">
        <v>115252</v>
      </c>
      <c r="I16" s="60">
        <v>340906</v>
      </c>
      <c r="J16" s="60">
        <v>137858</v>
      </c>
      <c r="K16" s="60">
        <v>148852</v>
      </c>
      <c r="L16" s="60">
        <v>179355</v>
      </c>
      <c r="M16" s="60">
        <v>466065</v>
      </c>
      <c r="N16" s="60">
        <v>35550</v>
      </c>
      <c r="O16" s="60">
        <v>144818</v>
      </c>
      <c r="P16" s="60">
        <v>25902</v>
      </c>
      <c r="Q16" s="60">
        <v>206270</v>
      </c>
      <c r="R16" s="60">
        <v>0</v>
      </c>
      <c r="S16" s="60">
        <v>0</v>
      </c>
      <c r="T16" s="60">
        <v>0</v>
      </c>
      <c r="U16" s="60">
        <v>0</v>
      </c>
      <c r="V16" s="60">
        <v>1013241</v>
      </c>
      <c r="W16" s="60"/>
      <c r="X16" s="60">
        <v>1013241</v>
      </c>
      <c r="Y16" s="61">
        <v>0</v>
      </c>
      <c r="Z16" s="62">
        <v>1210000</v>
      </c>
    </row>
    <row r="17" spans="1:26" ht="12.75">
      <c r="A17" s="58" t="s">
        <v>43</v>
      </c>
      <c r="B17" s="19">
        <v>77502753</v>
      </c>
      <c r="C17" s="19">
        <v>0</v>
      </c>
      <c r="D17" s="59">
        <v>68247000</v>
      </c>
      <c r="E17" s="60">
        <v>69950500</v>
      </c>
      <c r="F17" s="60">
        <v>6077666</v>
      </c>
      <c r="G17" s="60">
        <v>7065200</v>
      </c>
      <c r="H17" s="60">
        <v>6181734</v>
      </c>
      <c r="I17" s="60">
        <v>19324600</v>
      </c>
      <c r="J17" s="60">
        <v>4407963</v>
      </c>
      <c r="K17" s="60">
        <v>3932623</v>
      </c>
      <c r="L17" s="60">
        <v>4479293</v>
      </c>
      <c r="M17" s="60">
        <v>12819879</v>
      </c>
      <c r="N17" s="60">
        <v>3639286</v>
      </c>
      <c r="O17" s="60">
        <v>3859351</v>
      </c>
      <c r="P17" s="60">
        <v>3988017</v>
      </c>
      <c r="Q17" s="60">
        <v>11486654</v>
      </c>
      <c r="R17" s="60">
        <v>0</v>
      </c>
      <c r="S17" s="60">
        <v>0</v>
      </c>
      <c r="T17" s="60">
        <v>0</v>
      </c>
      <c r="U17" s="60">
        <v>0</v>
      </c>
      <c r="V17" s="60">
        <v>43631133</v>
      </c>
      <c r="W17" s="60">
        <v>51041997</v>
      </c>
      <c r="X17" s="60">
        <v>-7410864</v>
      </c>
      <c r="Y17" s="61">
        <v>-14.52</v>
      </c>
      <c r="Z17" s="62">
        <v>69950500</v>
      </c>
    </row>
    <row r="18" spans="1:26" ht="12.75">
      <c r="A18" s="70" t="s">
        <v>44</v>
      </c>
      <c r="B18" s="71">
        <f>SUM(B11:B17)</f>
        <v>143965492</v>
      </c>
      <c r="C18" s="71">
        <f>SUM(C11:C17)</f>
        <v>0</v>
      </c>
      <c r="D18" s="72">
        <f aca="true" t="shared" si="1" ref="D18:Z18">SUM(D11:D17)</f>
        <v>120000000</v>
      </c>
      <c r="E18" s="73">
        <f t="shared" si="1"/>
        <v>133078124</v>
      </c>
      <c r="F18" s="73">
        <f t="shared" si="1"/>
        <v>10443017</v>
      </c>
      <c r="G18" s="73">
        <f t="shared" si="1"/>
        <v>11591580</v>
      </c>
      <c r="H18" s="73">
        <f t="shared" si="1"/>
        <v>10686628</v>
      </c>
      <c r="I18" s="73">
        <f t="shared" si="1"/>
        <v>32721225</v>
      </c>
      <c r="J18" s="73">
        <f t="shared" si="1"/>
        <v>8922731</v>
      </c>
      <c r="K18" s="73">
        <f t="shared" si="1"/>
        <v>10106853</v>
      </c>
      <c r="L18" s="73">
        <f t="shared" si="1"/>
        <v>9080253</v>
      </c>
      <c r="M18" s="73">
        <f t="shared" si="1"/>
        <v>28109837</v>
      </c>
      <c r="N18" s="73">
        <f t="shared" si="1"/>
        <v>9546500</v>
      </c>
      <c r="O18" s="73">
        <f t="shared" si="1"/>
        <v>8811351</v>
      </c>
      <c r="P18" s="73">
        <f t="shared" si="1"/>
        <v>8358118</v>
      </c>
      <c r="Q18" s="73">
        <f t="shared" si="1"/>
        <v>26715969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87547031</v>
      </c>
      <c r="W18" s="73">
        <f t="shared" si="1"/>
        <v>89669250</v>
      </c>
      <c r="X18" s="73">
        <f t="shared" si="1"/>
        <v>-2122219</v>
      </c>
      <c r="Y18" s="67">
        <f>+IF(W18&lt;&gt;0,(X18/W18)*100,0)</f>
        <v>-2.366718802711074</v>
      </c>
      <c r="Z18" s="74">
        <f t="shared" si="1"/>
        <v>133078124</v>
      </c>
    </row>
    <row r="19" spans="1:26" ht="12.75">
      <c r="A19" s="70" t="s">
        <v>45</v>
      </c>
      <c r="B19" s="75">
        <f>+B10-B18</f>
        <v>2312503</v>
      </c>
      <c r="C19" s="75">
        <f>+C10-C18</f>
        <v>0</v>
      </c>
      <c r="D19" s="76">
        <f aca="true" t="shared" si="2" ref="D19:Z19">+D10-D18</f>
        <v>16377000</v>
      </c>
      <c r="E19" s="77">
        <f t="shared" si="2"/>
        <v>4929876</v>
      </c>
      <c r="F19" s="77">
        <f t="shared" si="2"/>
        <v>35397930</v>
      </c>
      <c r="G19" s="77">
        <f t="shared" si="2"/>
        <v>-10309862</v>
      </c>
      <c r="H19" s="77">
        <f t="shared" si="2"/>
        <v>-9309057</v>
      </c>
      <c r="I19" s="77">
        <f t="shared" si="2"/>
        <v>15779011</v>
      </c>
      <c r="J19" s="77">
        <f t="shared" si="2"/>
        <v>-6957218</v>
      </c>
      <c r="K19" s="77">
        <f t="shared" si="2"/>
        <v>-8846403</v>
      </c>
      <c r="L19" s="77">
        <f t="shared" si="2"/>
        <v>40962178</v>
      </c>
      <c r="M19" s="77">
        <f t="shared" si="2"/>
        <v>25158557</v>
      </c>
      <c r="N19" s="77">
        <f t="shared" si="2"/>
        <v>-8218362</v>
      </c>
      <c r="O19" s="77">
        <f t="shared" si="2"/>
        <v>-7012521</v>
      </c>
      <c r="P19" s="77">
        <f t="shared" si="2"/>
        <v>19646022</v>
      </c>
      <c r="Q19" s="77">
        <f t="shared" si="2"/>
        <v>4415139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45352707</v>
      </c>
      <c r="W19" s="77">
        <f>IF(E10=E18,0,W10-W18)</f>
        <v>40767492</v>
      </c>
      <c r="X19" s="77">
        <f t="shared" si="2"/>
        <v>4585215</v>
      </c>
      <c r="Y19" s="78">
        <f>+IF(W19&lt;&gt;0,(X19/W19)*100,0)</f>
        <v>11.247233457481268</v>
      </c>
      <c r="Z19" s="79">
        <f t="shared" si="2"/>
        <v>4929876</v>
      </c>
    </row>
    <row r="20" spans="1:26" ht="12.75">
      <c r="A20" s="58" t="s">
        <v>46</v>
      </c>
      <c r="B20" s="19">
        <v>24049000</v>
      </c>
      <c r="C20" s="19">
        <v>0</v>
      </c>
      <c r="D20" s="59">
        <v>43623000</v>
      </c>
      <c r="E20" s="60">
        <v>31292000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16311007</v>
      </c>
      <c r="M20" s="60">
        <v>16311007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16311007</v>
      </c>
      <c r="W20" s="60">
        <v>43623000</v>
      </c>
      <c r="X20" s="60">
        <v>-27311993</v>
      </c>
      <c r="Y20" s="61">
        <v>-62.61</v>
      </c>
      <c r="Z20" s="62">
        <v>31292000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70408</v>
      </c>
      <c r="G21" s="82">
        <v>39689</v>
      </c>
      <c r="H21" s="82">
        <v>12776</v>
      </c>
      <c r="I21" s="82">
        <v>122873</v>
      </c>
      <c r="J21" s="82">
        <v>73945</v>
      </c>
      <c r="K21" s="82">
        <v>39528</v>
      </c>
      <c r="L21" s="82">
        <v>36156</v>
      </c>
      <c r="M21" s="82">
        <v>149629</v>
      </c>
      <c r="N21" s="82">
        <v>34302</v>
      </c>
      <c r="O21" s="82">
        <v>11257</v>
      </c>
      <c r="P21" s="82">
        <v>132883</v>
      </c>
      <c r="Q21" s="82">
        <v>178442</v>
      </c>
      <c r="R21" s="82">
        <v>0</v>
      </c>
      <c r="S21" s="82">
        <v>0</v>
      </c>
      <c r="T21" s="82">
        <v>0</v>
      </c>
      <c r="U21" s="82">
        <v>0</v>
      </c>
      <c r="V21" s="82">
        <v>450944</v>
      </c>
      <c r="W21" s="82"/>
      <c r="X21" s="82">
        <v>450944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26361503</v>
      </c>
      <c r="C22" s="86">
        <f>SUM(C19:C21)</f>
        <v>0</v>
      </c>
      <c r="D22" s="87">
        <f aca="true" t="shared" si="3" ref="D22:Z22">SUM(D19:D21)</f>
        <v>60000000</v>
      </c>
      <c r="E22" s="88">
        <f t="shared" si="3"/>
        <v>36221876</v>
      </c>
      <c r="F22" s="88">
        <f t="shared" si="3"/>
        <v>35468338</v>
      </c>
      <c r="G22" s="88">
        <f t="shared" si="3"/>
        <v>-10270173</v>
      </c>
      <c r="H22" s="88">
        <f t="shared" si="3"/>
        <v>-9296281</v>
      </c>
      <c r="I22" s="88">
        <f t="shared" si="3"/>
        <v>15901884</v>
      </c>
      <c r="J22" s="88">
        <f t="shared" si="3"/>
        <v>-6883273</v>
      </c>
      <c r="K22" s="88">
        <f t="shared" si="3"/>
        <v>-8806875</v>
      </c>
      <c r="L22" s="88">
        <f t="shared" si="3"/>
        <v>57309341</v>
      </c>
      <c r="M22" s="88">
        <f t="shared" si="3"/>
        <v>41619193</v>
      </c>
      <c r="N22" s="88">
        <f t="shared" si="3"/>
        <v>-8184060</v>
      </c>
      <c r="O22" s="88">
        <f t="shared" si="3"/>
        <v>-7001264</v>
      </c>
      <c r="P22" s="88">
        <f t="shared" si="3"/>
        <v>19778905</v>
      </c>
      <c r="Q22" s="88">
        <f t="shared" si="3"/>
        <v>4593581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62114658</v>
      </c>
      <c r="W22" s="88">
        <f t="shared" si="3"/>
        <v>84390492</v>
      </c>
      <c r="X22" s="88">
        <f t="shared" si="3"/>
        <v>-22275834</v>
      </c>
      <c r="Y22" s="89">
        <f>+IF(W22&lt;&gt;0,(X22/W22)*100,0)</f>
        <v>-26.39614187816324</v>
      </c>
      <c r="Z22" s="90">
        <f t="shared" si="3"/>
        <v>36221876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26361503</v>
      </c>
      <c r="C24" s="75">
        <f>SUM(C22:C23)</f>
        <v>0</v>
      </c>
      <c r="D24" s="76">
        <f aca="true" t="shared" si="4" ref="D24:Z24">SUM(D22:D23)</f>
        <v>60000000</v>
      </c>
      <c r="E24" s="77">
        <f t="shared" si="4"/>
        <v>36221876</v>
      </c>
      <c r="F24" s="77">
        <f t="shared" si="4"/>
        <v>35468338</v>
      </c>
      <c r="G24" s="77">
        <f t="shared" si="4"/>
        <v>-10270173</v>
      </c>
      <c r="H24" s="77">
        <f t="shared" si="4"/>
        <v>-9296281</v>
      </c>
      <c r="I24" s="77">
        <f t="shared" si="4"/>
        <v>15901884</v>
      </c>
      <c r="J24" s="77">
        <f t="shared" si="4"/>
        <v>-6883273</v>
      </c>
      <c r="K24" s="77">
        <f t="shared" si="4"/>
        <v>-8806875</v>
      </c>
      <c r="L24" s="77">
        <f t="shared" si="4"/>
        <v>57309341</v>
      </c>
      <c r="M24" s="77">
        <f t="shared" si="4"/>
        <v>41619193</v>
      </c>
      <c r="N24" s="77">
        <f t="shared" si="4"/>
        <v>-8184060</v>
      </c>
      <c r="O24" s="77">
        <f t="shared" si="4"/>
        <v>-7001264</v>
      </c>
      <c r="P24" s="77">
        <f t="shared" si="4"/>
        <v>19778905</v>
      </c>
      <c r="Q24" s="77">
        <f t="shared" si="4"/>
        <v>4593581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62114658</v>
      </c>
      <c r="W24" s="77">
        <f t="shared" si="4"/>
        <v>84390492</v>
      </c>
      <c r="X24" s="77">
        <f t="shared" si="4"/>
        <v>-22275834</v>
      </c>
      <c r="Y24" s="78">
        <f>+IF(W24&lt;&gt;0,(X24/W24)*100,0)</f>
        <v>-26.39614187816324</v>
      </c>
      <c r="Z24" s="79">
        <f t="shared" si="4"/>
        <v>36221876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55587685</v>
      </c>
      <c r="C27" s="22">
        <v>0</v>
      </c>
      <c r="D27" s="99">
        <v>60000000</v>
      </c>
      <c r="E27" s="100">
        <v>60000000</v>
      </c>
      <c r="F27" s="100">
        <v>1936359</v>
      </c>
      <c r="G27" s="100">
        <v>3893419</v>
      </c>
      <c r="H27" s="100">
        <v>1473159</v>
      </c>
      <c r="I27" s="100">
        <v>7302937</v>
      </c>
      <c r="J27" s="100">
        <v>496142</v>
      </c>
      <c r="K27" s="100">
        <v>16346</v>
      </c>
      <c r="L27" s="100">
        <v>10309775</v>
      </c>
      <c r="M27" s="100">
        <v>10822263</v>
      </c>
      <c r="N27" s="100">
        <v>292051</v>
      </c>
      <c r="O27" s="100">
        <v>25786</v>
      </c>
      <c r="P27" s="100">
        <v>968500</v>
      </c>
      <c r="Q27" s="100">
        <v>1286337</v>
      </c>
      <c r="R27" s="100">
        <v>0</v>
      </c>
      <c r="S27" s="100">
        <v>0</v>
      </c>
      <c r="T27" s="100">
        <v>0</v>
      </c>
      <c r="U27" s="100">
        <v>0</v>
      </c>
      <c r="V27" s="100">
        <v>19411537</v>
      </c>
      <c r="W27" s="100">
        <v>45000000</v>
      </c>
      <c r="X27" s="100">
        <v>-25588463</v>
      </c>
      <c r="Y27" s="101">
        <v>-56.86</v>
      </c>
      <c r="Z27" s="102">
        <v>60000000</v>
      </c>
    </row>
    <row r="28" spans="1:26" ht="12.75">
      <c r="A28" s="103" t="s">
        <v>46</v>
      </c>
      <c r="B28" s="19">
        <v>24049000</v>
      </c>
      <c r="C28" s="19">
        <v>0</v>
      </c>
      <c r="D28" s="59">
        <v>43623000</v>
      </c>
      <c r="E28" s="60">
        <v>43623000</v>
      </c>
      <c r="F28" s="60">
        <v>0</v>
      </c>
      <c r="G28" s="60">
        <v>3874797</v>
      </c>
      <c r="H28" s="60">
        <v>1421910</v>
      </c>
      <c r="I28" s="60">
        <v>5296707</v>
      </c>
      <c r="J28" s="60">
        <v>490879</v>
      </c>
      <c r="K28" s="60">
        <v>0</v>
      </c>
      <c r="L28" s="60">
        <v>10309775</v>
      </c>
      <c r="M28" s="60">
        <v>10800654</v>
      </c>
      <c r="N28" s="60">
        <v>282629</v>
      </c>
      <c r="O28" s="60">
        <v>0</v>
      </c>
      <c r="P28" s="60">
        <v>968500</v>
      </c>
      <c r="Q28" s="60">
        <v>1251129</v>
      </c>
      <c r="R28" s="60">
        <v>0</v>
      </c>
      <c r="S28" s="60">
        <v>0</v>
      </c>
      <c r="T28" s="60">
        <v>0</v>
      </c>
      <c r="U28" s="60">
        <v>0</v>
      </c>
      <c r="V28" s="60">
        <v>17348490</v>
      </c>
      <c r="W28" s="60">
        <v>32717250</v>
      </c>
      <c r="X28" s="60">
        <v>-15368760</v>
      </c>
      <c r="Y28" s="61">
        <v>-46.97</v>
      </c>
      <c r="Z28" s="62">
        <v>43623000</v>
      </c>
    </row>
    <row r="29" spans="1:26" ht="12.75">
      <c r="A29" s="58" t="s">
        <v>283</v>
      </c>
      <c r="B29" s="19">
        <v>13833744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17704941</v>
      </c>
      <c r="C31" s="19">
        <v>0</v>
      </c>
      <c r="D31" s="59">
        <v>16377000</v>
      </c>
      <c r="E31" s="60">
        <v>16377000</v>
      </c>
      <c r="F31" s="60">
        <v>1936359</v>
      </c>
      <c r="G31" s="60">
        <v>18622</v>
      </c>
      <c r="H31" s="60">
        <v>51249</v>
      </c>
      <c r="I31" s="60">
        <v>2006230</v>
      </c>
      <c r="J31" s="60">
        <v>5263</v>
      </c>
      <c r="K31" s="60">
        <v>16346</v>
      </c>
      <c r="L31" s="60">
        <v>0</v>
      </c>
      <c r="M31" s="60">
        <v>21609</v>
      </c>
      <c r="N31" s="60">
        <v>9422</v>
      </c>
      <c r="O31" s="60">
        <v>25786</v>
      </c>
      <c r="P31" s="60">
        <v>0</v>
      </c>
      <c r="Q31" s="60">
        <v>35208</v>
      </c>
      <c r="R31" s="60">
        <v>0</v>
      </c>
      <c r="S31" s="60">
        <v>0</v>
      </c>
      <c r="T31" s="60">
        <v>0</v>
      </c>
      <c r="U31" s="60">
        <v>0</v>
      </c>
      <c r="V31" s="60">
        <v>2063047</v>
      </c>
      <c r="W31" s="60">
        <v>12282750</v>
      </c>
      <c r="X31" s="60">
        <v>-10219703</v>
      </c>
      <c r="Y31" s="61">
        <v>-83.2</v>
      </c>
      <c r="Z31" s="62">
        <v>16377000</v>
      </c>
    </row>
    <row r="32" spans="1:26" ht="12.75">
      <c r="A32" s="70" t="s">
        <v>54</v>
      </c>
      <c r="B32" s="22">
        <f>SUM(B28:B31)</f>
        <v>55587685</v>
      </c>
      <c r="C32" s="22">
        <f>SUM(C28:C31)</f>
        <v>0</v>
      </c>
      <c r="D32" s="99">
        <f aca="true" t="shared" si="5" ref="D32:Z32">SUM(D28:D31)</f>
        <v>60000000</v>
      </c>
      <c r="E32" s="100">
        <f t="shared" si="5"/>
        <v>60000000</v>
      </c>
      <c r="F32" s="100">
        <f t="shared" si="5"/>
        <v>1936359</v>
      </c>
      <c r="G32" s="100">
        <f t="shared" si="5"/>
        <v>3893419</v>
      </c>
      <c r="H32" s="100">
        <f t="shared" si="5"/>
        <v>1473159</v>
      </c>
      <c r="I32" s="100">
        <f t="shared" si="5"/>
        <v>7302937</v>
      </c>
      <c r="J32" s="100">
        <f t="shared" si="5"/>
        <v>496142</v>
      </c>
      <c r="K32" s="100">
        <f t="shared" si="5"/>
        <v>16346</v>
      </c>
      <c r="L32" s="100">
        <f t="shared" si="5"/>
        <v>10309775</v>
      </c>
      <c r="M32" s="100">
        <f t="shared" si="5"/>
        <v>10822263</v>
      </c>
      <c r="N32" s="100">
        <f t="shared" si="5"/>
        <v>292051</v>
      </c>
      <c r="O32" s="100">
        <f t="shared" si="5"/>
        <v>25786</v>
      </c>
      <c r="P32" s="100">
        <f t="shared" si="5"/>
        <v>968500</v>
      </c>
      <c r="Q32" s="100">
        <f t="shared" si="5"/>
        <v>1286337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19411537</v>
      </c>
      <c r="W32" s="100">
        <f t="shared" si="5"/>
        <v>45000000</v>
      </c>
      <c r="X32" s="100">
        <f t="shared" si="5"/>
        <v>-25588463</v>
      </c>
      <c r="Y32" s="101">
        <f>+IF(W32&lt;&gt;0,(X32/W32)*100,0)</f>
        <v>-56.86325111111111</v>
      </c>
      <c r="Z32" s="102">
        <f t="shared" si="5"/>
        <v>60000000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12905515</v>
      </c>
      <c r="C35" s="19">
        <v>0</v>
      </c>
      <c r="D35" s="59">
        <v>18000000</v>
      </c>
      <c r="E35" s="60">
        <v>8000000</v>
      </c>
      <c r="F35" s="60">
        <v>45534497</v>
      </c>
      <c r="G35" s="60">
        <v>23050422</v>
      </c>
      <c r="H35" s="60">
        <v>14892382</v>
      </c>
      <c r="I35" s="60">
        <v>14892382</v>
      </c>
      <c r="J35" s="60">
        <v>12539633</v>
      </c>
      <c r="K35" s="60">
        <v>9356628</v>
      </c>
      <c r="L35" s="60">
        <v>23610200</v>
      </c>
      <c r="M35" s="60">
        <v>23610200</v>
      </c>
      <c r="N35" s="60">
        <v>17682218</v>
      </c>
      <c r="O35" s="60">
        <v>13956931</v>
      </c>
      <c r="P35" s="60">
        <v>27548457</v>
      </c>
      <c r="Q35" s="60">
        <v>27548457</v>
      </c>
      <c r="R35" s="60">
        <v>0</v>
      </c>
      <c r="S35" s="60">
        <v>0</v>
      </c>
      <c r="T35" s="60">
        <v>0</v>
      </c>
      <c r="U35" s="60">
        <v>0</v>
      </c>
      <c r="V35" s="60">
        <v>27548457</v>
      </c>
      <c r="W35" s="60">
        <v>6000000</v>
      </c>
      <c r="X35" s="60">
        <v>21548457</v>
      </c>
      <c r="Y35" s="61">
        <v>359.14</v>
      </c>
      <c r="Z35" s="62">
        <v>8000000</v>
      </c>
    </row>
    <row r="36" spans="1:26" ht="12.75">
      <c r="A36" s="58" t="s">
        <v>57</v>
      </c>
      <c r="B36" s="19">
        <v>231585695</v>
      </c>
      <c r="C36" s="19">
        <v>0</v>
      </c>
      <c r="D36" s="59">
        <v>95320000</v>
      </c>
      <c r="E36" s="60">
        <v>267807248</v>
      </c>
      <c r="F36" s="60">
        <v>234199789</v>
      </c>
      <c r="G36" s="60">
        <v>234199789</v>
      </c>
      <c r="H36" s="60">
        <v>234199789</v>
      </c>
      <c r="I36" s="60">
        <v>234199789</v>
      </c>
      <c r="J36" s="60">
        <v>231585695</v>
      </c>
      <c r="K36" s="60">
        <v>231585695</v>
      </c>
      <c r="L36" s="60">
        <v>231585695</v>
      </c>
      <c r="M36" s="60">
        <v>231585695</v>
      </c>
      <c r="N36" s="60">
        <v>231585695</v>
      </c>
      <c r="O36" s="60">
        <v>231585695</v>
      </c>
      <c r="P36" s="60">
        <v>231585695</v>
      </c>
      <c r="Q36" s="60">
        <v>231585695</v>
      </c>
      <c r="R36" s="60">
        <v>0</v>
      </c>
      <c r="S36" s="60">
        <v>0</v>
      </c>
      <c r="T36" s="60">
        <v>0</v>
      </c>
      <c r="U36" s="60">
        <v>0</v>
      </c>
      <c r="V36" s="60">
        <v>231585695</v>
      </c>
      <c r="W36" s="60">
        <v>200855436</v>
      </c>
      <c r="X36" s="60">
        <v>30730259</v>
      </c>
      <c r="Y36" s="61">
        <v>15.3</v>
      </c>
      <c r="Z36" s="62">
        <v>267807248</v>
      </c>
    </row>
    <row r="37" spans="1:26" ht="12.75">
      <c r="A37" s="58" t="s">
        <v>58</v>
      </c>
      <c r="B37" s="19">
        <v>43395918</v>
      </c>
      <c r="C37" s="19">
        <v>0</v>
      </c>
      <c r="D37" s="59">
        <v>9500000</v>
      </c>
      <c r="E37" s="60">
        <v>9500000</v>
      </c>
      <c r="F37" s="60">
        <v>41656649</v>
      </c>
      <c r="G37" s="60">
        <v>1960285</v>
      </c>
      <c r="H37" s="60">
        <v>2542056</v>
      </c>
      <c r="I37" s="60">
        <v>2542056</v>
      </c>
      <c r="J37" s="60">
        <v>22350935</v>
      </c>
      <c r="K37" s="60">
        <v>24247980</v>
      </c>
      <c r="L37" s="60">
        <v>18751497</v>
      </c>
      <c r="M37" s="60">
        <v>18751497</v>
      </c>
      <c r="N37" s="60">
        <v>19832103</v>
      </c>
      <c r="O37" s="60">
        <v>22442508</v>
      </c>
      <c r="P37" s="60">
        <v>22313105</v>
      </c>
      <c r="Q37" s="60">
        <v>22313105</v>
      </c>
      <c r="R37" s="60">
        <v>0</v>
      </c>
      <c r="S37" s="60">
        <v>0</v>
      </c>
      <c r="T37" s="60">
        <v>0</v>
      </c>
      <c r="U37" s="60">
        <v>0</v>
      </c>
      <c r="V37" s="60">
        <v>22313105</v>
      </c>
      <c r="W37" s="60">
        <v>7125000</v>
      </c>
      <c r="X37" s="60">
        <v>15188105</v>
      </c>
      <c r="Y37" s="61">
        <v>213.17</v>
      </c>
      <c r="Z37" s="62">
        <v>9500000</v>
      </c>
    </row>
    <row r="38" spans="1:26" ht="12.75">
      <c r="A38" s="58" t="s">
        <v>59</v>
      </c>
      <c r="B38" s="19">
        <v>11563969</v>
      </c>
      <c r="C38" s="19">
        <v>0</v>
      </c>
      <c r="D38" s="59">
        <v>0</v>
      </c>
      <c r="E38" s="60">
        <v>0</v>
      </c>
      <c r="F38" s="60">
        <v>0</v>
      </c>
      <c r="G38" s="60">
        <v>0</v>
      </c>
      <c r="H38" s="60">
        <v>0</v>
      </c>
      <c r="I38" s="60">
        <v>0</v>
      </c>
      <c r="J38" s="60">
        <v>6895419</v>
      </c>
      <c r="K38" s="60">
        <v>6895419</v>
      </c>
      <c r="L38" s="60">
        <v>6895419</v>
      </c>
      <c r="M38" s="60">
        <v>6895419</v>
      </c>
      <c r="N38" s="60">
        <v>6895419</v>
      </c>
      <c r="O38" s="60">
        <v>6663788</v>
      </c>
      <c r="P38" s="60">
        <v>6663788</v>
      </c>
      <c r="Q38" s="60">
        <v>6663788</v>
      </c>
      <c r="R38" s="60">
        <v>0</v>
      </c>
      <c r="S38" s="60">
        <v>0</v>
      </c>
      <c r="T38" s="60">
        <v>0</v>
      </c>
      <c r="U38" s="60">
        <v>0</v>
      </c>
      <c r="V38" s="60">
        <v>6663788</v>
      </c>
      <c r="W38" s="60"/>
      <c r="X38" s="60">
        <v>6663788</v>
      </c>
      <c r="Y38" s="61">
        <v>0</v>
      </c>
      <c r="Z38" s="62">
        <v>0</v>
      </c>
    </row>
    <row r="39" spans="1:26" ht="12.75">
      <c r="A39" s="58" t="s">
        <v>60</v>
      </c>
      <c r="B39" s="19">
        <v>189531323</v>
      </c>
      <c r="C39" s="19">
        <v>0</v>
      </c>
      <c r="D39" s="59">
        <v>103820000</v>
      </c>
      <c r="E39" s="60">
        <v>266307248</v>
      </c>
      <c r="F39" s="60">
        <v>238077637</v>
      </c>
      <c r="G39" s="60">
        <v>255289926</v>
      </c>
      <c r="H39" s="60">
        <v>246550115</v>
      </c>
      <c r="I39" s="60">
        <v>246550115</v>
      </c>
      <c r="J39" s="60">
        <v>214878974</v>
      </c>
      <c r="K39" s="60">
        <v>209798924</v>
      </c>
      <c r="L39" s="60">
        <v>229548979</v>
      </c>
      <c r="M39" s="60">
        <v>229548979</v>
      </c>
      <c r="N39" s="60">
        <v>222540391</v>
      </c>
      <c r="O39" s="60">
        <v>216436330</v>
      </c>
      <c r="P39" s="60">
        <v>230157259</v>
      </c>
      <c r="Q39" s="60">
        <v>230157259</v>
      </c>
      <c r="R39" s="60">
        <v>0</v>
      </c>
      <c r="S39" s="60">
        <v>0</v>
      </c>
      <c r="T39" s="60">
        <v>0</v>
      </c>
      <c r="U39" s="60">
        <v>0</v>
      </c>
      <c r="V39" s="60">
        <v>230157259</v>
      </c>
      <c r="W39" s="60">
        <v>199730436</v>
      </c>
      <c r="X39" s="60">
        <v>30426823</v>
      </c>
      <c r="Y39" s="61">
        <v>15.23</v>
      </c>
      <c r="Z39" s="62">
        <v>266307248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43157056</v>
      </c>
      <c r="C42" s="19">
        <v>0</v>
      </c>
      <c r="D42" s="59">
        <v>16377000</v>
      </c>
      <c r="E42" s="60">
        <v>38287261</v>
      </c>
      <c r="F42" s="60">
        <v>52728845</v>
      </c>
      <c r="G42" s="60">
        <v>-12781375</v>
      </c>
      <c r="H42" s="60">
        <v>-7639138</v>
      </c>
      <c r="I42" s="60">
        <v>32308332</v>
      </c>
      <c r="J42" s="60">
        <v>-1055721</v>
      </c>
      <c r="K42" s="60">
        <v>-1709260</v>
      </c>
      <c r="L42" s="60">
        <v>12147914</v>
      </c>
      <c r="M42" s="60">
        <v>9382933</v>
      </c>
      <c r="N42" s="60">
        <v>2158816</v>
      </c>
      <c r="O42" s="60">
        <v>1206646</v>
      </c>
      <c r="P42" s="60">
        <v>23566737</v>
      </c>
      <c r="Q42" s="60">
        <v>26932199</v>
      </c>
      <c r="R42" s="60">
        <v>0</v>
      </c>
      <c r="S42" s="60">
        <v>0</v>
      </c>
      <c r="T42" s="60">
        <v>0</v>
      </c>
      <c r="U42" s="60">
        <v>0</v>
      </c>
      <c r="V42" s="60">
        <v>68623464</v>
      </c>
      <c r="W42" s="60">
        <v>55933942</v>
      </c>
      <c r="X42" s="60">
        <v>12689522</v>
      </c>
      <c r="Y42" s="61">
        <v>22.69</v>
      </c>
      <c r="Z42" s="62">
        <v>38287261</v>
      </c>
    </row>
    <row r="43" spans="1:26" ht="12.75">
      <c r="A43" s="58" t="s">
        <v>63</v>
      </c>
      <c r="B43" s="19">
        <v>-41753941</v>
      </c>
      <c r="C43" s="19">
        <v>0</v>
      </c>
      <c r="D43" s="59">
        <v>-16377000</v>
      </c>
      <c r="E43" s="60">
        <v>-36221580</v>
      </c>
      <c r="F43" s="60">
        <v>-15657358</v>
      </c>
      <c r="G43" s="60">
        <v>-7755306</v>
      </c>
      <c r="H43" s="60">
        <v>-480431</v>
      </c>
      <c r="I43" s="60">
        <v>-23893095</v>
      </c>
      <c r="J43" s="60">
        <v>-1621055</v>
      </c>
      <c r="K43" s="60">
        <v>-1135515</v>
      </c>
      <c r="L43" s="60">
        <v>-13450907</v>
      </c>
      <c r="M43" s="60">
        <v>-16207477</v>
      </c>
      <c r="N43" s="60">
        <v>0</v>
      </c>
      <c r="O43" s="60">
        <v>0</v>
      </c>
      <c r="P43" s="60">
        <v>-8403112</v>
      </c>
      <c r="Q43" s="60">
        <v>-8403112</v>
      </c>
      <c r="R43" s="60">
        <v>0</v>
      </c>
      <c r="S43" s="60">
        <v>0</v>
      </c>
      <c r="T43" s="60">
        <v>0</v>
      </c>
      <c r="U43" s="60">
        <v>0</v>
      </c>
      <c r="V43" s="60">
        <v>-48503684</v>
      </c>
      <c r="W43" s="60">
        <v>-40100572</v>
      </c>
      <c r="X43" s="60">
        <v>-8403112</v>
      </c>
      <c r="Y43" s="61">
        <v>20.96</v>
      </c>
      <c r="Z43" s="62">
        <v>-36221580</v>
      </c>
    </row>
    <row r="44" spans="1:26" ht="12.75">
      <c r="A44" s="58" t="s">
        <v>64</v>
      </c>
      <c r="B44" s="19">
        <v>0</v>
      </c>
      <c r="C44" s="19">
        <v>0</v>
      </c>
      <c r="D44" s="59">
        <v>0</v>
      </c>
      <c r="E44" s="60">
        <v>-1800000</v>
      </c>
      <c r="F44" s="60">
        <v>0</v>
      </c>
      <c r="G44" s="60">
        <v>0</v>
      </c>
      <c r="H44" s="60">
        <v>-611853</v>
      </c>
      <c r="I44" s="60">
        <v>-611853</v>
      </c>
      <c r="J44" s="60">
        <v>0</v>
      </c>
      <c r="K44" s="60">
        <v>0</v>
      </c>
      <c r="L44" s="60">
        <v>0</v>
      </c>
      <c r="M44" s="60">
        <v>0</v>
      </c>
      <c r="N44" s="60">
        <v>-611854</v>
      </c>
      <c r="O44" s="60">
        <v>0</v>
      </c>
      <c r="P44" s="60">
        <v>0</v>
      </c>
      <c r="Q44" s="60">
        <v>-611854</v>
      </c>
      <c r="R44" s="60">
        <v>0</v>
      </c>
      <c r="S44" s="60">
        <v>0</v>
      </c>
      <c r="T44" s="60">
        <v>0</v>
      </c>
      <c r="U44" s="60">
        <v>0</v>
      </c>
      <c r="V44" s="60">
        <v>-1223707</v>
      </c>
      <c r="W44" s="60">
        <v>-1223706</v>
      </c>
      <c r="X44" s="60">
        <v>-1</v>
      </c>
      <c r="Y44" s="61">
        <v>0</v>
      </c>
      <c r="Z44" s="62">
        <v>-1800000</v>
      </c>
    </row>
    <row r="45" spans="1:26" ht="12.75">
      <c r="A45" s="70" t="s">
        <v>65</v>
      </c>
      <c r="B45" s="22">
        <v>1613719</v>
      </c>
      <c r="C45" s="22">
        <v>0</v>
      </c>
      <c r="D45" s="99">
        <v>2354000</v>
      </c>
      <c r="E45" s="100">
        <v>1879399</v>
      </c>
      <c r="F45" s="100">
        <v>38685205</v>
      </c>
      <c r="G45" s="100">
        <v>18148524</v>
      </c>
      <c r="H45" s="100">
        <v>9417102</v>
      </c>
      <c r="I45" s="100">
        <v>9417102</v>
      </c>
      <c r="J45" s="100">
        <v>6740326</v>
      </c>
      <c r="K45" s="100">
        <v>3895551</v>
      </c>
      <c r="L45" s="100">
        <v>2592558</v>
      </c>
      <c r="M45" s="100">
        <v>2592558</v>
      </c>
      <c r="N45" s="100">
        <v>4139520</v>
      </c>
      <c r="O45" s="100">
        <v>5346166</v>
      </c>
      <c r="P45" s="100">
        <v>20509791</v>
      </c>
      <c r="Q45" s="100">
        <v>20509791</v>
      </c>
      <c r="R45" s="100">
        <v>0</v>
      </c>
      <c r="S45" s="100">
        <v>0</v>
      </c>
      <c r="T45" s="100">
        <v>0</v>
      </c>
      <c r="U45" s="100">
        <v>0</v>
      </c>
      <c r="V45" s="100">
        <v>20509791</v>
      </c>
      <c r="W45" s="100">
        <v>16223382</v>
      </c>
      <c r="X45" s="100">
        <v>4286409</v>
      </c>
      <c r="Y45" s="101">
        <v>26.42</v>
      </c>
      <c r="Z45" s="102">
        <v>1879399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/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1168664</v>
      </c>
      <c r="C49" s="52">
        <v>0</v>
      </c>
      <c r="D49" s="129">
        <v>708460</v>
      </c>
      <c r="E49" s="54">
        <v>367866</v>
      </c>
      <c r="F49" s="54">
        <v>0</v>
      </c>
      <c r="G49" s="54">
        <v>0</v>
      </c>
      <c r="H49" s="54">
        <v>0</v>
      </c>
      <c r="I49" s="54">
        <v>355387</v>
      </c>
      <c r="J49" s="54">
        <v>0</v>
      </c>
      <c r="K49" s="54">
        <v>0</v>
      </c>
      <c r="L49" s="54">
        <v>0</v>
      </c>
      <c r="M49" s="54">
        <v>48253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80282</v>
      </c>
      <c r="W49" s="54">
        <v>4309755</v>
      </c>
      <c r="X49" s="54">
        <v>7038667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633817</v>
      </c>
      <c r="C51" s="52">
        <v>0</v>
      </c>
      <c r="D51" s="129">
        <v>113547</v>
      </c>
      <c r="E51" s="54">
        <v>374196</v>
      </c>
      <c r="F51" s="54">
        <v>0</v>
      </c>
      <c r="G51" s="54">
        <v>0</v>
      </c>
      <c r="H51" s="54">
        <v>0</v>
      </c>
      <c r="I51" s="54">
        <v>747518</v>
      </c>
      <c r="J51" s="54">
        <v>0</v>
      </c>
      <c r="K51" s="54">
        <v>0</v>
      </c>
      <c r="L51" s="54">
        <v>0</v>
      </c>
      <c r="M51" s="54">
        <v>4650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350999</v>
      </c>
      <c r="W51" s="54">
        <v>0</v>
      </c>
      <c r="X51" s="54">
        <v>2224727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52.72844147601269</v>
      </c>
      <c r="C58" s="5">
        <f>IF(C67=0,0,+(C76/C67)*100)</f>
        <v>0</v>
      </c>
      <c r="D58" s="6">
        <f aca="true" t="shared" si="6" ref="D58:Z58">IF(D67=0,0,+(D76/D67)*100)</f>
        <v>100</v>
      </c>
      <c r="E58" s="7">
        <f t="shared" si="6"/>
        <v>99.99797003907946</v>
      </c>
      <c r="F58" s="7">
        <f t="shared" si="6"/>
        <v>88.2702725597395</v>
      </c>
      <c r="G58" s="7">
        <f t="shared" si="6"/>
        <v>170.16691752051437</v>
      </c>
      <c r="H58" s="7">
        <f t="shared" si="6"/>
        <v>42.23273149754574</v>
      </c>
      <c r="I58" s="7">
        <f t="shared" si="6"/>
        <v>100.24666639694044</v>
      </c>
      <c r="J58" s="7">
        <f t="shared" si="6"/>
        <v>73.12703171872023</v>
      </c>
      <c r="K58" s="7">
        <f t="shared" si="6"/>
        <v>130.9190710354481</v>
      </c>
      <c r="L58" s="7">
        <f t="shared" si="6"/>
        <v>53.984023393150316</v>
      </c>
      <c r="M58" s="7">
        <f t="shared" si="6"/>
        <v>85.77156232959608</v>
      </c>
      <c r="N58" s="7">
        <f t="shared" si="6"/>
        <v>55.85471106933099</v>
      </c>
      <c r="O58" s="7">
        <f t="shared" si="6"/>
        <v>57.80255632561161</v>
      </c>
      <c r="P58" s="7">
        <f t="shared" si="6"/>
        <v>73.61095432317512</v>
      </c>
      <c r="Q58" s="7">
        <f t="shared" si="6"/>
        <v>62.26330901083145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82.75475097649712</v>
      </c>
      <c r="W58" s="7">
        <f t="shared" si="6"/>
        <v>173.05831661726694</v>
      </c>
      <c r="X58" s="7">
        <f t="shared" si="6"/>
        <v>0</v>
      </c>
      <c r="Y58" s="7">
        <f t="shared" si="6"/>
        <v>0</v>
      </c>
      <c r="Z58" s="8">
        <f t="shared" si="6"/>
        <v>99.99797003907946</v>
      </c>
    </row>
    <row r="59" spans="1:26" ht="12.75">
      <c r="A59" s="37" t="s">
        <v>31</v>
      </c>
      <c r="B59" s="9">
        <f aca="true" t="shared" si="7" ref="B59:Z66">IF(B68=0,0,+(B77/B68)*100)</f>
        <v>46.29971246016185</v>
      </c>
      <c r="C59" s="9">
        <f t="shared" si="7"/>
        <v>0</v>
      </c>
      <c r="D59" s="2">
        <f t="shared" si="7"/>
        <v>100</v>
      </c>
      <c r="E59" s="10">
        <f t="shared" si="7"/>
        <v>100.00047200424804</v>
      </c>
      <c r="F59" s="10">
        <f t="shared" si="7"/>
        <v>94.56052241760491</v>
      </c>
      <c r="G59" s="10">
        <f t="shared" si="7"/>
        <v>192.16128306764247</v>
      </c>
      <c r="H59" s="10">
        <f t="shared" si="7"/>
        <v>47.98558359336377</v>
      </c>
      <c r="I59" s="10">
        <f t="shared" si="7"/>
        <v>111.50253075512902</v>
      </c>
      <c r="J59" s="10">
        <f t="shared" si="7"/>
        <v>80.99040992121527</v>
      </c>
      <c r="K59" s="10">
        <f t="shared" si="7"/>
        <v>137.5084243620577</v>
      </c>
      <c r="L59" s="10">
        <f t="shared" si="7"/>
        <v>56.103633505257896</v>
      </c>
      <c r="M59" s="10">
        <f t="shared" si="7"/>
        <v>91.41295590402338</v>
      </c>
      <c r="N59" s="10">
        <f t="shared" si="7"/>
        <v>61.884773961991804</v>
      </c>
      <c r="O59" s="10">
        <f t="shared" si="7"/>
        <v>60.305616929826876</v>
      </c>
      <c r="P59" s="10">
        <f t="shared" si="7"/>
        <v>75.92868184224457</v>
      </c>
      <c r="Q59" s="10">
        <f t="shared" si="7"/>
        <v>66.04666978149032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89.3169699811673</v>
      </c>
      <c r="W59" s="10">
        <f t="shared" si="7"/>
        <v>175.86826720116002</v>
      </c>
      <c r="X59" s="10">
        <f t="shared" si="7"/>
        <v>0</v>
      </c>
      <c r="Y59" s="10">
        <f t="shared" si="7"/>
        <v>0</v>
      </c>
      <c r="Z59" s="11">
        <f t="shared" si="7"/>
        <v>100.00047200424804</v>
      </c>
    </row>
    <row r="60" spans="1:26" ht="12.7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100</v>
      </c>
      <c r="E60" s="13">
        <f t="shared" si="7"/>
        <v>99.93274074074074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3.2444068578457754</v>
      </c>
      <c r="P60" s="13">
        <f t="shared" si="7"/>
        <v>8.984467087513424</v>
      </c>
      <c r="Q60" s="13">
        <f t="shared" si="7"/>
        <v>3.9618996195024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1.3472727481380322</v>
      </c>
      <c r="W60" s="13">
        <f t="shared" si="7"/>
        <v>79.90721673885773</v>
      </c>
      <c r="X60" s="13">
        <f t="shared" si="7"/>
        <v>0</v>
      </c>
      <c r="Y60" s="13">
        <f t="shared" si="7"/>
        <v>0</v>
      </c>
      <c r="Z60" s="14">
        <f t="shared" si="7"/>
        <v>99.93274074074074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3.2444068578457754</v>
      </c>
      <c r="P64" s="13">
        <f t="shared" si="7"/>
        <v>8.984467087513424</v>
      </c>
      <c r="Q64" s="13">
        <f t="shared" si="7"/>
        <v>3.9618996195024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1.3472727481380322</v>
      </c>
      <c r="W64" s="13">
        <f t="shared" si="7"/>
        <v>79.90721673885773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-0.09688888888888889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-0.09688888888888889</v>
      </c>
    </row>
    <row r="66" spans="1:26" ht="12.75">
      <c r="A66" s="40" t="s">
        <v>110</v>
      </c>
      <c r="B66" s="15">
        <f t="shared" si="7"/>
        <v>100</v>
      </c>
      <c r="C66" s="15">
        <f t="shared" si="7"/>
        <v>0</v>
      </c>
      <c r="D66" s="4">
        <f t="shared" si="7"/>
        <v>0</v>
      </c>
      <c r="E66" s="16">
        <f t="shared" si="7"/>
        <v>100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320.0128005120205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2.75" hidden="1">
      <c r="A67" s="41" t="s">
        <v>286</v>
      </c>
      <c r="B67" s="24">
        <v>9248430</v>
      </c>
      <c r="C67" s="24"/>
      <c r="D67" s="25">
        <v>6313000</v>
      </c>
      <c r="E67" s="26">
        <v>9212000</v>
      </c>
      <c r="F67" s="26">
        <v>1204103</v>
      </c>
      <c r="G67" s="26">
        <v>1270328</v>
      </c>
      <c r="H67" s="26">
        <v>1282465</v>
      </c>
      <c r="I67" s="26">
        <v>3756896</v>
      </c>
      <c r="J67" s="26">
        <v>1307083</v>
      </c>
      <c r="K67" s="26">
        <v>1228077</v>
      </c>
      <c r="L67" s="26">
        <v>1224290</v>
      </c>
      <c r="M67" s="26">
        <v>3759450</v>
      </c>
      <c r="N67" s="26">
        <v>1309501</v>
      </c>
      <c r="O67" s="26">
        <v>1228482</v>
      </c>
      <c r="P67" s="26">
        <v>1222458</v>
      </c>
      <c r="Q67" s="26">
        <v>3760441</v>
      </c>
      <c r="R67" s="26"/>
      <c r="S67" s="26"/>
      <c r="T67" s="26"/>
      <c r="U67" s="26"/>
      <c r="V67" s="26">
        <v>11276787</v>
      </c>
      <c r="W67" s="26">
        <v>4809744</v>
      </c>
      <c r="X67" s="26"/>
      <c r="Y67" s="25"/>
      <c r="Z67" s="27">
        <v>9212000</v>
      </c>
    </row>
    <row r="68" spans="1:26" ht="12.75" hidden="1">
      <c r="A68" s="37" t="s">
        <v>31</v>
      </c>
      <c r="B68" s="19">
        <v>7501917</v>
      </c>
      <c r="C68" s="19"/>
      <c r="D68" s="20">
        <v>5975000</v>
      </c>
      <c r="E68" s="21">
        <v>8474500</v>
      </c>
      <c r="F68" s="21">
        <v>1124005</v>
      </c>
      <c r="G68" s="21">
        <v>1124929</v>
      </c>
      <c r="H68" s="21">
        <v>1128714</v>
      </c>
      <c r="I68" s="21">
        <v>3377648</v>
      </c>
      <c r="J68" s="21">
        <v>1180178</v>
      </c>
      <c r="K68" s="21">
        <v>1169228</v>
      </c>
      <c r="L68" s="21">
        <v>1178036</v>
      </c>
      <c r="M68" s="21">
        <v>3527442</v>
      </c>
      <c r="N68" s="21">
        <v>1181903</v>
      </c>
      <c r="O68" s="21">
        <v>1175393</v>
      </c>
      <c r="P68" s="21">
        <v>1180625</v>
      </c>
      <c r="Q68" s="21">
        <v>3537921</v>
      </c>
      <c r="R68" s="21"/>
      <c r="S68" s="21"/>
      <c r="T68" s="21"/>
      <c r="U68" s="21"/>
      <c r="V68" s="21">
        <v>10443011</v>
      </c>
      <c r="W68" s="21">
        <v>4481253</v>
      </c>
      <c r="X68" s="21"/>
      <c r="Y68" s="20"/>
      <c r="Z68" s="23">
        <v>8474500</v>
      </c>
    </row>
    <row r="69" spans="1:26" ht="12.75" hidden="1">
      <c r="A69" s="38" t="s">
        <v>32</v>
      </c>
      <c r="B69" s="19">
        <v>343326</v>
      </c>
      <c r="C69" s="19"/>
      <c r="D69" s="20">
        <v>338000</v>
      </c>
      <c r="E69" s="21">
        <v>337500</v>
      </c>
      <c r="F69" s="21">
        <v>37394</v>
      </c>
      <c r="G69" s="21">
        <v>36292</v>
      </c>
      <c r="H69" s="21">
        <v>37564</v>
      </c>
      <c r="I69" s="21">
        <v>111250</v>
      </c>
      <c r="J69" s="21">
        <v>37177</v>
      </c>
      <c r="K69" s="21">
        <v>39786</v>
      </c>
      <c r="L69" s="21">
        <v>41814</v>
      </c>
      <c r="M69" s="21">
        <v>118777</v>
      </c>
      <c r="N69" s="21">
        <v>41331</v>
      </c>
      <c r="O69" s="21">
        <v>39021</v>
      </c>
      <c r="P69" s="21">
        <v>38177</v>
      </c>
      <c r="Q69" s="21">
        <v>118529</v>
      </c>
      <c r="R69" s="21"/>
      <c r="S69" s="21"/>
      <c r="T69" s="21"/>
      <c r="U69" s="21"/>
      <c r="V69" s="21">
        <v>348556</v>
      </c>
      <c r="W69" s="21">
        <v>253494</v>
      </c>
      <c r="X69" s="21"/>
      <c r="Y69" s="20"/>
      <c r="Z69" s="23">
        <v>337500</v>
      </c>
    </row>
    <row r="70" spans="1:26" ht="12.7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2.7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2.7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2.75" hidden="1">
      <c r="A73" s="39" t="s">
        <v>106</v>
      </c>
      <c r="B73" s="19"/>
      <c r="C73" s="19"/>
      <c r="D73" s="20"/>
      <c r="E73" s="21"/>
      <c r="F73" s="21">
        <v>37394</v>
      </c>
      <c r="G73" s="21">
        <v>36292</v>
      </c>
      <c r="H73" s="21">
        <v>37564</v>
      </c>
      <c r="I73" s="21">
        <v>111250</v>
      </c>
      <c r="J73" s="21">
        <v>37177</v>
      </c>
      <c r="K73" s="21">
        <v>39786</v>
      </c>
      <c r="L73" s="21">
        <v>41814</v>
      </c>
      <c r="M73" s="21">
        <v>118777</v>
      </c>
      <c r="N73" s="21">
        <v>41331</v>
      </c>
      <c r="O73" s="21">
        <v>39021</v>
      </c>
      <c r="P73" s="21">
        <v>38177</v>
      </c>
      <c r="Q73" s="21">
        <v>118529</v>
      </c>
      <c r="R73" s="21"/>
      <c r="S73" s="21"/>
      <c r="T73" s="21"/>
      <c r="U73" s="21"/>
      <c r="V73" s="21">
        <v>348556</v>
      </c>
      <c r="W73" s="21">
        <v>253494</v>
      </c>
      <c r="X73" s="21"/>
      <c r="Y73" s="20"/>
      <c r="Z73" s="23"/>
    </row>
    <row r="74" spans="1:26" ht="12.75" hidden="1">
      <c r="A74" s="39" t="s">
        <v>107</v>
      </c>
      <c r="B74" s="19">
        <v>343326</v>
      </c>
      <c r="C74" s="19"/>
      <c r="D74" s="20">
        <v>338000</v>
      </c>
      <c r="E74" s="21">
        <v>337500</v>
      </c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>
        <v>337500</v>
      </c>
    </row>
    <row r="75" spans="1:26" ht="12.75" hidden="1">
      <c r="A75" s="40" t="s">
        <v>110</v>
      </c>
      <c r="B75" s="28">
        <v>1403187</v>
      </c>
      <c r="C75" s="28"/>
      <c r="D75" s="29"/>
      <c r="E75" s="30">
        <v>400000</v>
      </c>
      <c r="F75" s="30">
        <v>42704</v>
      </c>
      <c r="G75" s="30">
        <v>109107</v>
      </c>
      <c r="H75" s="30">
        <v>116187</v>
      </c>
      <c r="I75" s="30">
        <v>267998</v>
      </c>
      <c r="J75" s="30">
        <v>89728</v>
      </c>
      <c r="K75" s="30">
        <v>19063</v>
      </c>
      <c r="L75" s="30">
        <v>4440</v>
      </c>
      <c r="M75" s="30">
        <v>113231</v>
      </c>
      <c r="N75" s="30">
        <v>86267</v>
      </c>
      <c r="O75" s="30">
        <v>14068</v>
      </c>
      <c r="P75" s="30">
        <v>3656</v>
      </c>
      <c r="Q75" s="30">
        <v>103991</v>
      </c>
      <c r="R75" s="30"/>
      <c r="S75" s="30"/>
      <c r="T75" s="30"/>
      <c r="U75" s="30"/>
      <c r="V75" s="30">
        <v>485220</v>
      </c>
      <c r="W75" s="30">
        <v>74997</v>
      </c>
      <c r="X75" s="30"/>
      <c r="Y75" s="29"/>
      <c r="Z75" s="31">
        <v>400000</v>
      </c>
    </row>
    <row r="76" spans="1:26" ht="12.75" hidden="1">
      <c r="A76" s="42" t="s">
        <v>287</v>
      </c>
      <c r="B76" s="32">
        <v>4876553</v>
      </c>
      <c r="C76" s="32"/>
      <c r="D76" s="33">
        <v>6313000</v>
      </c>
      <c r="E76" s="34">
        <v>9211813</v>
      </c>
      <c r="F76" s="34">
        <v>1062865</v>
      </c>
      <c r="G76" s="34">
        <v>2161678</v>
      </c>
      <c r="H76" s="34">
        <v>541620</v>
      </c>
      <c r="I76" s="34">
        <v>3766163</v>
      </c>
      <c r="J76" s="34">
        <v>955831</v>
      </c>
      <c r="K76" s="34">
        <v>1607787</v>
      </c>
      <c r="L76" s="34">
        <v>660921</v>
      </c>
      <c r="M76" s="34">
        <v>3224539</v>
      </c>
      <c r="N76" s="34">
        <v>731418</v>
      </c>
      <c r="O76" s="34">
        <v>710094</v>
      </c>
      <c r="P76" s="34">
        <v>899863</v>
      </c>
      <c r="Q76" s="34">
        <v>2341375</v>
      </c>
      <c r="R76" s="34"/>
      <c r="S76" s="34"/>
      <c r="T76" s="34"/>
      <c r="U76" s="34"/>
      <c r="V76" s="34">
        <v>9332077</v>
      </c>
      <c r="W76" s="34">
        <v>8323662</v>
      </c>
      <c r="X76" s="34"/>
      <c r="Y76" s="33"/>
      <c r="Z76" s="35">
        <v>9211813</v>
      </c>
    </row>
    <row r="77" spans="1:26" ht="12.75" hidden="1">
      <c r="A77" s="37" t="s">
        <v>31</v>
      </c>
      <c r="B77" s="19">
        <v>3473366</v>
      </c>
      <c r="C77" s="19"/>
      <c r="D77" s="20">
        <v>5975000</v>
      </c>
      <c r="E77" s="21">
        <v>8474540</v>
      </c>
      <c r="F77" s="21">
        <v>1062865</v>
      </c>
      <c r="G77" s="21">
        <v>2161678</v>
      </c>
      <c r="H77" s="21">
        <v>541620</v>
      </c>
      <c r="I77" s="21">
        <v>3766163</v>
      </c>
      <c r="J77" s="21">
        <v>955831</v>
      </c>
      <c r="K77" s="21">
        <v>1607787</v>
      </c>
      <c r="L77" s="21">
        <v>660921</v>
      </c>
      <c r="M77" s="21">
        <v>3224539</v>
      </c>
      <c r="N77" s="21">
        <v>731418</v>
      </c>
      <c r="O77" s="21">
        <v>708828</v>
      </c>
      <c r="P77" s="21">
        <v>896433</v>
      </c>
      <c r="Q77" s="21">
        <v>2336679</v>
      </c>
      <c r="R77" s="21"/>
      <c r="S77" s="21"/>
      <c r="T77" s="21"/>
      <c r="U77" s="21"/>
      <c r="V77" s="21">
        <v>9327381</v>
      </c>
      <c r="W77" s="21">
        <v>7881102</v>
      </c>
      <c r="X77" s="21"/>
      <c r="Y77" s="20"/>
      <c r="Z77" s="23">
        <v>8474540</v>
      </c>
    </row>
    <row r="78" spans="1:26" ht="12.75" hidden="1">
      <c r="A78" s="38" t="s">
        <v>32</v>
      </c>
      <c r="B78" s="19"/>
      <c r="C78" s="19"/>
      <c r="D78" s="20">
        <v>338000</v>
      </c>
      <c r="E78" s="21">
        <v>337273</v>
      </c>
      <c r="F78" s="21"/>
      <c r="G78" s="21"/>
      <c r="H78" s="21"/>
      <c r="I78" s="21"/>
      <c r="J78" s="21"/>
      <c r="K78" s="21"/>
      <c r="L78" s="21"/>
      <c r="M78" s="21"/>
      <c r="N78" s="21"/>
      <c r="O78" s="21">
        <v>1266</v>
      </c>
      <c r="P78" s="21">
        <v>3430</v>
      </c>
      <c r="Q78" s="21">
        <v>4696</v>
      </c>
      <c r="R78" s="21"/>
      <c r="S78" s="21"/>
      <c r="T78" s="21"/>
      <c r="U78" s="21"/>
      <c r="V78" s="21">
        <v>4696</v>
      </c>
      <c r="W78" s="21">
        <v>202560</v>
      </c>
      <c r="X78" s="21"/>
      <c r="Y78" s="20"/>
      <c r="Z78" s="23">
        <v>337273</v>
      </c>
    </row>
    <row r="79" spans="1:26" ht="12.7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2.7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2.7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2.75" hidden="1">
      <c r="A82" s="39" t="s">
        <v>106</v>
      </c>
      <c r="B82" s="19"/>
      <c r="C82" s="19"/>
      <c r="D82" s="20">
        <v>338000</v>
      </c>
      <c r="E82" s="21">
        <v>337600</v>
      </c>
      <c r="F82" s="21"/>
      <c r="G82" s="21"/>
      <c r="H82" s="21"/>
      <c r="I82" s="21"/>
      <c r="J82" s="21"/>
      <c r="K82" s="21"/>
      <c r="L82" s="21"/>
      <c r="M82" s="21"/>
      <c r="N82" s="21"/>
      <c r="O82" s="21">
        <v>1266</v>
      </c>
      <c r="P82" s="21">
        <v>3430</v>
      </c>
      <c r="Q82" s="21">
        <v>4696</v>
      </c>
      <c r="R82" s="21"/>
      <c r="S82" s="21"/>
      <c r="T82" s="21"/>
      <c r="U82" s="21"/>
      <c r="V82" s="21">
        <v>4696</v>
      </c>
      <c r="W82" s="21">
        <v>202560</v>
      </c>
      <c r="X82" s="21"/>
      <c r="Y82" s="20"/>
      <c r="Z82" s="23">
        <v>337600</v>
      </c>
    </row>
    <row r="83" spans="1:26" ht="12.75" hidden="1">
      <c r="A83" s="39" t="s">
        <v>107</v>
      </c>
      <c r="B83" s="19"/>
      <c r="C83" s="19"/>
      <c r="D83" s="20"/>
      <c r="E83" s="21">
        <v>-327</v>
      </c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>
        <v>-327</v>
      </c>
    </row>
    <row r="84" spans="1:26" ht="12.75" hidden="1">
      <c r="A84" s="40" t="s">
        <v>110</v>
      </c>
      <c r="B84" s="28">
        <v>1403187</v>
      </c>
      <c r="C84" s="28"/>
      <c r="D84" s="29"/>
      <c r="E84" s="30">
        <v>400000</v>
      </c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>
        <v>240000</v>
      </c>
      <c r="X84" s="30"/>
      <c r="Y84" s="29"/>
      <c r="Z84" s="31">
        <v>400000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750000</v>
      </c>
      <c r="F5" s="358">
        <f t="shared" si="0"/>
        <v>750000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562500</v>
      </c>
      <c r="Y5" s="358">
        <f t="shared" si="0"/>
        <v>-562500</v>
      </c>
      <c r="Z5" s="359">
        <f>+IF(X5&lt;&gt;0,+(Y5/X5)*100,0)</f>
        <v>-100</v>
      </c>
      <c r="AA5" s="360">
        <f>+AA6+AA8+AA11+AA13+AA15</f>
        <v>750000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750000</v>
      </c>
      <c r="F15" s="59">
        <f t="shared" si="5"/>
        <v>750000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562500</v>
      </c>
      <c r="Y15" s="59">
        <f t="shared" si="5"/>
        <v>-562500</v>
      </c>
      <c r="Z15" s="61">
        <f>+IF(X15&lt;&gt;0,+(Y15/X15)*100,0)</f>
        <v>-100</v>
      </c>
      <c r="AA15" s="62">
        <f>SUM(AA16:AA20)</f>
        <v>750000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>
        <v>750000</v>
      </c>
      <c r="F20" s="59">
        <v>750000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562500</v>
      </c>
      <c r="Y20" s="59">
        <v>-562500</v>
      </c>
      <c r="Z20" s="61">
        <v>-100</v>
      </c>
      <c r="AA20" s="62">
        <v>750000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3800000</v>
      </c>
      <c r="F37" s="345">
        <f t="shared" si="8"/>
        <v>3800000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2850000</v>
      </c>
      <c r="Y37" s="345">
        <f t="shared" si="8"/>
        <v>-2850000</v>
      </c>
      <c r="Z37" s="336">
        <f>+IF(X37&lt;&gt;0,+(Y37/X37)*100,0)</f>
        <v>-100</v>
      </c>
      <c r="AA37" s="350">
        <f t="shared" si="8"/>
        <v>3800000</v>
      </c>
    </row>
    <row r="38" spans="1:27" ht="12.75">
      <c r="A38" s="361" t="s">
        <v>213</v>
      </c>
      <c r="B38" s="142"/>
      <c r="C38" s="60"/>
      <c r="D38" s="340"/>
      <c r="E38" s="60">
        <v>3800000</v>
      </c>
      <c r="F38" s="59">
        <v>3800000</v>
      </c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>
        <v>2850000</v>
      </c>
      <c r="Y38" s="59">
        <v>-2850000</v>
      </c>
      <c r="Z38" s="61">
        <v>-100</v>
      </c>
      <c r="AA38" s="62">
        <v>3800000</v>
      </c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3821156</v>
      </c>
      <c r="D40" s="344">
        <f t="shared" si="9"/>
        <v>0</v>
      </c>
      <c r="E40" s="343">
        <f t="shared" si="9"/>
        <v>4050000</v>
      </c>
      <c r="F40" s="345">
        <f t="shared" si="9"/>
        <v>4050000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3037500</v>
      </c>
      <c r="Y40" s="345">
        <f t="shared" si="9"/>
        <v>-3037500</v>
      </c>
      <c r="Z40" s="336">
        <f>+IF(X40&lt;&gt;0,+(Y40/X40)*100,0)</f>
        <v>-100</v>
      </c>
      <c r="AA40" s="350">
        <f>SUM(AA41:AA49)</f>
        <v>4050000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>
        <v>4050000</v>
      </c>
      <c r="F43" s="370">
        <v>4050000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3037500</v>
      </c>
      <c r="Y43" s="370">
        <v>-3037500</v>
      </c>
      <c r="Z43" s="371">
        <v>-100</v>
      </c>
      <c r="AA43" s="303">
        <v>4050000</v>
      </c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>
        <v>3821156</v>
      </c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3821156</v>
      </c>
      <c r="D60" s="346">
        <f t="shared" si="14"/>
        <v>0</v>
      </c>
      <c r="E60" s="219">
        <f t="shared" si="14"/>
        <v>8600000</v>
      </c>
      <c r="F60" s="264">
        <f t="shared" si="14"/>
        <v>8600000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6450000</v>
      </c>
      <c r="Y60" s="264">
        <f t="shared" si="14"/>
        <v>-6450000</v>
      </c>
      <c r="Z60" s="337">
        <f>+IF(X60&lt;&gt;0,+(Y60/X60)*100,0)</f>
        <v>-100</v>
      </c>
      <c r="AA60" s="232">
        <f>+AA57+AA54+AA51+AA40+AA37+AA34+AA22+AA5</f>
        <v>8600000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170326995</v>
      </c>
      <c r="D5" s="153">
        <f>SUM(D6:D8)</f>
        <v>0</v>
      </c>
      <c r="E5" s="154">
        <f t="shared" si="0"/>
        <v>180000000</v>
      </c>
      <c r="F5" s="100">
        <f t="shared" si="0"/>
        <v>169300000</v>
      </c>
      <c r="G5" s="100">
        <f t="shared" si="0"/>
        <v>45873961</v>
      </c>
      <c r="H5" s="100">
        <f t="shared" si="0"/>
        <v>1284270</v>
      </c>
      <c r="I5" s="100">
        <f t="shared" si="0"/>
        <v>1299703</v>
      </c>
      <c r="J5" s="100">
        <f t="shared" si="0"/>
        <v>48457934</v>
      </c>
      <c r="K5" s="100">
        <f t="shared" si="0"/>
        <v>1988899</v>
      </c>
      <c r="L5" s="100">
        <f t="shared" si="0"/>
        <v>1253914</v>
      </c>
      <c r="M5" s="100">
        <f t="shared" si="0"/>
        <v>38429764</v>
      </c>
      <c r="N5" s="100">
        <f t="shared" si="0"/>
        <v>41672577</v>
      </c>
      <c r="O5" s="100">
        <f t="shared" si="0"/>
        <v>1320956</v>
      </c>
      <c r="P5" s="100">
        <f t="shared" si="0"/>
        <v>1216034</v>
      </c>
      <c r="Q5" s="100">
        <f t="shared" si="0"/>
        <v>28098846</v>
      </c>
      <c r="R5" s="100">
        <f t="shared" si="0"/>
        <v>30635836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120766347</v>
      </c>
      <c r="X5" s="100">
        <f t="shared" si="0"/>
        <v>99877500</v>
      </c>
      <c r="Y5" s="100">
        <f t="shared" si="0"/>
        <v>20888847</v>
      </c>
      <c r="Z5" s="137">
        <f>+IF(X5&lt;&gt;0,+(Y5/X5)*100,0)</f>
        <v>20.914467222347373</v>
      </c>
      <c r="AA5" s="153">
        <f>SUM(AA6:AA8)</f>
        <v>169300000</v>
      </c>
    </row>
    <row r="6" spans="1:27" ht="12.7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81398997</v>
      </c>
      <c r="Y6" s="60">
        <v>-81398997</v>
      </c>
      <c r="Z6" s="140">
        <v>-100</v>
      </c>
      <c r="AA6" s="155"/>
    </row>
    <row r="7" spans="1:27" ht="12.75">
      <c r="A7" s="138" t="s">
        <v>76</v>
      </c>
      <c r="B7" s="136"/>
      <c r="C7" s="157">
        <v>170326995</v>
      </c>
      <c r="D7" s="157"/>
      <c r="E7" s="158">
        <v>180000000</v>
      </c>
      <c r="F7" s="159">
        <v>169300000</v>
      </c>
      <c r="G7" s="159">
        <v>45873917</v>
      </c>
      <c r="H7" s="159">
        <v>1275870</v>
      </c>
      <c r="I7" s="159">
        <v>1290883</v>
      </c>
      <c r="J7" s="159">
        <v>48440670</v>
      </c>
      <c r="K7" s="159">
        <v>1980079</v>
      </c>
      <c r="L7" s="159">
        <v>1253914</v>
      </c>
      <c r="M7" s="159">
        <v>38429764</v>
      </c>
      <c r="N7" s="159">
        <v>41663757</v>
      </c>
      <c r="O7" s="159">
        <v>1320956</v>
      </c>
      <c r="P7" s="159">
        <v>1216034</v>
      </c>
      <c r="Q7" s="159">
        <v>28098846</v>
      </c>
      <c r="R7" s="159">
        <v>30635836</v>
      </c>
      <c r="S7" s="159"/>
      <c r="T7" s="159"/>
      <c r="U7" s="159"/>
      <c r="V7" s="159"/>
      <c r="W7" s="159">
        <v>120740263</v>
      </c>
      <c r="X7" s="159">
        <v>18478503</v>
      </c>
      <c r="Y7" s="159">
        <v>102261760</v>
      </c>
      <c r="Z7" s="141">
        <v>553.41</v>
      </c>
      <c r="AA7" s="157">
        <v>169300000</v>
      </c>
    </row>
    <row r="8" spans="1:27" ht="12.75">
      <c r="A8" s="138" t="s">
        <v>77</v>
      </c>
      <c r="B8" s="136"/>
      <c r="C8" s="155"/>
      <c r="D8" s="155"/>
      <c r="E8" s="156"/>
      <c r="F8" s="60"/>
      <c r="G8" s="60">
        <v>44</v>
      </c>
      <c r="H8" s="60">
        <v>8400</v>
      </c>
      <c r="I8" s="60">
        <v>8820</v>
      </c>
      <c r="J8" s="60">
        <v>17264</v>
      </c>
      <c r="K8" s="60">
        <v>8820</v>
      </c>
      <c r="L8" s="60"/>
      <c r="M8" s="60"/>
      <c r="N8" s="60">
        <v>8820</v>
      </c>
      <c r="O8" s="60"/>
      <c r="P8" s="60"/>
      <c r="Q8" s="60"/>
      <c r="R8" s="60"/>
      <c r="S8" s="60"/>
      <c r="T8" s="60"/>
      <c r="U8" s="60"/>
      <c r="V8" s="60"/>
      <c r="W8" s="60">
        <v>26084</v>
      </c>
      <c r="X8" s="60"/>
      <c r="Y8" s="60">
        <v>26084</v>
      </c>
      <c r="Z8" s="140">
        <v>0</v>
      </c>
      <c r="AA8" s="155"/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600</v>
      </c>
      <c r="J9" s="100">
        <f t="shared" si="1"/>
        <v>600</v>
      </c>
      <c r="K9" s="100">
        <f t="shared" si="1"/>
        <v>0</v>
      </c>
      <c r="L9" s="100">
        <f t="shared" si="1"/>
        <v>0</v>
      </c>
      <c r="M9" s="100">
        <f t="shared" si="1"/>
        <v>442782</v>
      </c>
      <c r="N9" s="100">
        <f t="shared" si="1"/>
        <v>442782</v>
      </c>
      <c r="O9" s="100">
        <f t="shared" si="1"/>
        <v>153</v>
      </c>
      <c r="P9" s="100">
        <f t="shared" si="1"/>
        <v>32</v>
      </c>
      <c r="Q9" s="100">
        <f t="shared" si="1"/>
        <v>0</v>
      </c>
      <c r="R9" s="100">
        <f t="shared" si="1"/>
        <v>185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443567</v>
      </c>
      <c r="X9" s="100">
        <f t="shared" si="1"/>
        <v>6007000</v>
      </c>
      <c r="Y9" s="100">
        <f t="shared" si="1"/>
        <v>-5563433</v>
      </c>
      <c r="Z9" s="137">
        <f>+IF(X9&lt;&gt;0,+(Y9/X9)*100,0)</f>
        <v>-92.6158315298818</v>
      </c>
      <c r="AA9" s="153">
        <f>SUM(AA10:AA14)</f>
        <v>0</v>
      </c>
    </row>
    <row r="10" spans="1:27" ht="12.75">
      <c r="A10" s="138" t="s">
        <v>79</v>
      </c>
      <c r="B10" s="136"/>
      <c r="C10" s="155"/>
      <c r="D10" s="155"/>
      <c r="E10" s="156"/>
      <c r="F10" s="60"/>
      <c r="G10" s="60"/>
      <c r="H10" s="60"/>
      <c r="I10" s="60">
        <v>600</v>
      </c>
      <c r="J10" s="60">
        <v>600</v>
      </c>
      <c r="K10" s="60"/>
      <c r="L10" s="60"/>
      <c r="M10" s="60">
        <v>442782</v>
      </c>
      <c r="N10" s="60">
        <v>442782</v>
      </c>
      <c r="O10" s="60">
        <v>153</v>
      </c>
      <c r="P10" s="60">
        <v>32</v>
      </c>
      <c r="Q10" s="60"/>
      <c r="R10" s="60">
        <v>185</v>
      </c>
      <c r="S10" s="60"/>
      <c r="T10" s="60"/>
      <c r="U10" s="60"/>
      <c r="V10" s="60"/>
      <c r="W10" s="60">
        <v>443567</v>
      </c>
      <c r="X10" s="60">
        <v>2007000</v>
      </c>
      <c r="Y10" s="60">
        <v>-1563433</v>
      </c>
      <c r="Z10" s="140">
        <v>-77.9</v>
      </c>
      <c r="AA10" s="155"/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4000000</v>
      </c>
      <c r="Y11" s="60">
        <v>-4000000</v>
      </c>
      <c r="Z11" s="140">
        <v>-100</v>
      </c>
      <c r="AA11" s="155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0</v>
      </c>
      <c r="H15" s="100">
        <f t="shared" si="2"/>
        <v>845</v>
      </c>
      <c r="I15" s="100">
        <f t="shared" si="2"/>
        <v>52480</v>
      </c>
      <c r="J15" s="100">
        <f t="shared" si="2"/>
        <v>53325</v>
      </c>
      <c r="K15" s="100">
        <f t="shared" si="2"/>
        <v>13382</v>
      </c>
      <c r="L15" s="100">
        <f t="shared" si="2"/>
        <v>6278</v>
      </c>
      <c r="M15" s="100">
        <f t="shared" si="2"/>
        <v>17513412</v>
      </c>
      <c r="N15" s="100">
        <f t="shared" si="2"/>
        <v>17533072</v>
      </c>
      <c r="O15" s="100">
        <f t="shared" si="2"/>
        <v>0</v>
      </c>
      <c r="P15" s="100">
        <f t="shared" si="2"/>
        <v>130000</v>
      </c>
      <c r="Q15" s="100">
        <f t="shared" si="2"/>
        <v>0</v>
      </c>
      <c r="R15" s="100">
        <f t="shared" si="2"/>
        <v>130000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17716397</v>
      </c>
      <c r="X15" s="100">
        <f t="shared" si="2"/>
        <v>26622999</v>
      </c>
      <c r="Y15" s="100">
        <f t="shared" si="2"/>
        <v>-8906602</v>
      </c>
      <c r="Z15" s="137">
        <f>+IF(X15&lt;&gt;0,+(Y15/X15)*100,0)</f>
        <v>-33.45454056472</v>
      </c>
      <c r="AA15" s="153">
        <f>SUM(AA16:AA18)</f>
        <v>0</v>
      </c>
    </row>
    <row r="16" spans="1:27" ht="12.7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>
        <v>1200955</v>
      </c>
      <c r="N16" s="60">
        <v>1200955</v>
      </c>
      <c r="O16" s="60"/>
      <c r="P16" s="60"/>
      <c r="Q16" s="60"/>
      <c r="R16" s="60"/>
      <c r="S16" s="60"/>
      <c r="T16" s="60"/>
      <c r="U16" s="60"/>
      <c r="V16" s="60"/>
      <c r="W16" s="60">
        <v>1200955</v>
      </c>
      <c r="X16" s="60">
        <v>26622999</v>
      </c>
      <c r="Y16" s="60">
        <v>-25422044</v>
      </c>
      <c r="Z16" s="140">
        <v>-95.49</v>
      </c>
      <c r="AA16" s="155"/>
    </row>
    <row r="17" spans="1:27" ht="12.75">
      <c r="A17" s="138" t="s">
        <v>86</v>
      </c>
      <c r="B17" s="136"/>
      <c r="C17" s="155"/>
      <c r="D17" s="155"/>
      <c r="E17" s="156"/>
      <c r="F17" s="60"/>
      <c r="G17" s="60"/>
      <c r="H17" s="60">
        <v>845</v>
      </c>
      <c r="I17" s="60">
        <v>52480</v>
      </c>
      <c r="J17" s="60">
        <v>53325</v>
      </c>
      <c r="K17" s="60">
        <v>13382</v>
      </c>
      <c r="L17" s="60">
        <v>6278</v>
      </c>
      <c r="M17" s="60">
        <v>16312457</v>
      </c>
      <c r="N17" s="60">
        <v>16332117</v>
      </c>
      <c r="O17" s="60"/>
      <c r="P17" s="60">
        <v>130000</v>
      </c>
      <c r="Q17" s="60"/>
      <c r="R17" s="60">
        <v>130000</v>
      </c>
      <c r="S17" s="60"/>
      <c r="T17" s="60"/>
      <c r="U17" s="60"/>
      <c r="V17" s="60"/>
      <c r="W17" s="60">
        <v>16515442</v>
      </c>
      <c r="X17" s="60"/>
      <c r="Y17" s="60">
        <v>16515442</v>
      </c>
      <c r="Z17" s="140">
        <v>0</v>
      </c>
      <c r="AA17" s="155"/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37394</v>
      </c>
      <c r="H19" s="100">
        <f t="shared" si="3"/>
        <v>36292</v>
      </c>
      <c r="I19" s="100">
        <f t="shared" si="3"/>
        <v>37564</v>
      </c>
      <c r="J19" s="100">
        <f t="shared" si="3"/>
        <v>111250</v>
      </c>
      <c r="K19" s="100">
        <f t="shared" si="3"/>
        <v>37177</v>
      </c>
      <c r="L19" s="100">
        <f t="shared" si="3"/>
        <v>39786</v>
      </c>
      <c r="M19" s="100">
        <f t="shared" si="3"/>
        <v>10003636</v>
      </c>
      <c r="N19" s="100">
        <f t="shared" si="3"/>
        <v>10080599</v>
      </c>
      <c r="O19" s="100">
        <f t="shared" si="3"/>
        <v>41331</v>
      </c>
      <c r="P19" s="100">
        <f t="shared" si="3"/>
        <v>464021</v>
      </c>
      <c r="Q19" s="100">
        <f t="shared" si="3"/>
        <v>38177</v>
      </c>
      <c r="R19" s="100">
        <f t="shared" si="3"/>
        <v>543529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10735378</v>
      </c>
      <c r="X19" s="100">
        <f t="shared" si="3"/>
        <v>12999999</v>
      </c>
      <c r="Y19" s="100">
        <f t="shared" si="3"/>
        <v>-2264621</v>
      </c>
      <c r="Z19" s="137">
        <f>+IF(X19&lt;&gt;0,+(Y19/X19)*100,0)</f>
        <v>-17.42016287847407</v>
      </c>
      <c r="AA19" s="153">
        <f>SUM(AA20:AA23)</f>
        <v>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>
        <v>8875134</v>
      </c>
      <c r="N20" s="60">
        <v>8875134</v>
      </c>
      <c r="O20" s="60"/>
      <c r="P20" s="60"/>
      <c r="Q20" s="60"/>
      <c r="R20" s="60"/>
      <c r="S20" s="60"/>
      <c r="T20" s="60"/>
      <c r="U20" s="60"/>
      <c r="V20" s="60"/>
      <c r="W20" s="60">
        <v>8875134</v>
      </c>
      <c r="X20" s="60">
        <v>12999999</v>
      </c>
      <c r="Y20" s="60">
        <v>-4124865</v>
      </c>
      <c r="Z20" s="140">
        <v>-31.73</v>
      </c>
      <c r="AA20" s="155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2.75">
      <c r="A23" s="138" t="s">
        <v>92</v>
      </c>
      <c r="B23" s="136"/>
      <c r="C23" s="155"/>
      <c r="D23" s="155"/>
      <c r="E23" s="156"/>
      <c r="F23" s="60"/>
      <c r="G23" s="60">
        <v>37394</v>
      </c>
      <c r="H23" s="60">
        <v>36292</v>
      </c>
      <c r="I23" s="60">
        <v>37564</v>
      </c>
      <c r="J23" s="60">
        <v>111250</v>
      </c>
      <c r="K23" s="60">
        <v>37177</v>
      </c>
      <c r="L23" s="60">
        <v>39786</v>
      </c>
      <c r="M23" s="60">
        <v>1128502</v>
      </c>
      <c r="N23" s="60">
        <v>1205465</v>
      </c>
      <c r="O23" s="60">
        <v>41331</v>
      </c>
      <c r="P23" s="60">
        <v>464021</v>
      </c>
      <c r="Q23" s="60">
        <v>38177</v>
      </c>
      <c r="R23" s="60">
        <v>543529</v>
      </c>
      <c r="S23" s="60"/>
      <c r="T23" s="60"/>
      <c r="U23" s="60"/>
      <c r="V23" s="60"/>
      <c r="W23" s="60">
        <v>1860244</v>
      </c>
      <c r="X23" s="60"/>
      <c r="Y23" s="60">
        <v>1860244</v>
      </c>
      <c r="Z23" s="140">
        <v>0</v>
      </c>
      <c r="AA23" s="155"/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170326995</v>
      </c>
      <c r="D25" s="168">
        <f>+D5+D9+D15+D19+D24</f>
        <v>0</v>
      </c>
      <c r="E25" s="169">
        <f t="shared" si="4"/>
        <v>180000000</v>
      </c>
      <c r="F25" s="73">
        <f t="shared" si="4"/>
        <v>169300000</v>
      </c>
      <c r="G25" s="73">
        <f t="shared" si="4"/>
        <v>45911355</v>
      </c>
      <c r="H25" s="73">
        <f t="shared" si="4"/>
        <v>1321407</v>
      </c>
      <c r="I25" s="73">
        <f t="shared" si="4"/>
        <v>1390347</v>
      </c>
      <c r="J25" s="73">
        <f t="shared" si="4"/>
        <v>48623109</v>
      </c>
      <c r="K25" s="73">
        <f t="shared" si="4"/>
        <v>2039458</v>
      </c>
      <c r="L25" s="73">
        <f t="shared" si="4"/>
        <v>1299978</v>
      </c>
      <c r="M25" s="73">
        <f t="shared" si="4"/>
        <v>66389594</v>
      </c>
      <c r="N25" s="73">
        <f t="shared" si="4"/>
        <v>69729030</v>
      </c>
      <c r="O25" s="73">
        <f t="shared" si="4"/>
        <v>1362440</v>
      </c>
      <c r="P25" s="73">
        <f t="shared" si="4"/>
        <v>1810087</v>
      </c>
      <c r="Q25" s="73">
        <f t="shared" si="4"/>
        <v>28137023</v>
      </c>
      <c r="R25" s="73">
        <f t="shared" si="4"/>
        <v>31309550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149661689</v>
      </c>
      <c r="X25" s="73">
        <f t="shared" si="4"/>
        <v>145507498</v>
      </c>
      <c r="Y25" s="73">
        <f t="shared" si="4"/>
        <v>4154191</v>
      </c>
      <c r="Z25" s="170">
        <f>+IF(X25&lt;&gt;0,+(Y25/X25)*100,0)</f>
        <v>2.8549669653449747</v>
      </c>
      <c r="AA25" s="168">
        <f>+AA5+AA9+AA15+AA19+AA24</f>
        <v>169300000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143965492</v>
      </c>
      <c r="D28" s="153">
        <f>SUM(D29:D31)</f>
        <v>0</v>
      </c>
      <c r="E28" s="154">
        <f t="shared" si="5"/>
        <v>120000000</v>
      </c>
      <c r="F28" s="100">
        <f t="shared" si="5"/>
        <v>133078124</v>
      </c>
      <c r="G28" s="100">
        <f t="shared" si="5"/>
        <v>7690197</v>
      </c>
      <c r="H28" s="100">
        <f t="shared" si="5"/>
        <v>9810171</v>
      </c>
      <c r="I28" s="100">
        <f t="shared" si="5"/>
        <v>7796051</v>
      </c>
      <c r="J28" s="100">
        <f t="shared" si="5"/>
        <v>25296419</v>
      </c>
      <c r="K28" s="100">
        <f t="shared" si="5"/>
        <v>6964494</v>
      </c>
      <c r="L28" s="100">
        <f t="shared" si="5"/>
        <v>7231536</v>
      </c>
      <c r="M28" s="100">
        <f t="shared" si="5"/>
        <v>6647639</v>
      </c>
      <c r="N28" s="100">
        <f t="shared" si="5"/>
        <v>20843669</v>
      </c>
      <c r="O28" s="100">
        <f t="shared" si="5"/>
        <v>6348672</v>
      </c>
      <c r="P28" s="100">
        <f t="shared" si="5"/>
        <v>5493119</v>
      </c>
      <c r="Q28" s="100">
        <f t="shared" si="5"/>
        <v>5286368</v>
      </c>
      <c r="R28" s="100">
        <f t="shared" si="5"/>
        <v>17128159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63268247</v>
      </c>
      <c r="X28" s="100">
        <f t="shared" si="5"/>
        <v>70431750</v>
      </c>
      <c r="Y28" s="100">
        <f t="shared" si="5"/>
        <v>-7163503</v>
      </c>
      <c r="Z28" s="137">
        <f>+IF(X28&lt;&gt;0,+(Y28/X28)*100,0)</f>
        <v>-10.170843405140436</v>
      </c>
      <c r="AA28" s="153">
        <f>SUM(AA29:AA31)</f>
        <v>133078124</v>
      </c>
    </row>
    <row r="29" spans="1:27" ht="12.75">
      <c r="A29" s="138" t="s">
        <v>75</v>
      </c>
      <c r="B29" s="136"/>
      <c r="C29" s="155">
        <v>19684557</v>
      </c>
      <c r="D29" s="155"/>
      <c r="E29" s="156">
        <v>8849000</v>
      </c>
      <c r="F29" s="60">
        <v>10491000</v>
      </c>
      <c r="G29" s="60">
        <v>3586578</v>
      </c>
      <c r="H29" s="60">
        <v>4222889</v>
      </c>
      <c r="I29" s="60">
        <v>3214050</v>
      </c>
      <c r="J29" s="60">
        <v>11023517</v>
      </c>
      <c r="K29" s="60">
        <v>2984411</v>
      </c>
      <c r="L29" s="60">
        <v>2745184</v>
      </c>
      <c r="M29" s="60">
        <v>3358145</v>
      </c>
      <c r="N29" s="60">
        <v>9087740</v>
      </c>
      <c r="O29" s="60">
        <v>3024749</v>
      </c>
      <c r="P29" s="60">
        <v>1900248</v>
      </c>
      <c r="Q29" s="60">
        <v>2606942</v>
      </c>
      <c r="R29" s="60">
        <v>7531939</v>
      </c>
      <c r="S29" s="60"/>
      <c r="T29" s="60"/>
      <c r="U29" s="60"/>
      <c r="V29" s="60"/>
      <c r="W29" s="60">
        <v>27643196</v>
      </c>
      <c r="X29" s="60">
        <v>31175253</v>
      </c>
      <c r="Y29" s="60">
        <v>-3532057</v>
      </c>
      <c r="Z29" s="140">
        <v>-11.33</v>
      </c>
      <c r="AA29" s="155">
        <v>10491000</v>
      </c>
    </row>
    <row r="30" spans="1:27" ht="12.75">
      <c r="A30" s="138" t="s">
        <v>76</v>
      </c>
      <c r="B30" s="136"/>
      <c r="C30" s="157">
        <v>124280935</v>
      </c>
      <c r="D30" s="157"/>
      <c r="E30" s="158">
        <v>111151000</v>
      </c>
      <c r="F30" s="159">
        <v>122587124</v>
      </c>
      <c r="G30" s="159">
        <v>2641403</v>
      </c>
      <c r="H30" s="159">
        <v>2292957</v>
      </c>
      <c r="I30" s="159">
        <v>2886029</v>
      </c>
      <c r="J30" s="159">
        <v>7820389</v>
      </c>
      <c r="K30" s="159">
        <v>1953201</v>
      </c>
      <c r="L30" s="159">
        <v>2800040</v>
      </c>
      <c r="M30" s="159">
        <v>1961511</v>
      </c>
      <c r="N30" s="159">
        <v>6714752</v>
      </c>
      <c r="O30" s="159">
        <v>1711926</v>
      </c>
      <c r="P30" s="159">
        <v>2260426</v>
      </c>
      <c r="Q30" s="159">
        <v>1190222</v>
      </c>
      <c r="R30" s="159">
        <v>5162574</v>
      </c>
      <c r="S30" s="159"/>
      <c r="T30" s="159"/>
      <c r="U30" s="159"/>
      <c r="V30" s="159"/>
      <c r="W30" s="159">
        <v>19697715</v>
      </c>
      <c r="X30" s="159">
        <v>39256497</v>
      </c>
      <c r="Y30" s="159">
        <v>-19558782</v>
      </c>
      <c r="Z30" s="141">
        <v>-49.82</v>
      </c>
      <c r="AA30" s="157">
        <v>122587124</v>
      </c>
    </row>
    <row r="31" spans="1:27" ht="12.75">
      <c r="A31" s="138" t="s">
        <v>77</v>
      </c>
      <c r="B31" s="136"/>
      <c r="C31" s="155"/>
      <c r="D31" s="155"/>
      <c r="E31" s="156"/>
      <c r="F31" s="60"/>
      <c r="G31" s="60">
        <v>1462216</v>
      </c>
      <c r="H31" s="60">
        <v>3294325</v>
      </c>
      <c r="I31" s="60">
        <v>1695972</v>
      </c>
      <c r="J31" s="60">
        <v>6452513</v>
      </c>
      <c r="K31" s="60">
        <v>2026882</v>
      </c>
      <c r="L31" s="60">
        <v>1686312</v>
      </c>
      <c r="M31" s="60">
        <v>1327983</v>
      </c>
      <c r="N31" s="60">
        <v>5041177</v>
      </c>
      <c r="O31" s="60">
        <v>1611997</v>
      </c>
      <c r="P31" s="60">
        <v>1332445</v>
      </c>
      <c r="Q31" s="60">
        <v>1489204</v>
      </c>
      <c r="R31" s="60">
        <v>4433646</v>
      </c>
      <c r="S31" s="60"/>
      <c r="T31" s="60"/>
      <c r="U31" s="60"/>
      <c r="V31" s="60"/>
      <c r="W31" s="60">
        <v>15927336</v>
      </c>
      <c r="X31" s="60"/>
      <c r="Y31" s="60">
        <v>15927336</v>
      </c>
      <c r="Z31" s="140">
        <v>0</v>
      </c>
      <c r="AA31" s="155"/>
    </row>
    <row r="32" spans="1:27" ht="12.7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0</v>
      </c>
      <c r="F32" s="100">
        <f t="shared" si="6"/>
        <v>0</v>
      </c>
      <c r="G32" s="100">
        <f t="shared" si="6"/>
        <v>1062070</v>
      </c>
      <c r="H32" s="100">
        <f t="shared" si="6"/>
        <v>829614</v>
      </c>
      <c r="I32" s="100">
        <f t="shared" si="6"/>
        <v>985335</v>
      </c>
      <c r="J32" s="100">
        <f t="shared" si="6"/>
        <v>2877019</v>
      </c>
      <c r="K32" s="100">
        <f t="shared" si="6"/>
        <v>706311</v>
      </c>
      <c r="L32" s="100">
        <f t="shared" si="6"/>
        <v>920061</v>
      </c>
      <c r="M32" s="100">
        <f t="shared" si="6"/>
        <v>744411</v>
      </c>
      <c r="N32" s="100">
        <f t="shared" si="6"/>
        <v>2370783</v>
      </c>
      <c r="O32" s="100">
        <f t="shared" si="6"/>
        <v>1520466</v>
      </c>
      <c r="P32" s="100">
        <f t="shared" si="6"/>
        <v>1677003</v>
      </c>
      <c r="Q32" s="100">
        <f t="shared" si="6"/>
        <v>1484283</v>
      </c>
      <c r="R32" s="100">
        <f t="shared" si="6"/>
        <v>4681752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9929554</v>
      </c>
      <c r="X32" s="100">
        <f t="shared" si="6"/>
        <v>2823750</v>
      </c>
      <c r="Y32" s="100">
        <f t="shared" si="6"/>
        <v>7105804</v>
      </c>
      <c r="Z32" s="137">
        <f>+IF(X32&lt;&gt;0,+(Y32/X32)*100,0)</f>
        <v>251.6442319610447</v>
      </c>
      <c r="AA32" s="153">
        <f>SUM(AA33:AA37)</f>
        <v>0</v>
      </c>
    </row>
    <row r="33" spans="1:27" ht="12.75">
      <c r="A33" s="138" t="s">
        <v>79</v>
      </c>
      <c r="B33" s="136"/>
      <c r="C33" s="155"/>
      <c r="D33" s="155"/>
      <c r="E33" s="156"/>
      <c r="F33" s="60"/>
      <c r="G33" s="60">
        <v>669118</v>
      </c>
      <c r="H33" s="60">
        <v>344358</v>
      </c>
      <c r="I33" s="60">
        <v>530320</v>
      </c>
      <c r="J33" s="60">
        <v>1543796</v>
      </c>
      <c r="K33" s="60">
        <v>234371</v>
      </c>
      <c r="L33" s="60">
        <v>357893</v>
      </c>
      <c r="M33" s="60">
        <v>317454</v>
      </c>
      <c r="N33" s="60">
        <v>909718</v>
      </c>
      <c r="O33" s="60">
        <v>1106039</v>
      </c>
      <c r="P33" s="60">
        <v>1207172</v>
      </c>
      <c r="Q33" s="60">
        <v>1168637</v>
      </c>
      <c r="R33" s="60">
        <v>3481848</v>
      </c>
      <c r="S33" s="60"/>
      <c r="T33" s="60"/>
      <c r="U33" s="60"/>
      <c r="V33" s="60"/>
      <c r="W33" s="60">
        <v>5935362</v>
      </c>
      <c r="X33" s="60">
        <v>2823750</v>
      </c>
      <c r="Y33" s="60">
        <v>3111612</v>
      </c>
      <c r="Z33" s="140">
        <v>110.19</v>
      </c>
      <c r="AA33" s="155"/>
    </row>
    <row r="34" spans="1:27" ht="12.75">
      <c r="A34" s="138" t="s">
        <v>80</v>
      </c>
      <c r="B34" s="136"/>
      <c r="C34" s="155"/>
      <c r="D34" s="155"/>
      <c r="E34" s="156"/>
      <c r="F34" s="60"/>
      <c r="G34" s="60">
        <v>34000</v>
      </c>
      <c r="H34" s="60">
        <v>36035</v>
      </c>
      <c r="I34" s="60">
        <v>45104</v>
      </c>
      <c r="J34" s="60">
        <v>115139</v>
      </c>
      <c r="K34" s="60">
        <v>39806</v>
      </c>
      <c r="L34" s="60">
        <v>3093</v>
      </c>
      <c r="M34" s="60">
        <v>3094</v>
      </c>
      <c r="N34" s="60">
        <v>45993</v>
      </c>
      <c r="O34" s="60">
        <v>3094</v>
      </c>
      <c r="P34" s="60">
        <v>3068</v>
      </c>
      <c r="Q34" s="60">
        <v>3068</v>
      </c>
      <c r="R34" s="60">
        <v>9230</v>
      </c>
      <c r="S34" s="60"/>
      <c r="T34" s="60"/>
      <c r="U34" s="60"/>
      <c r="V34" s="60"/>
      <c r="W34" s="60">
        <v>170362</v>
      </c>
      <c r="X34" s="60"/>
      <c r="Y34" s="60">
        <v>170362</v>
      </c>
      <c r="Z34" s="140">
        <v>0</v>
      </c>
      <c r="AA34" s="155"/>
    </row>
    <row r="35" spans="1:27" ht="12.75">
      <c r="A35" s="138" t="s">
        <v>81</v>
      </c>
      <c r="B35" s="136"/>
      <c r="C35" s="155"/>
      <c r="D35" s="155"/>
      <c r="E35" s="156"/>
      <c r="F35" s="60"/>
      <c r="G35" s="60">
        <v>291954</v>
      </c>
      <c r="H35" s="60">
        <v>326939</v>
      </c>
      <c r="I35" s="60">
        <v>317500</v>
      </c>
      <c r="J35" s="60">
        <v>936393</v>
      </c>
      <c r="K35" s="60">
        <v>322733</v>
      </c>
      <c r="L35" s="60">
        <v>472556</v>
      </c>
      <c r="M35" s="60">
        <v>313894</v>
      </c>
      <c r="N35" s="60">
        <v>1109183</v>
      </c>
      <c r="O35" s="60">
        <v>345785</v>
      </c>
      <c r="P35" s="60">
        <v>331884</v>
      </c>
      <c r="Q35" s="60">
        <v>309577</v>
      </c>
      <c r="R35" s="60">
        <v>987246</v>
      </c>
      <c r="S35" s="60"/>
      <c r="T35" s="60"/>
      <c r="U35" s="60"/>
      <c r="V35" s="60"/>
      <c r="W35" s="60">
        <v>3032822</v>
      </c>
      <c r="X35" s="60"/>
      <c r="Y35" s="60">
        <v>3032822</v>
      </c>
      <c r="Z35" s="140">
        <v>0</v>
      </c>
      <c r="AA35" s="155"/>
    </row>
    <row r="36" spans="1:27" ht="12.75">
      <c r="A36" s="138" t="s">
        <v>82</v>
      </c>
      <c r="B36" s="136"/>
      <c r="C36" s="155"/>
      <c r="D36" s="155"/>
      <c r="E36" s="156"/>
      <c r="F36" s="60"/>
      <c r="G36" s="60">
        <v>51998</v>
      </c>
      <c r="H36" s="60">
        <v>58528</v>
      </c>
      <c r="I36" s="60">
        <v>52009</v>
      </c>
      <c r="J36" s="60">
        <v>162535</v>
      </c>
      <c r="K36" s="60">
        <v>52042</v>
      </c>
      <c r="L36" s="60">
        <v>52329</v>
      </c>
      <c r="M36" s="60">
        <v>52014</v>
      </c>
      <c r="N36" s="60">
        <v>156385</v>
      </c>
      <c r="O36" s="60">
        <v>51998</v>
      </c>
      <c r="P36" s="60">
        <v>52011</v>
      </c>
      <c r="Q36" s="60"/>
      <c r="R36" s="60">
        <v>104009</v>
      </c>
      <c r="S36" s="60"/>
      <c r="T36" s="60"/>
      <c r="U36" s="60"/>
      <c r="V36" s="60"/>
      <c r="W36" s="60">
        <v>422929</v>
      </c>
      <c r="X36" s="60"/>
      <c r="Y36" s="60">
        <v>422929</v>
      </c>
      <c r="Z36" s="140">
        <v>0</v>
      </c>
      <c r="AA36" s="155"/>
    </row>
    <row r="37" spans="1:27" ht="12.75">
      <c r="A37" s="138" t="s">
        <v>83</v>
      </c>
      <c r="B37" s="136"/>
      <c r="C37" s="157"/>
      <c r="D37" s="157"/>
      <c r="E37" s="158"/>
      <c r="F37" s="159"/>
      <c r="G37" s="159">
        <v>15000</v>
      </c>
      <c r="H37" s="159">
        <v>63754</v>
      </c>
      <c r="I37" s="159">
        <v>40402</v>
      </c>
      <c r="J37" s="159">
        <v>119156</v>
      </c>
      <c r="K37" s="159">
        <v>57359</v>
      </c>
      <c r="L37" s="159">
        <v>34190</v>
      </c>
      <c r="M37" s="159">
        <v>57955</v>
      </c>
      <c r="N37" s="159">
        <v>149504</v>
      </c>
      <c r="O37" s="159">
        <v>13550</v>
      </c>
      <c r="P37" s="159">
        <v>82868</v>
      </c>
      <c r="Q37" s="159">
        <v>3001</v>
      </c>
      <c r="R37" s="159">
        <v>99419</v>
      </c>
      <c r="S37" s="159"/>
      <c r="T37" s="159"/>
      <c r="U37" s="159"/>
      <c r="V37" s="159"/>
      <c r="W37" s="159">
        <v>368079</v>
      </c>
      <c r="X37" s="159"/>
      <c r="Y37" s="159">
        <v>368079</v>
      </c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0</v>
      </c>
      <c r="F38" s="100">
        <f t="shared" si="7"/>
        <v>0</v>
      </c>
      <c r="G38" s="100">
        <f t="shared" si="7"/>
        <v>1463461</v>
      </c>
      <c r="H38" s="100">
        <f t="shared" si="7"/>
        <v>669304</v>
      </c>
      <c r="I38" s="100">
        <f t="shared" si="7"/>
        <v>1637742</v>
      </c>
      <c r="J38" s="100">
        <f t="shared" si="7"/>
        <v>3770507</v>
      </c>
      <c r="K38" s="100">
        <f t="shared" si="7"/>
        <v>918774</v>
      </c>
      <c r="L38" s="100">
        <f t="shared" si="7"/>
        <v>1560740</v>
      </c>
      <c r="M38" s="100">
        <f t="shared" si="7"/>
        <v>1314630</v>
      </c>
      <c r="N38" s="100">
        <f t="shared" si="7"/>
        <v>3794144</v>
      </c>
      <c r="O38" s="100">
        <f t="shared" si="7"/>
        <v>1162434</v>
      </c>
      <c r="P38" s="100">
        <f t="shared" si="7"/>
        <v>1234098</v>
      </c>
      <c r="Q38" s="100">
        <f t="shared" si="7"/>
        <v>1263761</v>
      </c>
      <c r="R38" s="100">
        <f t="shared" si="7"/>
        <v>3660293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11224944</v>
      </c>
      <c r="X38" s="100">
        <f t="shared" si="7"/>
        <v>14663250</v>
      </c>
      <c r="Y38" s="100">
        <f t="shared" si="7"/>
        <v>-3438306</v>
      </c>
      <c r="Z38" s="137">
        <f>+IF(X38&lt;&gt;0,+(Y38/X38)*100,0)</f>
        <v>-23.448457879392357</v>
      </c>
      <c r="AA38" s="153">
        <f>SUM(AA39:AA41)</f>
        <v>0</v>
      </c>
    </row>
    <row r="39" spans="1:27" ht="12.75">
      <c r="A39" s="138" t="s">
        <v>85</v>
      </c>
      <c r="B39" s="136"/>
      <c r="C39" s="155"/>
      <c r="D39" s="155"/>
      <c r="E39" s="156"/>
      <c r="F39" s="60"/>
      <c r="G39" s="60">
        <v>464168</v>
      </c>
      <c r="H39" s="60">
        <v>270586</v>
      </c>
      <c r="I39" s="60">
        <v>293865</v>
      </c>
      <c r="J39" s="60">
        <v>1028619</v>
      </c>
      <c r="K39" s="60">
        <v>253306</v>
      </c>
      <c r="L39" s="60">
        <v>547413</v>
      </c>
      <c r="M39" s="60">
        <v>521338</v>
      </c>
      <c r="N39" s="60">
        <v>1322057</v>
      </c>
      <c r="O39" s="60">
        <v>441134</v>
      </c>
      <c r="P39" s="60">
        <v>569652</v>
      </c>
      <c r="Q39" s="60">
        <v>383226</v>
      </c>
      <c r="R39" s="60">
        <v>1394012</v>
      </c>
      <c r="S39" s="60"/>
      <c r="T39" s="60"/>
      <c r="U39" s="60"/>
      <c r="V39" s="60"/>
      <c r="W39" s="60">
        <v>3744688</v>
      </c>
      <c r="X39" s="60">
        <v>14663250</v>
      </c>
      <c r="Y39" s="60">
        <v>-10918562</v>
      </c>
      <c r="Z39" s="140">
        <v>-74.46</v>
      </c>
      <c r="AA39" s="155"/>
    </row>
    <row r="40" spans="1:27" ht="12.75">
      <c r="A40" s="138" t="s">
        <v>86</v>
      </c>
      <c r="B40" s="136"/>
      <c r="C40" s="155"/>
      <c r="D40" s="155"/>
      <c r="E40" s="156"/>
      <c r="F40" s="60"/>
      <c r="G40" s="60">
        <v>999293</v>
      </c>
      <c r="H40" s="60">
        <v>398718</v>
      </c>
      <c r="I40" s="60">
        <v>1330927</v>
      </c>
      <c r="J40" s="60">
        <v>2728938</v>
      </c>
      <c r="K40" s="60">
        <v>663468</v>
      </c>
      <c r="L40" s="60">
        <v>1013327</v>
      </c>
      <c r="M40" s="60">
        <v>793292</v>
      </c>
      <c r="N40" s="60">
        <v>2470087</v>
      </c>
      <c r="O40" s="60">
        <v>721300</v>
      </c>
      <c r="P40" s="60">
        <v>664446</v>
      </c>
      <c r="Q40" s="60">
        <v>880535</v>
      </c>
      <c r="R40" s="60">
        <v>2266281</v>
      </c>
      <c r="S40" s="60"/>
      <c r="T40" s="60"/>
      <c r="U40" s="60"/>
      <c r="V40" s="60"/>
      <c r="W40" s="60">
        <v>7465306</v>
      </c>
      <c r="X40" s="60"/>
      <c r="Y40" s="60">
        <v>7465306</v>
      </c>
      <c r="Z40" s="140">
        <v>0</v>
      </c>
      <c r="AA40" s="155"/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>
        <v>12950</v>
      </c>
      <c r="J41" s="60">
        <v>12950</v>
      </c>
      <c r="K41" s="60">
        <v>2000</v>
      </c>
      <c r="L41" s="60"/>
      <c r="M41" s="60"/>
      <c r="N41" s="60">
        <v>2000</v>
      </c>
      <c r="O41" s="60"/>
      <c r="P41" s="60"/>
      <c r="Q41" s="60"/>
      <c r="R41" s="60"/>
      <c r="S41" s="60"/>
      <c r="T41" s="60"/>
      <c r="U41" s="60"/>
      <c r="V41" s="60"/>
      <c r="W41" s="60">
        <v>14950</v>
      </c>
      <c r="X41" s="60"/>
      <c r="Y41" s="60">
        <v>14950</v>
      </c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0</v>
      </c>
      <c r="F42" s="100">
        <f t="shared" si="8"/>
        <v>0</v>
      </c>
      <c r="G42" s="100">
        <f t="shared" si="8"/>
        <v>227289</v>
      </c>
      <c r="H42" s="100">
        <f t="shared" si="8"/>
        <v>282491</v>
      </c>
      <c r="I42" s="100">
        <f t="shared" si="8"/>
        <v>267500</v>
      </c>
      <c r="J42" s="100">
        <f t="shared" si="8"/>
        <v>777280</v>
      </c>
      <c r="K42" s="100">
        <f t="shared" si="8"/>
        <v>333152</v>
      </c>
      <c r="L42" s="100">
        <f t="shared" si="8"/>
        <v>394516</v>
      </c>
      <c r="M42" s="100">
        <f t="shared" si="8"/>
        <v>373573</v>
      </c>
      <c r="N42" s="100">
        <f t="shared" si="8"/>
        <v>1101241</v>
      </c>
      <c r="O42" s="100">
        <f t="shared" si="8"/>
        <v>514928</v>
      </c>
      <c r="P42" s="100">
        <f t="shared" si="8"/>
        <v>407131</v>
      </c>
      <c r="Q42" s="100">
        <f t="shared" si="8"/>
        <v>323706</v>
      </c>
      <c r="R42" s="100">
        <f t="shared" si="8"/>
        <v>1245765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3124286</v>
      </c>
      <c r="X42" s="100">
        <f t="shared" si="8"/>
        <v>1323000</v>
      </c>
      <c r="Y42" s="100">
        <f t="shared" si="8"/>
        <v>1801286</v>
      </c>
      <c r="Z42" s="137">
        <f>+IF(X42&lt;&gt;0,+(Y42/X42)*100,0)</f>
        <v>136.15162509448226</v>
      </c>
      <c r="AA42" s="153">
        <f>SUM(AA43:AA46)</f>
        <v>0</v>
      </c>
    </row>
    <row r="43" spans="1:27" ht="12.7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>
        <v>46290</v>
      </c>
      <c r="L43" s="60"/>
      <c r="M43" s="60"/>
      <c r="N43" s="60">
        <v>46290</v>
      </c>
      <c r="O43" s="60"/>
      <c r="P43" s="60"/>
      <c r="Q43" s="60"/>
      <c r="R43" s="60"/>
      <c r="S43" s="60"/>
      <c r="T43" s="60"/>
      <c r="U43" s="60"/>
      <c r="V43" s="60"/>
      <c r="W43" s="60">
        <v>46290</v>
      </c>
      <c r="X43" s="60"/>
      <c r="Y43" s="60">
        <v>46290</v>
      </c>
      <c r="Z43" s="140">
        <v>0</v>
      </c>
      <c r="AA43" s="155"/>
    </row>
    <row r="44" spans="1:27" ht="12.7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2.75">
      <c r="A45" s="138" t="s">
        <v>91</v>
      </c>
      <c r="B45" s="136"/>
      <c r="C45" s="157"/>
      <c r="D45" s="157"/>
      <c r="E45" s="158"/>
      <c r="F45" s="159"/>
      <c r="G45" s="159">
        <v>26000</v>
      </c>
      <c r="H45" s="159">
        <v>26000</v>
      </c>
      <c r="I45" s="159">
        <v>26000</v>
      </c>
      <c r="J45" s="159">
        <v>78000</v>
      </c>
      <c r="K45" s="159"/>
      <c r="L45" s="159">
        <v>26000</v>
      </c>
      <c r="M45" s="159"/>
      <c r="N45" s="159">
        <v>26000</v>
      </c>
      <c r="O45" s="159"/>
      <c r="P45" s="159"/>
      <c r="Q45" s="159"/>
      <c r="R45" s="159"/>
      <c r="S45" s="159"/>
      <c r="T45" s="159"/>
      <c r="U45" s="159"/>
      <c r="V45" s="159"/>
      <c r="W45" s="159">
        <v>104000</v>
      </c>
      <c r="X45" s="159"/>
      <c r="Y45" s="159">
        <v>104000</v>
      </c>
      <c r="Z45" s="141">
        <v>0</v>
      </c>
      <c r="AA45" s="157"/>
    </row>
    <row r="46" spans="1:27" ht="12.75">
      <c r="A46" s="138" t="s">
        <v>92</v>
      </c>
      <c r="B46" s="136"/>
      <c r="C46" s="155"/>
      <c r="D46" s="155"/>
      <c r="E46" s="156"/>
      <c r="F46" s="60"/>
      <c r="G46" s="60">
        <v>201289</v>
      </c>
      <c r="H46" s="60">
        <v>256491</v>
      </c>
      <c r="I46" s="60">
        <v>241500</v>
      </c>
      <c r="J46" s="60">
        <v>699280</v>
      </c>
      <c r="K46" s="60">
        <v>286862</v>
      </c>
      <c r="L46" s="60">
        <v>368516</v>
      </c>
      <c r="M46" s="60">
        <v>373573</v>
      </c>
      <c r="N46" s="60">
        <v>1028951</v>
      </c>
      <c r="O46" s="60">
        <v>514928</v>
      </c>
      <c r="P46" s="60">
        <v>407131</v>
      </c>
      <c r="Q46" s="60">
        <v>323706</v>
      </c>
      <c r="R46" s="60">
        <v>1245765</v>
      </c>
      <c r="S46" s="60"/>
      <c r="T46" s="60"/>
      <c r="U46" s="60"/>
      <c r="V46" s="60"/>
      <c r="W46" s="60">
        <v>2973996</v>
      </c>
      <c r="X46" s="60">
        <v>1323000</v>
      </c>
      <c r="Y46" s="60">
        <v>1650996</v>
      </c>
      <c r="Z46" s="140">
        <v>124.79</v>
      </c>
      <c r="AA46" s="155"/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>
        <v>758250</v>
      </c>
      <c r="Y47" s="100">
        <v>-758250</v>
      </c>
      <c r="Z47" s="137">
        <v>-100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143965492</v>
      </c>
      <c r="D48" s="168">
        <f>+D28+D32+D38+D42+D47</f>
        <v>0</v>
      </c>
      <c r="E48" s="169">
        <f t="shared" si="9"/>
        <v>120000000</v>
      </c>
      <c r="F48" s="73">
        <f t="shared" si="9"/>
        <v>133078124</v>
      </c>
      <c r="G48" s="73">
        <f t="shared" si="9"/>
        <v>10443017</v>
      </c>
      <c r="H48" s="73">
        <f t="shared" si="9"/>
        <v>11591580</v>
      </c>
      <c r="I48" s="73">
        <f t="shared" si="9"/>
        <v>10686628</v>
      </c>
      <c r="J48" s="73">
        <f t="shared" si="9"/>
        <v>32721225</v>
      </c>
      <c r="K48" s="73">
        <f t="shared" si="9"/>
        <v>8922731</v>
      </c>
      <c r="L48" s="73">
        <f t="shared" si="9"/>
        <v>10106853</v>
      </c>
      <c r="M48" s="73">
        <f t="shared" si="9"/>
        <v>9080253</v>
      </c>
      <c r="N48" s="73">
        <f t="shared" si="9"/>
        <v>28109837</v>
      </c>
      <c r="O48" s="73">
        <f t="shared" si="9"/>
        <v>9546500</v>
      </c>
      <c r="P48" s="73">
        <f t="shared" si="9"/>
        <v>8811351</v>
      </c>
      <c r="Q48" s="73">
        <f t="shared" si="9"/>
        <v>8358118</v>
      </c>
      <c r="R48" s="73">
        <f t="shared" si="9"/>
        <v>26715969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87547031</v>
      </c>
      <c r="X48" s="73">
        <f t="shared" si="9"/>
        <v>90000000</v>
      </c>
      <c r="Y48" s="73">
        <f t="shared" si="9"/>
        <v>-2452969</v>
      </c>
      <c r="Z48" s="170">
        <f>+IF(X48&lt;&gt;0,+(Y48/X48)*100,0)</f>
        <v>-2.725521111111111</v>
      </c>
      <c r="AA48" s="168">
        <f>+AA28+AA32+AA38+AA42+AA47</f>
        <v>133078124</v>
      </c>
    </row>
    <row r="49" spans="1:27" ht="12.75">
      <c r="A49" s="148" t="s">
        <v>49</v>
      </c>
      <c r="B49" s="149"/>
      <c r="C49" s="171">
        <f aca="true" t="shared" si="10" ref="C49:Y49">+C25-C48</f>
        <v>26361503</v>
      </c>
      <c r="D49" s="171">
        <f>+D25-D48</f>
        <v>0</v>
      </c>
      <c r="E49" s="172">
        <f t="shared" si="10"/>
        <v>60000000</v>
      </c>
      <c r="F49" s="173">
        <f t="shared" si="10"/>
        <v>36221876</v>
      </c>
      <c r="G49" s="173">
        <f t="shared" si="10"/>
        <v>35468338</v>
      </c>
      <c r="H49" s="173">
        <f t="shared" si="10"/>
        <v>-10270173</v>
      </c>
      <c r="I49" s="173">
        <f t="shared" si="10"/>
        <v>-9296281</v>
      </c>
      <c r="J49" s="173">
        <f t="shared" si="10"/>
        <v>15901884</v>
      </c>
      <c r="K49" s="173">
        <f t="shared" si="10"/>
        <v>-6883273</v>
      </c>
      <c r="L49" s="173">
        <f t="shared" si="10"/>
        <v>-8806875</v>
      </c>
      <c r="M49" s="173">
        <f t="shared" si="10"/>
        <v>57309341</v>
      </c>
      <c r="N49" s="173">
        <f t="shared" si="10"/>
        <v>41619193</v>
      </c>
      <c r="O49" s="173">
        <f t="shared" si="10"/>
        <v>-8184060</v>
      </c>
      <c r="P49" s="173">
        <f t="shared" si="10"/>
        <v>-7001264</v>
      </c>
      <c r="Q49" s="173">
        <f t="shared" si="10"/>
        <v>19778905</v>
      </c>
      <c r="R49" s="173">
        <f t="shared" si="10"/>
        <v>4593581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62114658</v>
      </c>
      <c r="X49" s="173">
        <f>IF(F25=F48,0,X25-X48)</f>
        <v>55507498</v>
      </c>
      <c r="Y49" s="173">
        <f t="shared" si="10"/>
        <v>6607160</v>
      </c>
      <c r="Z49" s="174">
        <f>+IF(X49&lt;&gt;0,+(Y49/X49)*100,0)</f>
        <v>11.903184683265673</v>
      </c>
      <c r="AA49" s="171">
        <f>+AA25-AA48</f>
        <v>36221876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7501917</v>
      </c>
      <c r="D5" s="155">
        <v>0</v>
      </c>
      <c r="E5" s="156">
        <v>5975000</v>
      </c>
      <c r="F5" s="60">
        <v>8474500</v>
      </c>
      <c r="G5" s="60">
        <v>1124005</v>
      </c>
      <c r="H5" s="60">
        <v>1124929</v>
      </c>
      <c r="I5" s="60">
        <v>1128714</v>
      </c>
      <c r="J5" s="60">
        <v>3377648</v>
      </c>
      <c r="K5" s="60">
        <v>1180178</v>
      </c>
      <c r="L5" s="60">
        <v>1169228</v>
      </c>
      <c r="M5" s="60">
        <v>1178036</v>
      </c>
      <c r="N5" s="60">
        <v>3527442</v>
      </c>
      <c r="O5" s="60">
        <v>1181903</v>
      </c>
      <c r="P5" s="60">
        <v>1175393</v>
      </c>
      <c r="Q5" s="60">
        <v>1180625</v>
      </c>
      <c r="R5" s="60">
        <v>3537921</v>
      </c>
      <c r="S5" s="60">
        <v>0</v>
      </c>
      <c r="T5" s="60">
        <v>0</v>
      </c>
      <c r="U5" s="60">
        <v>0</v>
      </c>
      <c r="V5" s="60">
        <v>0</v>
      </c>
      <c r="W5" s="60">
        <v>10443011</v>
      </c>
      <c r="X5" s="60">
        <v>4481253</v>
      </c>
      <c r="Y5" s="60">
        <v>5961758</v>
      </c>
      <c r="Z5" s="140">
        <v>133.04</v>
      </c>
      <c r="AA5" s="155">
        <v>8474500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2.7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37394</v>
      </c>
      <c r="H10" s="54">
        <v>36292</v>
      </c>
      <c r="I10" s="54">
        <v>37564</v>
      </c>
      <c r="J10" s="54">
        <v>111250</v>
      </c>
      <c r="K10" s="54">
        <v>37177</v>
      </c>
      <c r="L10" s="54">
        <v>39786</v>
      </c>
      <c r="M10" s="54">
        <v>41814</v>
      </c>
      <c r="N10" s="54">
        <v>118777</v>
      </c>
      <c r="O10" s="54">
        <v>41331</v>
      </c>
      <c r="P10" s="54">
        <v>39021</v>
      </c>
      <c r="Q10" s="54">
        <v>38177</v>
      </c>
      <c r="R10" s="54">
        <v>118529</v>
      </c>
      <c r="S10" s="54">
        <v>0</v>
      </c>
      <c r="T10" s="54">
        <v>0</v>
      </c>
      <c r="U10" s="54">
        <v>0</v>
      </c>
      <c r="V10" s="54">
        <v>0</v>
      </c>
      <c r="W10" s="54">
        <v>348556</v>
      </c>
      <c r="X10" s="54">
        <v>253494</v>
      </c>
      <c r="Y10" s="54">
        <v>95062</v>
      </c>
      <c r="Z10" s="184">
        <v>37.5</v>
      </c>
      <c r="AA10" s="130">
        <v>0</v>
      </c>
    </row>
    <row r="11" spans="1:27" ht="12.75">
      <c r="A11" s="183" t="s">
        <v>107</v>
      </c>
      <c r="B11" s="185"/>
      <c r="C11" s="155">
        <v>343326</v>
      </c>
      <c r="D11" s="155">
        <v>0</v>
      </c>
      <c r="E11" s="156">
        <v>338000</v>
      </c>
      <c r="F11" s="60">
        <v>337500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337500</v>
      </c>
    </row>
    <row r="12" spans="1:27" ht="12.75">
      <c r="A12" s="183" t="s">
        <v>108</v>
      </c>
      <c r="B12" s="185"/>
      <c r="C12" s="155">
        <v>194305</v>
      </c>
      <c r="D12" s="155">
        <v>0</v>
      </c>
      <c r="E12" s="156">
        <v>520000</v>
      </c>
      <c r="F12" s="60">
        <v>220000</v>
      </c>
      <c r="G12" s="60">
        <v>4072</v>
      </c>
      <c r="H12" s="60">
        <v>9885</v>
      </c>
      <c r="I12" s="60">
        <v>10250</v>
      </c>
      <c r="J12" s="60">
        <v>24207</v>
      </c>
      <c r="K12" s="60">
        <v>10685</v>
      </c>
      <c r="L12" s="60">
        <v>1100</v>
      </c>
      <c r="M12" s="60">
        <v>1821</v>
      </c>
      <c r="N12" s="60">
        <v>13606</v>
      </c>
      <c r="O12" s="60">
        <v>1079</v>
      </c>
      <c r="P12" s="60">
        <v>0</v>
      </c>
      <c r="Q12" s="60">
        <v>2239</v>
      </c>
      <c r="R12" s="60">
        <v>3318</v>
      </c>
      <c r="S12" s="60">
        <v>0</v>
      </c>
      <c r="T12" s="60">
        <v>0</v>
      </c>
      <c r="U12" s="60">
        <v>0</v>
      </c>
      <c r="V12" s="60">
        <v>0</v>
      </c>
      <c r="W12" s="60">
        <v>41131</v>
      </c>
      <c r="X12" s="60">
        <v>389997</v>
      </c>
      <c r="Y12" s="60">
        <v>-348866</v>
      </c>
      <c r="Z12" s="140">
        <v>-89.45</v>
      </c>
      <c r="AA12" s="155">
        <v>220000</v>
      </c>
    </row>
    <row r="13" spans="1:27" ht="12.75">
      <c r="A13" s="181" t="s">
        <v>109</v>
      </c>
      <c r="B13" s="185"/>
      <c r="C13" s="155">
        <v>284052</v>
      </c>
      <c r="D13" s="155">
        <v>0</v>
      </c>
      <c r="E13" s="156">
        <v>800000</v>
      </c>
      <c r="F13" s="60">
        <v>500000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0</v>
      </c>
      <c r="X13" s="60">
        <v>600003</v>
      </c>
      <c r="Y13" s="60">
        <v>-600003</v>
      </c>
      <c r="Z13" s="140">
        <v>-100</v>
      </c>
      <c r="AA13" s="155">
        <v>500000</v>
      </c>
    </row>
    <row r="14" spans="1:27" ht="12.75">
      <c r="A14" s="181" t="s">
        <v>110</v>
      </c>
      <c r="B14" s="185"/>
      <c r="C14" s="155">
        <v>1403187</v>
      </c>
      <c r="D14" s="155">
        <v>0</v>
      </c>
      <c r="E14" s="156">
        <v>0</v>
      </c>
      <c r="F14" s="60">
        <v>400000</v>
      </c>
      <c r="G14" s="60">
        <v>42704</v>
      </c>
      <c r="H14" s="60">
        <v>109107</v>
      </c>
      <c r="I14" s="60">
        <v>116187</v>
      </c>
      <c r="J14" s="60">
        <v>267998</v>
      </c>
      <c r="K14" s="60">
        <v>89728</v>
      </c>
      <c r="L14" s="60">
        <v>19063</v>
      </c>
      <c r="M14" s="60">
        <v>4440</v>
      </c>
      <c r="N14" s="60">
        <v>113231</v>
      </c>
      <c r="O14" s="60">
        <v>86267</v>
      </c>
      <c r="P14" s="60">
        <v>14068</v>
      </c>
      <c r="Q14" s="60">
        <v>3656</v>
      </c>
      <c r="R14" s="60">
        <v>103991</v>
      </c>
      <c r="S14" s="60">
        <v>0</v>
      </c>
      <c r="T14" s="60">
        <v>0</v>
      </c>
      <c r="U14" s="60">
        <v>0</v>
      </c>
      <c r="V14" s="60">
        <v>0</v>
      </c>
      <c r="W14" s="60">
        <v>485220</v>
      </c>
      <c r="X14" s="60">
        <v>74997</v>
      </c>
      <c r="Y14" s="60">
        <v>410223</v>
      </c>
      <c r="Z14" s="140">
        <v>546.99</v>
      </c>
      <c r="AA14" s="155">
        <v>400000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1042122</v>
      </c>
      <c r="D16" s="155">
        <v>0</v>
      </c>
      <c r="E16" s="156">
        <v>800000</v>
      </c>
      <c r="F16" s="60">
        <v>300000</v>
      </c>
      <c r="G16" s="60">
        <v>0</v>
      </c>
      <c r="H16" s="60">
        <v>845</v>
      </c>
      <c r="I16" s="60">
        <v>7200</v>
      </c>
      <c r="J16" s="60">
        <v>8045</v>
      </c>
      <c r="K16" s="60">
        <v>13382</v>
      </c>
      <c r="L16" s="60">
        <v>6050</v>
      </c>
      <c r="M16" s="60">
        <v>1450</v>
      </c>
      <c r="N16" s="60">
        <v>20882</v>
      </c>
      <c r="O16" s="60">
        <v>0</v>
      </c>
      <c r="P16" s="60">
        <v>130000</v>
      </c>
      <c r="Q16" s="60">
        <v>0</v>
      </c>
      <c r="R16" s="60">
        <v>130000</v>
      </c>
      <c r="S16" s="60">
        <v>0</v>
      </c>
      <c r="T16" s="60">
        <v>0</v>
      </c>
      <c r="U16" s="60">
        <v>0</v>
      </c>
      <c r="V16" s="60">
        <v>0</v>
      </c>
      <c r="W16" s="60">
        <v>158927</v>
      </c>
      <c r="X16" s="60">
        <v>412497</v>
      </c>
      <c r="Y16" s="60">
        <v>-253570</v>
      </c>
      <c r="Z16" s="140">
        <v>-61.47</v>
      </c>
      <c r="AA16" s="155">
        <v>300000</v>
      </c>
    </row>
    <row r="17" spans="1:27" ht="12.75">
      <c r="A17" s="181" t="s">
        <v>113</v>
      </c>
      <c r="B17" s="185"/>
      <c r="C17" s="155">
        <v>364080</v>
      </c>
      <c r="D17" s="155">
        <v>0</v>
      </c>
      <c r="E17" s="156">
        <v>400000</v>
      </c>
      <c r="F17" s="60">
        <v>400000</v>
      </c>
      <c r="G17" s="60">
        <v>0</v>
      </c>
      <c r="H17" s="60">
        <v>660</v>
      </c>
      <c r="I17" s="60">
        <v>53255</v>
      </c>
      <c r="J17" s="60">
        <v>53915</v>
      </c>
      <c r="K17" s="60">
        <v>8416</v>
      </c>
      <c r="L17" s="60">
        <v>456</v>
      </c>
      <c r="M17" s="60">
        <v>400</v>
      </c>
      <c r="N17" s="60">
        <v>9272</v>
      </c>
      <c r="O17" s="60">
        <v>600</v>
      </c>
      <c r="P17" s="60">
        <v>200</v>
      </c>
      <c r="Q17" s="60">
        <v>0</v>
      </c>
      <c r="R17" s="60">
        <v>800</v>
      </c>
      <c r="S17" s="60">
        <v>0</v>
      </c>
      <c r="T17" s="60">
        <v>0</v>
      </c>
      <c r="U17" s="60">
        <v>0</v>
      </c>
      <c r="V17" s="60">
        <v>0</v>
      </c>
      <c r="W17" s="60">
        <v>63987</v>
      </c>
      <c r="X17" s="60">
        <v>299997</v>
      </c>
      <c r="Y17" s="60">
        <v>-236010</v>
      </c>
      <c r="Z17" s="140">
        <v>-78.67</v>
      </c>
      <c r="AA17" s="155">
        <v>400000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120364841</v>
      </c>
      <c r="D19" s="155">
        <v>0</v>
      </c>
      <c r="E19" s="156">
        <v>112439000</v>
      </c>
      <c r="F19" s="60">
        <v>127145000</v>
      </c>
      <c r="G19" s="60">
        <v>44632000</v>
      </c>
      <c r="H19" s="60">
        <v>0</v>
      </c>
      <c r="I19" s="60">
        <v>0</v>
      </c>
      <c r="J19" s="60">
        <v>44632000</v>
      </c>
      <c r="K19" s="60">
        <v>0</v>
      </c>
      <c r="L19" s="60">
        <v>0</v>
      </c>
      <c r="M19" s="60">
        <v>47613515</v>
      </c>
      <c r="N19" s="60">
        <v>47613515</v>
      </c>
      <c r="O19" s="60">
        <v>0</v>
      </c>
      <c r="P19" s="60">
        <v>425032</v>
      </c>
      <c r="Q19" s="60">
        <v>26778000</v>
      </c>
      <c r="R19" s="60">
        <v>27203032</v>
      </c>
      <c r="S19" s="60">
        <v>0</v>
      </c>
      <c r="T19" s="60">
        <v>0</v>
      </c>
      <c r="U19" s="60">
        <v>0</v>
      </c>
      <c r="V19" s="60">
        <v>0</v>
      </c>
      <c r="W19" s="60">
        <v>119448547</v>
      </c>
      <c r="X19" s="60">
        <v>112439001</v>
      </c>
      <c r="Y19" s="60">
        <v>7009546</v>
      </c>
      <c r="Z19" s="140">
        <v>6.23</v>
      </c>
      <c r="AA19" s="155">
        <v>127145000</v>
      </c>
    </row>
    <row r="20" spans="1:27" ht="12.75">
      <c r="A20" s="181" t="s">
        <v>35</v>
      </c>
      <c r="B20" s="185"/>
      <c r="C20" s="155">
        <v>14780165</v>
      </c>
      <c r="D20" s="155">
        <v>0</v>
      </c>
      <c r="E20" s="156">
        <v>15105000</v>
      </c>
      <c r="F20" s="54">
        <v>231000</v>
      </c>
      <c r="G20" s="54">
        <v>772</v>
      </c>
      <c r="H20" s="54">
        <v>0</v>
      </c>
      <c r="I20" s="54">
        <v>24401</v>
      </c>
      <c r="J20" s="54">
        <v>25173</v>
      </c>
      <c r="K20" s="54">
        <v>18307</v>
      </c>
      <c r="L20" s="54">
        <v>24767</v>
      </c>
      <c r="M20" s="54">
        <v>1200955</v>
      </c>
      <c r="N20" s="54">
        <v>1244029</v>
      </c>
      <c r="O20" s="54">
        <v>16958</v>
      </c>
      <c r="P20" s="54">
        <v>15116</v>
      </c>
      <c r="Q20" s="54">
        <v>1443</v>
      </c>
      <c r="R20" s="54">
        <v>33517</v>
      </c>
      <c r="S20" s="54">
        <v>0</v>
      </c>
      <c r="T20" s="54">
        <v>0</v>
      </c>
      <c r="U20" s="54">
        <v>0</v>
      </c>
      <c r="V20" s="54">
        <v>0</v>
      </c>
      <c r="W20" s="54">
        <v>1302719</v>
      </c>
      <c r="X20" s="54">
        <v>11485503</v>
      </c>
      <c r="Y20" s="54">
        <v>-10182784</v>
      </c>
      <c r="Z20" s="184">
        <v>-88.66</v>
      </c>
      <c r="AA20" s="130">
        <v>231000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607640</v>
      </c>
      <c r="L21" s="60">
        <v>0</v>
      </c>
      <c r="M21" s="60">
        <v>0</v>
      </c>
      <c r="N21" s="60">
        <v>607640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607640</v>
      </c>
      <c r="X21" s="60"/>
      <c r="Y21" s="60">
        <v>607640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146277995</v>
      </c>
      <c r="D22" s="188">
        <f>SUM(D5:D21)</f>
        <v>0</v>
      </c>
      <c r="E22" s="189">
        <f t="shared" si="0"/>
        <v>136377000</v>
      </c>
      <c r="F22" s="190">
        <f t="shared" si="0"/>
        <v>138008000</v>
      </c>
      <c r="G22" s="190">
        <f t="shared" si="0"/>
        <v>45840947</v>
      </c>
      <c r="H22" s="190">
        <f t="shared" si="0"/>
        <v>1281718</v>
      </c>
      <c r="I22" s="190">
        <f t="shared" si="0"/>
        <v>1377571</v>
      </c>
      <c r="J22" s="190">
        <f t="shared" si="0"/>
        <v>48500236</v>
      </c>
      <c r="K22" s="190">
        <f t="shared" si="0"/>
        <v>1965513</v>
      </c>
      <c r="L22" s="190">
        <f t="shared" si="0"/>
        <v>1260450</v>
      </c>
      <c r="M22" s="190">
        <f t="shared" si="0"/>
        <v>50042431</v>
      </c>
      <c r="N22" s="190">
        <f t="shared" si="0"/>
        <v>53268394</v>
      </c>
      <c r="O22" s="190">
        <f t="shared" si="0"/>
        <v>1328138</v>
      </c>
      <c r="P22" s="190">
        <f t="shared" si="0"/>
        <v>1798830</v>
      </c>
      <c r="Q22" s="190">
        <f t="shared" si="0"/>
        <v>28004140</v>
      </c>
      <c r="R22" s="190">
        <f t="shared" si="0"/>
        <v>31131108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132899738</v>
      </c>
      <c r="X22" s="190">
        <f t="shared" si="0"/>
        <v>130436742</v>
      </c>
      <c r="Y22" s="190">
        <f t="shared" si="0"/>
        <v>2462996</v>
      </c>
      <c r="Z22" s="191">
        <f>+IF(X22&lt;&gt;0,+(Y22/X22)*100,0)</f>
        <v>1.8882685677629085</v>
      </c>
      <c r="AA22" s="188">
        <f>SUM(AA5:AA21)</f>
        <v>138008000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37696372</v>
      </c>
      <c r="D25" s="155">
        <v>0</v>
      </c>
      <c r="E25" s="156">
        <v>42904000</v>
      </c>
      <c r="F25" s="60">
        <v>56785000</v>
      </c>
      <c r="G25" s="60">
        <v>3532619</v>
      </c>
      <c r="H25" s="60">
        <v>3627926</v>
      </c>
      <c r="I25" s="60">
        <v>3632026</v>
      </c>
      <c r="J25" s="60">
        <v>10792571</v>
      </c>
      <c r="K25" s="60">
        <v>3618071</v>
      </c>
      <c r="L25" s="60">
        <v>5273872</v>
      </c>
      <c r="M25" s="60">
        <v>3681857</v>
      </c>
      <c r="N25" s="60">
        <v>12573800</v>
      </c>
      <c r="O25" s="60">
        <v>4132453</v>
      </c>
      <c r="P25" s="60">
        <v>3918218</v>
      </c>
      <c r="Q25" s="60">
        <v>3453006</v>
      </c>
      <c r="R25" s="60">
        <v>11503677</v>
      </c>
      <c r="S25" s="60">
        <v>0</v>
      </c>
      <c r="T25" s="60">
        <v>0</v>
      </c>
      <c r="U25" s="60">
        <v>0</v>
      </c>
      <c r="V25" s="60">
        <v>0</v>
      </c>
      <c r="W25" s="60">
        <v>34870048</v>
      </c>
      <c r="X25" s="60">
        <v>31886253</v>
      </c>
      <c r="Y25" s="60">
        <v>2983795</v>
      </c>
      <c r="Z25" s="140">
        <v>9.36</v>
      </c>
      <c r="AA25" s="155">
        <v>56785000</v>
      </c>
    </row>
    <row r="26" spans="1:27" ht="12.75">
      <c r="A26" s="183" t="s">
        <v>38</v>
      </c>
      <c r="B26" s="182"/>
      <c r="C26" s="155">
        <v>8861422</v>
      </c>
      <c r="D26" s="155">
        <v>0</v>
      </c>
      <c r="E26" s="156">
        <v>8849000</v>
      </c>
      <c r="F26" s="60">
        <v>0</v>
      </c>
      <c r="G26" s="60">
        <v>736992</v>
      </c>
      <c r="H26" s="60">
        <v>736992</v>
      </c>
      <c r="I26" s="60">
        <v>743886</v>
      </c>
      <c r="J26" s="60">
        <v>2217870</v>
      </c>
      <c r="K26" s="60">
        <v>736992</v>
      </c>
      <c r="L26" s="60">
        <v>736992</v>
      </c>
      <c r="M26" s="60">
        <v>739748</v>
      </c>
      <c r="N26" s="60">
        <v>2213732</v>
      </c>
      <c r="O26" s="60">
        <v>1706784</v>
      </c>
      <c r="P26" s="60">
        <v>874955</v>
      </c>
      <c r="Q26" s="60">
        <v>874228</v>
      </c>
      <c r="R26" s="60">
        <v>3455967</v>
      </c>
      <c r="S26" s="60">
        <v>0</v>
      </c>
      <c r="T26" s="60">
        <v>0</v>
      </c>
      <c r="U26" s="60">
        <v>0</v>
      </c>
      <c r="V26" s="60">
        <v>0</v>
      </c>
      <c r="W26" s="60">
        <v>7887569</v>
      </c>
      <c r="X26" s="60">
        <v>6741000</v>
      </c>
      <c r="Y26" s="60">
        <v>1146569</v>
      </c>
      <c r="Z26" s="140">
        <v>17.01</v>
      </c>
      <c r="AA26" s="155">
        <v>0</v>
      </c>
    </row>
    <row r="27" spans="1:27" ht="12.75">
      <c r="A27" s="183" t="s">
        <v>118</v>
      </c>
      <c r="B27" s="182"/>
      <c r="C27" s="155">
        <v>6807320</v>
      </c>
      <c r="D27" s="155">
        <v>0</v>
      </c>
      <c r="E27" s="156">
        <v>0</v>
      </c>
      <c r="F27" s="60">
        <v>265000</v>
      </c>
      <c r="G27" s="60">
        <v>0</v>
      </c>
      <c r="H27" s="60">
        <v>0</v>
      </c>
      <c r="I27" s="60">
        <v>17023</v>
      </c>
      <c r="J27" s="60">
        <v>17023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17023</v>
      </c>
      <c r="X27" s="60"/>
      <c r="Y27" s="60">
        <v>17023</v>
      </c>
      <c r="Z27" s="140">
        <v>0</v>
      </c>
      <c r="AA27" s="155">
        <v>265000</v>
      </c>
    </row>
    <row r="28" spans="1:27" ht="12.75">
      <c r="A28" s="183" t="s">
        <v>39</v>
      </c>
      <c r="B28" s="182"/>
      <c r="C28" s="155">
        <v>7962364</v>
      </c>
      <c r="D28" s="155">
        <v>0</v>
      </c>
      <c r="E28" s="156">
        <v>0</v>
      </c>
      <c r="F28" s="60">
        <v>1800000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/>
      <c r="Y28" s="60">
        <v>0</v>
      </c>
      <c r="Z28" s="140">
        <v>0</v>
      </c>
      <c r="AA28" s="155">
        <v>1800000</v>
      </c>
    </row>
    <row r="29" spans="1:27" ht="12.75">
      <c r="A29" s="183" t="s">
        <v>40</v>
      </c>
      <c r="B29" s="182"/>
      <c r="C29" s="155">
        <v>1119446</v>
      </c>
      <c r="D29" s="155">
        <v>0</v>
      </c>
      <c r="E29" s="156">
        <v>0</v>
      </c>
      <c r="F29" s="60">
        <v>152624</v>
      </c>
      <c r="G29" s="60">
        <v>17140</v>
      </c>
      <c r="H29" s="60">
        <v>14408</v>
      </c>
      <c r="I29" s="60">
        <v>13730</v>
      </c>
      <c r="J29" s="60">
        <v>45278</v>
      </c>
      <c r="K29" s="60">
        <v>21847</v>
      </c>
      <c r="L29" s="60">
        <v>14514</v>
      </c>
      <c r="M29" s="60">
        <v>0</v>
      </c>
      <c r="N29" s="60">
        <v>36361</v>
      </c>
      <c r="O29" s="60">
        <v>32427</v>
      </c>
      <c r="P29" s="60">
        <v>14009</v>
      </c>
      <c r="Q29" s="60">
        <v>16965</v>
      </c>
      <c r="R29" s="60">
        <v>63401</v>
      </c>
      <c r="S29" s="60">
        <v>0</v>
      </c>
      <c r="T29" s="60">
        <v>0</v>
      </c>
      <c r="U29" s="60">
        <v>0</v>
      </c>
      <c r="V29" s="60">
        <v>0</v>
      </c>
      <c r="W29" s="60">
        <v>145040</v>
      </c>
      <c r="X29" s="60"/>
      <c r="Y29" s="60">
        <v>145040</v>
      </c>
      <c r="Z29" s="140">
        <v>0</v>
      </c>
      <c r="AA29" s="155">
        <v>152624</v>
      </c>
    </row>
    <row r="30" spans="1:27" ht="12.7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/>
      <c r="Y30" s="60">
        <v>0</v>
      </c>
      <c r="Z30" s="140">
        <v>0</v>
      </c>
      <c r="AA30" s="155">
        <v>0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3180000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/>
      <c r="Y31" s="60">
        <v>0</v>
      </c>
      <c r="Z31" s="140">
        <v>0</v>
      </c>
      <c r="AA31" s="155">
        <v>3180000</v>
      </c>
    </row>
    <row r="32" spans="1:27" ht="12.75">
      <c r="A32" s="183" t="s">
        <v>121</v>
      </c>
      <c r="B32" s="182"/>
      <c r="C32" s="155">
        <v>3984716</v>
      </c>
      <c r="D32" s="155">
        <v>0</v>
      </c>
      <c r="E32" s="156">
        <v>4800000</v>
      </c>
      <c r="F32" s="60">
        <v>38643000</v>
      </c>
      <c r="G32" s="60">
        <v>3395731</v>
      </c>
      <c r="H32" s="60">
        <v>3774780</v>
      </c>
      <c r="I32" s="60">
        <v>3739131</v>
      </c>
      <c r="J32" s="60">
        <v>10909642</v>
      </c>
      <c r="K32" s="60">
        <v>2595427</v>
      </c>
      <c r="L32" s="60">
        <v>2543020</v>
      </c>
      <c r="M32" s="60">
        <v>2099107</v>
      </c>
      <c r="N32" s="60">
        <v>7237554</v>
      </c>
      <c r="O32" s="60">
        <v>2488257</v>
      </c>
      <c r="P32" s="60">
        <v>2212020</v>
      </c>
      <c r="Q32" s="60">
        <v>2589498</v>
      </c>
      <c r="R32" s="60">
        <v>7289775</v>
      </c>
      <c r="S32" s="60">
        <v>0</v>
      </c>
      <c r="T32" s="60">
        <v>0</v>
      </c>
      <c r="U32" s="60">
        <v>0</v>
      </c>
      <c r="V32" s="60">
        <v>0</v>
      </c>
      <c r="W32" s="60">
        <v>25436971</v>
      </c>
      <c r="X32" s="60">
        <v>3600000</v>
      </c>
      <c r="Y32" s="60">
        <v>21836971</v>
      </c>
      <c r="Z32" s="140">
        <v>606.58</v>
      </c>
      <c r="AA32" s="155">
        <v>38643000</v>
      </c>
    </row>
    <row r="33" spans="1:27" ht="12.75">
      <c r="A33" s="183" t="s">
        <v>42</v>
      </c>
      <c r="B33" s="182"/>
      <c r="C33" s="155">
        <v>10823135</v>
      </c>
      <c r="D33" s="155">
        <v>0</v>
      </c>
      <c r="E33" s="156">
        <v>0</v>
      </c>
      <c r="F33" s="60">
        <v>1210000</v>
      </c>
      <c r="G33" s="60">
        <v>78600</v>
      </c>
      <c r="H33" s="60">
        <v>147054</v>
      </c>
      <c r="I33" s="60">
        <v>115252</v>
      </c>
      <c r="J33" s="60">
        <v>340906</v>
      </c>
      <c r="K33" s="60">
        <v>137858</v>
      </c>
      <c r="L33" s="60">
        <v>148852</v>
      </c>
      <c r="M33" s="60">
        <v>179355</v>
      </c>
      <c r="N33" s="60">
        <v>466065</v>
      </c>
      <c r="O33" s="60">
        <v>35550</v>
      </c>
      <c r="P33" s="60">
        <v>144818</v>
      </c>
      <c r="Q33" s="60">
        <v>25902</v>
      </c>
      <c r="R33" s="60">
        <v>206270</v>
      </c>
      <c r="S33" s="60">
        <v>0</v>
      </c>
      <c r="T33" s="60">
        <v>0</v>
      </c>
      <c r="U33" s="60">
        <v>0</v>
      </c>
      <c r="V33" s="60">
        <v>0</v>
      </c>
      <c r="W33" s="60">
        <v>1013241</v>
      </c>
      <c r="X33" s="60"/>
      <c r="Y33" s="60">
        <v>1013241</v>
      </c>
      <c r="Z33" s="140">
        <v>0</v>
      </c>
      <c r="AA33" s="155">
        <v>1210000</v>
      </c>
    </row>
    <row r="34" spans="1:27" ht="12.75">
      <c r="A34" s="183" t="s">
        <v>43</v>
      </c>
      <c r="B34" s="182"/>
      <c r="C34" s="155">
        <v>66710717</v>
      </c>
      <c r="D34" s="155">
        <v>0</v>
      </c>
      <c r="E34" s="156">
        <v>63447000</v>
      </c>
      <c r="F34" s="60">
        <v>31042500</v>
      </c>
      <c r="G34" s="60">
        <v>2681935</v>
      </c>
      <c r="H34" s="60">
        <v>3290420</v>
      </c>
      <c r="I34" s="60">
        <v>2425580</v>
      </c>
      <c r="J34" s="60">
        <v>8397935</v>
      </c>
      <c r="K34" s="60">
        <v>1812536</v>
      </c>
      <c r="L34" s="60">
        <v>1389603</v>
      </c>
      <c r="M34" s="60">
        <v>2380186</v>
      </c>
      <c r="N34" s="60">
        <v>5582325</v>
      </c>
      <c r="O34" s="60">
        <v>1151029</v>
      </c>
      <c r="P34" s="60">
        <v>1647331</v>
      </c>
      <c r="Q34" s="60">
        <v>1398519</v>
      </c>
      <c r="R34" s="60">
        <v>4196879</v>
      </c>
      <c r="S34" s="60">
        <v>0</v>
      </c>
      <c r="T34" s="60">
        <v>0</v>
      </c>
      <c r="U34" s="60">
        <v>0</v>
      </c>
      <c r="V34" s="60">
        <v>0</v>
      </c>
      <c r="W34" s="60">
        <v>18177139</v>
      </c>
      <c r="X34" s="60">
        <v>47441997</v>
      </c>
      <c r="Y34" s="60">
        <v>-29264858</v>
      </c>
      <c r="Z34" s="140">
        <v>-61.69</v>
      </c>
      <c r="AA34" s="155">
        <v>31042500</v>
      </c>
    </row>
    <row r="35" spans="1:27" ht="12.7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143965492</v>
      </c>
      <c r="D36" s="188">
        <f>SUM(D25:D35)</f>
        <v>0</v>
      </c>
      <c r="E36" s="189">
        <f t="shared" si="1"/>
        <v>120000000</v>
      </c>
      <c r="F36" s="190">
        <f t="shared" si="1"/>
        <v>133078124</v>
      </c>
      <c r="G36" s="190">
        <f t="shared" si="1"/>
        <v>10443017</v>
      </c>
      <c r="H36" s="190">
        <f t="shared" si="1"/>
        <v>11591580</v>
      </c>
      <c r="I36" s="190">
        <f t="shared" si="1"/>
        <v>10686628</v>
      </c>
      <c r="J36" s="190">
        <f t="shared" si="1"/>
        <v>32721225</v>
      </c>
      <c r="K36" s="190">
        <f t="shared" si="1"/>
        <v>8922731</v>
      </c>
      <c r="L36" s="190">
        <f t="shared" si="1"/>
        <v>10106853</v>
      </c>
      <c r="M36" s="190">
        <f t="shared" si="1"/>
        <v>9080253</v>
      </c>
      <c r="N36" s="190">
        <f t="shared" si="1"/>
        <v>28109837</v>
      </c>
      <c r="O36" s="190">
        <f t="shared" si="1"/>
        <v>9546500</v>
      </c>
      <c r="P36" s="190">
        <f t="shared" si="1"/>
        <v>8811351</v>
      </c>
      <c r="Q36" s="190">
        <f t="shared" si="1"/>
        <v>8358118</v>
      </c>
      <c r="R36" s="190">
        <f t="shared" si="1"/>
        <v>26715969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87547031</v>
      </c>
      <c r="X36" s="190">
        <f t="shared" si="1"/>
        <v>89669250</v>
      </c>
      <c r="Y36" s="190">
        <f t="shared" si="1"/>
        <v>-2122219</v>
      </c>
      <c r="Z36" s="191">
        <f>+IF(X36&lt;&gt;0,+(Y36/X36)*100,0)</f>
        <v>-2.366718802711074</v>
      </c>
      <c r="AA36" s="188">
        <f>SUM(AA25:AA35)</f>
        <v>133078124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2312503</v>
      </c>
      <c r="D38" s="199">
        <f>+D22-D36</f>
        <v>0</v>
      </c>
      <c r="E38" s="200">
        <f t="shared" si="2"/>
        <v>16377000</v>
      </c>
      <c r="F38" s="106">
        <f t="shared" si="2"/>
        <v>4929876</v>
      </c>
      <c r="G38" s="106">
        <f t="shared" si="2"/>
        <v>35397930</v>
      </c>
      <c r="H38" s="106">
        <f t="shared" si="2"/>
        <v>-10309862</v>
      </c>
      <c r="I38" s="106">
        <f t="shared" si="2"/>
        <v>-9309057</v>
      </c>
      <c r="J38" s="106">
        <f t="shared" si="2"/>
        <v>15779011</v>
      </c>
      <c r="K38" s="106">
        <f t="shared" si="2"/>
        <v>-6957218</v>
      </c>
      <c r="L38" s="106">
        <f t="shared" si="2"/>
        <v>-8846403</v>
      </c>
      <c r="M38" s="106">
        <f t="shared" si="2"/>
        <v>40962178</v>
      </c>
      <c r="N38" s="106">
        <f t="shared" si="2"/>
        <v>25158557</v>
      </c>
      <c r="O38" s="106">
        <f t="shared" si="2"/>
        <v>-8218362</v>
      </c>
      <c r="P38" s="106">
        <f t="shared" si="2"/>
        <v>-7012521</v>
      </c>
      <c r="Q38" s="106">
        <f t="shared" si="2"/>
        <v>19646022</v>
      </c>
      <c r="R38" s="106">
        <f t="shared" si="2"/>
        <v>4415139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45352707</v>
      </c>
      <c r="X38" s="106">
        <f>IF(F22=F36,0,X22-X36)</f>
        <v>40767492</v>
      </c>
      <c r="Y38" s="106">
        <f t="shared" si="2"/>
        <v>4585215</v>
      </c>
      <c r="Z38" s="201">
        <f>+IF(X38&lt;&gt;0,+(Y38/X38)*100,0)</f>
        <v>11.247233457481268</v>
      </c>
      <c r="AA38" s="199">
        <f>+AA22-AA36</f>
        <v>4929876</v>
      </c>
    </row>
    <row r="39" spans="1:27" ht="12.75">
      <c r="A39" s="181" t="s">
        <v>46</v>
      </c>
      <c r="B39" s="185"/>
      <c r="C39" s="155">
        <v>24049000</v>
      </c>
      <c r="D39" s="155">
        <v>0</v>
      </c>
      <c r="E39" s="156">
        <v>43623000</v>
      </c>
      <c r="F39" s="60">
        <v>31292000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16311007</v>
      </c>
      <c r="N39" s="60">
        <v>16311007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16311007</v>
      </c>
      <c r="X39" s="60">
        <v>43623000</v>
      </c>
      <c r="Y39" s="60">
        <v>-27311993</v>
      </c>
      <c r="Z39" s="140">
        <v>-62.61</v>
      </c>
      <c r="AA39" s="155">
        <v>31292000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70408</v>
      </c>
      <c r="H41" s="202">
        <v>39689</v>
      </c>
      <c r="I41" s="202">
        <v>12776</v>
      </c>
      <c r="J41" s="60">
        <v>122873</v>
      </c>
      <c r="K41" s="202">
        <v>73945</v>
      </c>
      <c r="L41" s="202">
        <v>39528</v>
      </c>
      <c r="M41" s="60">
        <v>36156</v>
      </c>
      <c r="N41" s="202">
        <v>149629</v>
      </c>
      <c r="O41" s="202">
        <v>34302</v>
      </c>
      <c r="P41" s="202">
        <v>11257</v>
      </c>
      <c r="Q41" s="60">
        <v>132883</v>
      </c>
      <c r="R41" s="202">
        <v>178442</v>
      </c>
      <c r="S41" s="202">
        <v>0</v>
      </c>
      <c r="T41" s="60">
        <v>0</v>
      </c>
      <c r="U41" s="202">
        <v>0</v>
      </c>
      <c r="V41" s="202">
        <v>0</v>
      </c>
      <c r="W41" s="202">
        <v>450944</v>
      </c>
      <c r="X41" s="60"/>
      <c r="Y41" s="202">
        <v>450944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26361503</v>
      </c>
      <c r="D42" s="206">
        <f>SUM(D38:D41)</f>
        <v>0</v>
      </c>
      <c r="E42" s="207">
        <f t="shared" si="3"/>
        <v>60000000</v>
      </c>
      <c r="F42" s="88">
        <f t="shared" si="3"/>
        <v>36221876</v>
      </c>
      <c r="G42" s="88">
        <f t="shared" si="3"/>
        <v>35468338</v>
      </c>
      <c r="H42" s="88">
        <f t="shared" si="3"/>
        <v>-10270173</v>
      </c>
      <c r="I42" s="88">
        <f t="shared" si="3"/>
        <v>-9296281</v>
      </c>
      <c r="J42" s="88">
        <f t="shared" si="3"/>
        <v>15901884</v>
      </c>
      <c r="K42" s="88">
        <f t="shared" si="3"/>
        <v>-6883273</v>
      </c>
      <c r="L42" s="88">
        <f t="shared" si="3"/>
        <v>-8806875</v>
      </c>
      <c r="M42" s="88">
        <f t="shared" si="3"/>
        <v>57309341</v>
      </c>
      <c r="N42" s="88">
        <f t="shared" si="3"/>
        <v>41619193</v>
      </c>
      <c r="O42" s="88">
        <f t="shared" si="3"/>
        <v>-8184060</v>
      </c>
      <c r="P42" s="88">
        <f t="shared" si="3"/>
        <v>-7001264</v>
      </c>
      <c r="Q42" s="88">
        <f t="shared" si="3"/>
        <v>19778905</v>
      </c>
      <c r="R42" s="88">
        <f t="shared" si="3"/>
        <v>4593581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62114658</v>
      </c>
      <c r="X42" s="88">
        <f t="shared" si="3"/>
        <v>84390492</v>
      </c>
      <c r="Y42" s="88">
        <f t="shared" si="3"/>
        <v>-22275834</v>
      </c>
      <c r="Z42" s="208">
        <f>+IF(X42&lt;&gt;0,+(Y42/X42)*100,0)</f>
        <v>-26.39614187816324</v>
      </c>
      <c r="AA42" s="206">
        <f>SUM(AA38:AA41)</f>
        <v>36221876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26361503</v>
      </c>
      <c r="D44" s="210">
        <f>+D42-D43</f>
        <v>0</v>
      </c>
      <c r="E44" s="211">
        <f t="shared" si="4"/>
        <v>60000000</v>
      </c>
      <c r="F44" s="77">
        <f t="shared" si="4"/>
        <v>36221876</v>
      </c>
      <c r="G44" s="77">
        <f t="shared" si="4"/>
        <v>35468338</v>
      </c>
      <c r="H44" s="77">
        <f t="shared" si="4"/>
        <v>-10270173</v>
      </c>
      <c r="I44" s="77">
        <f t="shared" si="4"/>
        <v>-9296281</v>
      </c>
      <c r="J44" s="77">
        <f t="shared" si="4"/>
        <v>15901884</v>
      </c>
      <c r="K44" s="77">
        <f t="shared" si="4"/>
        <v>-6883273</v>
      </c>
      <c r="L44" s="77">
        <f t="shared" si="4"/>
        <v>-8806875</v>
      </c>
      <c r="M44" s="77">
        <f t="shared" si="4"/>
        <v>57309341</v>
      </c>
      <c r="N44" s="77">
        <f t="shared" si="4"/>
        <v>41619193</v>
      </c>
      <c r="O44" s="77">
        <f t="shared" si="4"/>
        <v>-8184060</v>
      </c>
      <c r="P44" s="77">
        <f t="shared" si="4"/>
        <v>-7001264</v>
      </c>
      <c r="Q44" s="77">
        <f t="shared" si="4"/>
        <v>19778905</v>
      </c>
      <c r="R44" s="77">
        <f t="shared" si="4"/>
        <v>4593581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62114658</v>
      </c>
      <c r="X44" s="77">
        <f t="shared" si="4"/>
        <v>84390492</v>
      </c>
      <c r="Y44" s="77">
        <f t="shared" si="4"/>
        <v>-22275834</v>
      </c>
      <c r="Z44" s="212">
        <f>+IF(X44&lt;&gt;0,+(Y44/X44)*100,0)</f>
        <v>-26.39614187816324</v>
      </c>
      <c r="AA44" s="210">
        <f>+AA42-AA43</f>
        <v>36221876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26361503</v>
      </c>
      <c r="D46" s="206">
        <f>SUM(D44:D45)</f>
        <v>0</v>
      </c>
      <c r="E46" s="207">
        <f t="shared" si="5"/>
        <v>60000000</v>
      </c>
      <c r="F46" s="88">
        <f t="shared" si="5"/>
        <v>36221876</v>
      </c>
      <c r="G46" s="88">
        <f t="shared" si="5"/>
        <v>35468338</v>
      </c>
      <c r="H46" s="88">
        <f t="shared" si="5"/>
        <v>-10270173</v>
      </c>
      <c r="I46" s="88">
        <f t="shared" si="5"/>
        <v>-9296281</v>
      </c>
      <c r="J46" s="88">
        <f t="shared" si="5"/>
        <v>15901884</v>
      </c>
      <c r="K46" s="88">
        <f t="shared" si="5"/>
        <v>-6883273</v>
      </c>
      <c r="L46" s="88">
        <f t="shared" si="5"/>
        <v>-8806875</v>
      </c>
      <c r="M46" s="88">
        <f t="shared" si="5"/>
        <v>57309341</v>
      </c>
      <c r="N46" s="88">
        <f t="shared" si="5"/>
        <v>41619193</v>
      </c>
      <c r="O46" s="88">
        <f t="shared" si="5"/>
        <v>-8184060</v>
      </c>
      <c r="P46" s="88">
        <f t="shared" si="5"/>
        <v>-7001264</v>
      </c>
      <c r="Q46" s="88">
        <f t="shared" si="5"/>
        <v>19778905</v>
      </c>
      <c r="R46" s="88">
        <f t="shared" si="5"/>
        <v>4593581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62114658</v>
      </c>
      <c r="X46" s="88">
        <f t="shared" si="5"/>
        <v>84390492</v>
      </c>
      <c r="Y46" s="88">
        <f t="shared" si="5"/>
        <v>-22275834</v>
      </c>
      <c r="Z46" s="208">
        <f>+IF(X46&lt;&gt;0,+(Y46/X46)*100,0)</f>
        <v>-26.39614187816324</v>
      </c>
      <c r="AA46" s="206">
        <f>SUM(AA44:AA45)</f>
        <v>36221876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26361503</v>
      </c>
      <c r="D48" s="217">
        <f>SUM(D46:D47)</f>
        <v>0</v>
      </c>
      <c r="E48" s="218">
        <f t="shared" si="6"/>
        <v>60000000</v>
      </c>
      <c r="F48" s="219">
        <f t="shared" si="6"/>
        <v>36221876</v>
      </c>
      <c r="G48" s="219">
        <f t="shared" si="6"/>
        <v>35468338</v>
      </c>
      <c r="H48" s="220">
        <f t="shared" si="6"/>
        <v>-10270173</v>
      </c>
      <c r="I48" s="220">
        <f t="shared" si="6"/>
        <v>-9296281</v>
      </c>
      <c r="J48" s="220">
        <f t="shared" si="6"/>
        <v>15901884</v>
      </c>
      <c r="K48" s="220">
        <f t="shared" si="6"/>
        <v>-6883273</v>
      </c>
      <c r="L48" s="220">
        <f t="shared" si="6"/>
        <v>-8806875</v>
      </c>
      <c r="M48" s="219">
        <f t="shared" si="6"/>
        <v>57309341</v>
      </c>
      <c r="N48" s="219">
        <f t="shared" si="6"/>
        <v>41619193</v>
      </c>
      <c r="O48" s="220">
        <f t="shared" si="6"/>
        <v>-8184060</v>
      </c>
      <c r="P48" s="220">
        <f t="shared" si="6"/>
        <v>-7001264</v>
      </c>
      <c r="Q48" s="220">
        <f t="shared" si="6"/>
        <v>19778905</v>
      </c>
      <c r="R48" s="220">
        <f t="shared" si="6"/>
        <v>4593581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62114658</v>
      </c>
      <c r="X48" s="220">
        <f t="shared" si="6"/>
        <v>84390492</v>
      </c>
      <c r="Y48" s="220">
        <f t="shared" si="6"/>
        <v>-22275834</v>
      </c>
      <c r="Z48" s="221">
        <f>+IF(X48&lt;&gt;0,+(Y48/X48)*100,0)</f>
        <v>-26.39614187816324</v>
      </c>
      <c r="AA48" s="222">
        <f>SUM(AA46:AA47)</f>
        <v>36221876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55587685</v>
      </c>
      <c r="D5" s="153">
        <f>SUM(D6:D8)</f>
        <v>0</v>
      </c>
      <c r="E5" s="154">
        <f t="shared" si="0"/>
        <v>0</v>
      </c>
      <c r="F5" s="100">
        <f t="shared" si="0"/>
        <v>0</v>
      </c>
      <c r="G5" s="100">
        <f t="shared" si="0"/>
        <v>1936359</v>
      </c>
      <c r="H5" s="100">
        <f t="shared" si="0"/>
        <v>18622</v>
      </c>
      <c r="I5" s="100">
        <f t="shared" si="0"/>
        <v>51249</v>
      </c>
      <c r="J5" s="100">
        <f t="shared" si="0"/>
        <v>2006230</v>
      </c>
      <c r="K5" s="100">
        <f t="shared" si="0"/>
        <v>496142</v>
      </c>
      <c r="L5" s="100">
        <f t="shared" si="0"/>
        <v>16346</v>
      </c>
      <c r="M5" s="100">
        <f t="shared" si="0"/>
        <v>10309775</v>
      </c>
      <c r="N5" s="100">
        <f t="shared" si="0"/>
        <v>10822263</v>
      </c>
      <c r="O5" s="100">
        <f t="shared" si="0"/>
        <v>292051</v>
      </c>
      <c r="P5" s="100">
        <f t="shared" si="0"/>
        <v>25786</v>
      </c>
      <c r="Q5" s="100">
        <f t="shared" si="0"/>
        <v>0</v>
      </c>
      <c r="R5" s="100">
        <f t="shared" si="0"/>
        <v>317837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13146330</v>
      </c>
      <c r="X5" s="100">
        <f t="shared" si="0"/>
        <v>0</v>
      </c>
      <c r="Y5" s="100">
        <f t="shared" si="0"/>
        <v>13146330</v>
      </c>
      <c r="Z5" s="137">
        <f>+IF(X5&lt;&gt;0,+(Y5/X5)*100,0)</f>
        <v>0</v>
      </c>
      <c r="AA5" s="153">
        <f>SUM(AA6:AA8)</f>
        <v>0</v>
      </c>
    </row>
    <row r="6" spans="1:27" ht="12.7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>
        <v>5263</v>
      </c>
      <c r="L6" s="60">
        <v>16346</v>
      </c>
      <c r="M6" s="60"/>
      <c r="N6" s="60">
        <v>21609</v>
      </c>
      <c r="O6" s="60">
        <v>9422</v>
      </c>
      <c r="P6" s="60">
        <v>25786</v>
      </c>
      <c r="Q6" s="60"/>
      <c r="R6" s="60">
        <v>35208</v>
      </c>
      <c r="S6" s="60"/>
      <c r="T6" s="60"/>
      <c r="U6" s="60"/>
      <c r="V6" s="60"/>
      <c r="W6" s="60">
        <v>56817</v>
      </c>
      <c r="X6" s="60"/>
      <c r="Y6" s="60">
        <v>56817</v>
      </c>
      <c r="Z6" s="140"/>
      <c r="AA6" s="62"/>
    </row>
    <row r="7" spans="1:27" ht="12.75">
      <c r="A7" s="138" t="s">
        <v>76</v>
      </c>
      <c r="B7" s="136"/>
      <c r="C7" s="157">
        <v>55587685</v>
      </c>
      <c r="D7" s="157"/>
      <c r="E7" s="158"/>
      <c r="F7" s="159"/>
      <c r="G7" s="159">
        <v>1885475</v>
      </c>
      <c r="H7" s="159">
        <v>15082</v>
      </c>
      <c r="I7" s="159"/>
      <c r="J7" s="159">
        <v>1900557</v>
      </c>
      <c r="K7" s="159"/>
      <c r="L7" s="159"/>
      <c r="M7" s="159">
        <v>10309775</v>
      </c>
      <c r="N7" s="159">
        <v>10309775</v>
      </c>
      <c r="O7" s="159">
        <v>282629</v>
      </c>
      <c r="P7" s="159"/>
      <c r="Q7" s="159"/>
      <c r="R7" s="159">
        <v>282629</v>
      </c>
      <c r="S7" s="159"/>
      <c r="T7" s="159"/>
      <c r="U7" s="159"/>
      <c r="V7" s="159"/>
      <c r="W7" s="159">
        <v>12492961</v>
      </c>
      <c r="X7" s="159"/>
      <c r="Y7" s="159">
        <v>12492961</v>
      </c>
      <c r="Z7" s="141"/>
      <c r="AA7" s="225"/>
    </row>
    <row r="8" spans="1:27" ht="12.75">
      <c r="A8" s="138" t="s">
        <v>77</v>
      </c>
      <c r="B8" s="136"/>
      <c r="C8" s="155"/>
      <c r="D8" s="155"/>
      <c r="E8" s="156"/>
      <c r="F8" s="60"/>
      <c r="G8" s="60">
        <v>50884</v>
      </c>
      <c r="H8" s="60">
        <v>3540</v>
      </c>
      <c r="I8" s="60">
        <v>51249</v>
      </c>
      <c r="J8" s="60">
        <v>105673</v>
      </c>
      <c r="K8" s="60">
        <v>490879</v>
      </c>
      <c r="L8" s="60"/>
      <c r="M8" s="60"/>
      <c r="N8" s="60">
        <v>490879</v>
      </c>
      <c r="O8" s="60"/>
      <c r="P8" s="60"/>
      <c r="Q8" s="60"/>
      <c r="R8" s="60"/>
      <c r="S8" s="60"/>
      <c r="T8" s="60"/>
      <c r="U8" s="60"/>
      <c r="V8" s="60"/>
      <c r="W8" s="60">
        <v>596552</v>
      </c>
      <c r="X8" s="60"/>
      <c r="Y8" s="60">
        <v>596552</v>
      </c>
      <c r="Z8" s="140"/>
      <c r="AA8" s="62"/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3874797</v>
      </c>
      <c r="I9" s="100">
        <f t="shared" si="1"/>
        <v>1421910</v>
      </c>
      <c r="J9" s="100">
        <f t="shared" si="1"/>
        <v>5296707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968500</v>
      </c>
      <c r="R9" s="100">
        <f t="shared" si="1"/>
        <v>968500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6265207</v>
      </c>
      <c r="X9" s="100">
        <f t="shared" si="1"/>
        <v>0</v>
      </c>
      <c r="Y9" s="100">
        <f t="shared" si="1"/>
        <v>6265207</v>
      </c>
      <c r="Z9" s="137">
        <f>+IF(X9&lt;&gt;0,+(Y9/X9)*100,0)</f>
        <v>0</v>
      </c>
      <c r="AA9" s="102">
        <f>SUM(AA10:AA14)</f>
        <v>0</v>
      </c>
    </row>
    <row r="10" spans="1:27" ht="12.75">
      <c r="A10" s="138" t="s">
        <v>79</v>
      </c>
      <c r="B10" s="136"/>
      <c r="C10" s="155"/>
      <c r="D10" s="155"/>
      <c r="E10" s="156"/>
      <c r="F10" s="60"/>
      <c r="G10" s="60"/>
      <c r="H10" s="60">
        <v>3874797</v>
      </c>
      <c r="I10" s="60">
        <v>1421910</v>
      </c>
      <c r="J10" s="60">
        <v>5296707</v>
      </c>
      <c r="K10" s="60"/>
      <c r="L10" s="60"/>
      <c r="M10" s="60"/>
      <c r="N10" s="60"/>
      <c r="O10" s="60"/>
      <c r="P10" s="60"/>
      <c r="Q10" s="60">
        <v>968500</v>
      </c>
      <c r="R10" s="60">
        <v>968500</v>
      </c>
      <c r="S10" s="60"/>
      <c r="T10" s="60"/>
      <c r="U10" s="60"/>
      <c r="V10" s="60"/>
      <c r="W10" s="60">
        <v>6265207</v>
      </c>
      <c r="X10" s="60"/>
      <c r="Y10" s="60">
        <v>6265207</v>
      </c>
      <c r="Z10" s="140"/>
      <c r="AA10" s="62"/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30623000</v>
      </c>
      <c r="F15" s="100">
        <f t="shared" si="2"/>
        <v>30623000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30622999</v>
      </c>
      <c r="Y15" s="100">
        <f t="shared" si="2"/>
        <v>-30622999</v>
      </c>
      <c r="Z15" s="137">
        <f>+IF(X15&lt;&gt;0,+(Y15/X15)*100,0)</f>
        <v>-100</v>
      </c>
      <c r="AA15" s="102">
        <f>SUM(AA16:AA18)</f>
        <v>30623000</v>
      </c>
    </row>
    <row r="16" spans="1:27" ht="12.75">
      <c r="A16" s="138" t="s">
        <v>85</v>
      </c>
      <c r="B16" s="136"/>
      <c r="C16" s="155"/>
      <c r="D16" s="155"/>
      <c r="E16" s="156">
        <v>26623000</v>
      </c>
      <c r="F16" s="60">
        <v>26623000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26622999</v>
      </c>
      <c r="Y16" s="60">
        <v>-26622999</v>
      </c>
      <c r="Z16" s="140">
        <v>-100</v>
      </c>
      <c r="AA16" s="62">
        <v>26623000</v>
      </c>
    </row>
    <row r="17" spans="1:27" ht="12.75">
      <c r="A17" s="138" t="s">
        <v>86</v>
      </c>
      <c r="B17" s="136"/>
      <c r="C17" s="155"/>
      <c r="D17" s="155"/>
      <c r="E17" s="156">
        <v>4000000</v>
      </c>
      <c r="F17" s="60">
        <v>4000000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4000000</v>
      </c>
      <c r="Y17" s="60">
        <v>-4000000</v>
      </c>
      <c r="Z17" s="140">
        <v>-100</v>
      </c>
      <c r="AA17" s="62">
        <v>4000000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13000000</v>
      </c>
      <c r="F19" s="100">
        <f t="shared" si="3"/>
        <v>13000000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12999999</v>
      </c>
      <c r="Y19" s="100">
        <f t="shared" si="3"/>
        <v>-12999999</v>
      </c>
      <c r="Z19" s="137">
        <f>+IF(X19&lt;&gt;0,+(Y19/X19)*100,0)</f>
        <v>-100</v>
      </c>
      <c r="AA19" s="102">
        <f>SUM(AA20:AA23)</f>
        <v>13000000</v>
      </c>
    </row>
    <row r="20" spans="1:27" ht="12.75">
      <c r="A20" s="138" t="s">
        <v>89</v>
      </c>
      <c r="B20" s="136"/>
      <c r="C20" s="155"/>
      <c r="D20" s="155"/>
      <c r="E20" s="156">
        <v>13000000</v>
      </c>
      <c r="F20" s="60">
        <v>13000000</v>
      </c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>
        <v>12999999</v>
      </c>
      <c r="Y20" s="60">
        <v>-12999999</v>
      </c>
      <c r="Z20" s="140">
        <v>-100</v>
      </c>
      <c r="AA20" s="62">
        <v>13000000</v>
      </c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2.75">
      <c r="A24" s="135" t="s">
        <v>93</v>
      </c>
      <c r="B24" s="142"/>
      <c r="C24" s="153"/>
      <c r="D24" s="153"/>
      <c r="E24" s="154">
        <v>16377000</v>
      </c>
      <c r="F24" s="100">
        <v>16377000</v>
      </c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>
        <v>16377000</v>
      </c>
      <c r="Y24" s="100">
        <v>-16377000</v>
      </c>
      <c r="Z24" s="137">
        <v>-100</v>
      </c>
      <c r="AA24" s="102">
        <v>16377000</v>
      </c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55587685</v>
      </c>
      <c r="D25" s="217">
        <f>+D5+D9+D15+D19+D24</f>
        <v>0</v>
      </c>
      <c r="E25" s="230">
        <f t="shared" si="4"/>
        <v>60000000</v>
      </c>
      <c r="F25" s="219">
        <f t="shared" si="4"/>
        <v>60000000</v>
      </c>
      <c r="G25" s="219">
        <f t="shared" si="4"/>
        <v>1936359</v>
      </c>
      <c r="H25" s="219">
        <f t="shared" si="4"/>
        <v>3893419</v>
      </c>
      <c r="I25" s="219">
        <f t="shared" si="4"/>
        <v>1473159</v>
      </c>
      <c r="J25" s="219">
        <f t="shared" si="4"/>
        <v>7302937</v>
      </c>
      <c r="K25" s="219">
        <f t="shared" si="4"/>
        <v>496142</v>
      </c>
      <c r="L25" s="219">
        <f t="shared" si="4"/>
        <v>16346</v>
      </c>
      <c r="M25" s="219">
        <f t="shared" si="4"/>
        <v>10309775</v>
      </c>
      <c r="N25" s="219">
        <f t="shared" si="4"/>
        <v>10822263</v>
      </c>
      <c r="O25" s="219">
        <f t="shared" si="4"/>
        <v>292051</v>
      </c>
      <c r="P25" s="219">
        <f t="shared" si="4"/>
        <v>25786</v>
      </c>
      <c r="Q25" s="219">
        <f t="shared" si="4"/>
        <v>968500</v>
      </c>
      <c r="R25" s="219">
        <f t="shared" si="4"/>
        <v>1286337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19411537</v>
      </c>
      <c r="X25" s="219">
        <f t="shared" si="4"/>
        <v>59999998</v>
      </c>
      <c r="Y25" s="219">
        <f t="shared" si="4"/>
        <v>-40588461</v>
      </c>
      <c r="Z25" s="231">
        <f>+IF(X25&lt;&gt;0,+(Y25/X25)*100,0)</f>
        <v>-67.64743725491458</v>
      </c>
      <c r="AA25" s="232">
        <f>+AA5+AA9+AA15+AA19+AA24</f>
        <v>60000000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24049000</v>
      </c>
      <c r="D28" s="155"/>
      <c r="E28" s="156">
        <v>43623000</v>
      </c>
      <c r="F28" s="60">
        <v>43623000</v>
      </c>
      <c r="G28" s="60"/>
      <c r="H28" s="60">
        <v>3874797</v>
      </c>
      <c r="I28" s="60">
        <v>1421910</v>
      </c>
      <c r="J28" s="60">
        <v>5296707</v>
      </c>
      <c r="K28" s="60">
        <v>490879</v>
      </c>
      <c r="L28" s="60"/>
      <c r="M28" s="60">
        <v>10309775</v>
      </c>
      <c r="N28" s="60">
        <v>10800654</v>
      </c>
      <c r="O28" s="60">
        <v>282629</v>
      </c>
      <c r="P28" s="60"/>
      <c r="Q28" s="60">
        <v>968500</v>
      </c>
      <c r="R28" s="60">
        <v>1251129</v>
      </c>
      <c r="S28" s="60"/>
      <c r="T28" s="60"/>
      <c r="U28" s="60"/>
      <c r="V28" s="60"/>
      <c r="W28" s="60">
        <v>17348490</v>
      </c>
      <c r="X28" s="60">
        <v>39624000</v>
      </c>
      <c r="Y28" s="60">
        <v>-22275510</v>
      </c>
      <c r="Z28" s="140">
        <v>-56.22</v>
      </c>
      <c r="AA28" s="155">
        <v>43623000</v>
      </c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>
        <v>4000000</v>
      </c>
      <c r="Y29" s="60">
        <v>-4000000</v>
      </c>
      <c r="Z29" s="140">
        <v>-100</v>
      </c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24049000</v>
      </c>
      <c r="D32" s="210">
        <f>SUM(D28:D31)</f>
        <v>0</v>
      </c>
      <c r="E32" s="211">
        <f t="shared" si="5"/>
        <v>43623000</v>
      </c>
      <c r="F32" s="77">
        <f t="shared" si="5"/>
        <v>43623000</v>
      </c>
      <c r="G32" s="77">
        <f t="shared" si="5"/>
        <v>0</v>
      </c>
      <c r="H32" s="77">
        <f t="shared" si="5"/>
        <v>3874797</v>
      </c>
      <c r="I32" s="77">
        <f t="shared" si="5"/>
        <v>1421910</v>
      </c>
      <c r="J32" s="77">
        <f t="shared" si="5"/>
        <v>5296707</v>
      </c>
      <c r="K32" s="77">
        <f t="shared" si="5"/>
        <v>490879</v>
      </c>
      <c r="L32" s="77">
        <f t="shared" si="5"/>
        <v>0</v>
      </c>
      <c r="M32" s="77">
        <f t="shared" si="5"/>
        <v>10309775</v>
      </c>
      <c r="N32" s="77">
        <f t="shared" si="5"/>
        <v>10800654</v>
      </c>
      <c r="O32" s="77">
        <f t="shared" si="5"/>
        <v>282629</v>
      </c>
      <c r="P32" s="77">
        <f t="shared" si="5"/>
        <v>0</v>
      </c>
      <c r="Q32" s="77">
        <f t="shared" si="5"/>
        <v>968500</v>
      </c>
      <c r="R32" s="77">
        <f t="shared" si="5"/>
        <v>1251129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17348490</v>
      </c>
      <c r="X32" s="77">
        <f t="shared" si="5"/>
        <v>43624000</v>
      </c>
      <c r="Y32" s="77">
        <f t="shared" si="5"/>
        <v>-26275510</v>
      </c>
      <c r="Z32" s="212">
        <f>+IF(X32&lt;&gt;0,+(Y32/X32)*100,0)</f>
        <v>-60.23177608655785</v>
      </c>
      <c r="AA32" s="79">
        <f>SUM(AA28:AA31)</f>
        <v>43623000</v>
      </c>
    </row>
    <row r="33" spans="1:27" ht="12.75">
      <c r="A33" s="237" t="s">
        <v>51</v>
      </c>
      <c r="B33" s="136" t="s">
        <v>137</v>
      </c>
      <c r="C33" s="155">
        <v>13833744</v>
      </c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>
        <v>17704941</v>
      </c>
      <c r="D35" s="155"/>
      <c r="E35" s="156">
        <v>16377000</v>
      </c>
      <c r="F35" s="60">
        <v>16377000</v>
      </c>
      <c r="G35" s="60">
        <v>1936359</v>
      </c>
      <c r="H35" s="60">
        <v>18622</v>
      </c>
      <c r="I35" s="60">
        <v>51249</v>
      </c>
      <c r="J35" s="60">
        <v>2006230</v>
      </c>
      <c r="K35" s="60">
        <v>5263</v>
      </c>
      <c r="L35" s="60">
        <v>16346</v>
      </c>
      <c r="M35" s="60"/>
      <c r="N35" s="60">
        <v>21609</v>
      </c>
      <c r="O35" s="60">
        <v>9422</v>
      </c>
      <c r="P35" s="60">
        <v>25786</v>
      </c>
      <c r="Q35" s="60"/>
      <c r="R35" s="60">
        <v>35208</v>
      </c>
      <c r="S35" s="60"/>
      <c r="T35" s="60"/>
      <c r="U35" s="60"/>
      <c r="V35" s="60"/>
      <c r="W35" s="60">
        <v>2063047</v>
      </c>
      <c r="X35" s="60">
        <v>16377000</v>
      </c>
      <c r="Y35" s="60">
        <v>-14313953</v>
      </c>
      <c r="Z35" s="140">
        <v>-87.4</v>
      </c>
      <c r="AA35" s="62">
        <v>16377000</v>
      </c>
    </row>
    <row r="36" spans="1:27" ht="12.75">
      <c r="A36" s="238" t="s">
        <v>139</v>
      </c>
      <c r="B36" s="149"/>
      <c r="C36" s="222">
        <f aca="true" t="shared" si="6" ref="C36:Y36">SUM(C32:C35)</f>
        <v>55587685</v>
      </c>
      <c r="D36" s="222">
        <f>SUM(D32:D35)</f>
        <v>0</v>
      </c>
      <c r="E36" s="218">
        <f t="shared" si="6"/>
        <v>60000000</v>
      </c>
      <c r="F36" s="220">
        <f t="shared" si="6"/>
        <v>60000000</v>
      </c>
      <c r="G36" s="220">
        <f t="shared" si="6"/>
        <v>1936359</v>
      </c>
      <c r="H36" s="220">
        <f t="shared" si="6"/>
        <v>3893419</v>
      </c>
      <c r="I36" s="220">
        <f t="shared" si="6"/>
        <v>1473159</v>
      </c>
      <c r="J36" s="220">
        <f t="shared" si="6"/>
        <v>7302937</v>
      </c>
      <c r="K36" s="220">
        <f t="shared" si="6"/>
        <v>496142</v>
      </c>
      <c r="L36" s="220">
        <f t="shared" si="6"/>
        <v>16346</v>
      </c>
      <c r="M36" s="220">
        <f t="shared" si="6"/>
        <v>10309775</v>
      </c>
      <c r="N36" s="220">
        <f t="shared" si="6"/>
        <v>10822263</v>
      </c>
      <c r="O36" s="220">
        <f t="shared" si="6"/>
        <v>292051</v>
      </c>
      <c r="P36" s="220">
        <f t="shared" si="6"/>
        <v>25786</v>
      </c>
      <c r="Q36" s="220">
        <f t="shared" si="6"/>
        <v>968500</v>
      </c>
      <c r="R36" s="220">
        <f t="shared" si="6"/>
        <v>1286337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19411537</v>
      </c>
      <c r="X36" s="220">
        <f t="shared" si="6"/>
        <v>60001000</v>
      </c>
      <c r="Y36" s="220">
        <f t="shared" si="6"/>
        <v>-40589463</v>
      </c>
      <c r="Z36" s="221">
        <f>+IF(X36&lt;&gt;0,+(Y36/X36)*100,0)</f>
        <v>-67.64797753370777</v>
      </c>
      <c r="AA36" s="239">
        <f>SUM(AA32:AA35)</f>
        <v>60000000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1613719</v>
      </c>
      <c r="D6" s="155"/>
      <c r="E6" s="59">
        <v>1500000</v>
      </c>
      <c r="F6" s="60">
        <v>1500000</v>
      </c>
      <c r="G6" s="60">
        <v>38600009</v>
      </c>
      <c r="H6" s="60">
        <v>18145709</v>
      </c>
      <c r="I6" s="60">
        <v>9414286</v>
      </c>
      <c r="J6" s="60">
        <v>9414286</v>
      </c>
      <c r="K6" s="60">
        <v>6740326</v>
      </c>
      <c r="L6" s="60">
        <v>3895551</v>
      </c>
      <c r="M6" s="60">
        <v>2592558</v>
      </c>
      <c r="N6" s="60">
        <v>2592558</v>
      </c>
      <c r="O6" s="60">
        <v>4139520</v>
      </c>
      <c r="P6" s="60">
        <v>5289505</v>
      </c>
      <c r="Q6" s="60">
        <v>20509791</v>
      </c>
      <c r="R6" s="60">
        <v>20509791</v>
      </c>
      <c r="S6" s="60"/>
      <c r="T6" s="60"/>
      <c r="U6" s="60"/>
      <c r="V6" s="60"/>
      <c r="W6" s="60">
        <v>20509791</v>
      </c>
      <c r="X6" s="60">
        <v>1125000</v>
      </c>
      <c r="Y6" s="60">
        <v>19384791</v>
      </c>
      <c r="Z6" s="140">
        <v>1723.09</v>
      </c>
      <c r="AA6" s="62">
        <v>1500000</v>
      </c>
    </row>
    <row r="7" spans="1:27" ht="12.75">
      <c r="A7" s="249" t="s">
        <v>144</v>
      </c>
      <c r="B7" s="182"/>
      <c r="C7" s="155"/>
      <c r="D7" s="155"/>
      <c r="E7" s="59">
        <v>10000000</v>
      </c>
      <c r="F7" s="60"/>
      <c r="G7" s="60"/>
      <c r="H7" s="60"/>
      <c r="I7" s="60"/>
      <c r="J7" s="60"/>
      <c r="K7" s="60"/>
      <c r="L7" s="60"/>
      <c r="M7" s="60">
        <v>15000000</v>
      </c>
      <c r="N7" s="60">
        <v>15000000</v>
      </c>
      <c r="O7" s="60">
        <v>7000000</v>
      </c>
      <c r="P7" s="60">
        <v>2000000</v>
      </c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2.75">
      <c r="A8" s="249" t="s">
        <v>145</v>
      </c>
      <c r="B8" s="182"/>
      <c r="C8" s="155">
        <v>5338350</v>
      </c>
      <c r="D8" s="155"/>
      <c r="E8" s="59">
        <v>6500000</v>
      </c>
      <c r="F8" s="60"/>
      <c r="G8" s="60"/>
      <c r="H8" s="60"/>
      <c r="I8" s="60"/>
      <c r="J8" s="60"/>
      <c r="K8" s="60">
        <v>5799307</v>
      </c>
      <c r="L8" s="60">
        <v>5461077</v>
      </c>
      <c r="M8" s="60">
        <v>6017642</v>
      </c>
      <c r="N8" s="60">
        <v>6017642</v>
      </c>
      <c r="O8" s="60">
        <v>6542698</v>
      </c>
      <c r="P8" s="60">
        <v>6667426</v>
      </c>
      <c r="Q8" s="60">
        <v>7038666</v>
      </c>
      <c r="R8" s="60">
        <v>7038666</v>
      </c>
      <c r="S8" s="60"/>
      <c r="T8" s="60"/>
      <c r="U8" s="60"/>
      <c r="V8" s="60"/>
      <c r="W8" s="60">
        <v>7038666</v>
      </c>
      <c r="X8" s="60"/>
      <c r="Y8" s="60">
        <v>7038666</v>
      </c>
      <c r="Z8" s="140"/>
      <c r="AA8" s="62"/>
    </row>
    <row r="9" spans="1:27" ht="12.75">
      <c r="A9" s="249" t="s">
        <v>146</v>
      </c>
      <c r="B9" s="182"/>
      <c r="C9" s="155">
        <v>5953446</v>
      </c>
      <c r="D9" s="155"/>
      <c r="E9" s="59"/>
      <c r="F9" s="60">
        <v>6500000</v>
      </c>
      <c r="G9" s="60">
        <v>6934488</v>
      </c>
      <c r="H9" s="60">
        <v>4904713</v>
      </c>
      <c r="I9" s="60">
        <v>5478096</v>
      </c>
      <c r="J9" s="60">
        <v>5478096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>
        <v>4875000</v>
      </c>
      <c r="Y9" s="60">
        <v>-4875000</v>
      </c>
      <c r="Z9" s="140">
        <v>-100</v>
      </c>
      <c r="AA9" s="62">
        <v>6500000</v>
      </c>
    </row>
    <row r="10" spans="1:27" ht="12.7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250" t="s">
        <v>56</v>
      </c>
      <c r="B12" s="251"/>
      <c r="C12" s="168">
        <f aca="true" t="shared" si="0" ref="C12:Y12">SUM(C6:C11)</f>
        <v>12905515</v>
      </c>
      <c r="D12" s="168">
        <f>SUM(D6:D11)</f>
        <v>0</v>
      </c>
      <c r="E12" s="72">
        <f t="shared" si="0"/>
        <v>18000000</v>
      </c>
      <c r="F12" s="73">
        <f t="shared" si="0"/>
        <v>8000000</v>
      </c>
      <c r="G12" s="73">
        <f t="shared" si="0"/>
        <v>45534497</v>
      </c>
      <c r="H12" s="73">
        <f t="shared" si="0"/>
        <v>23050422</v>
      </c>
      <c r="I12" s="73">
        <f t="shared" si="0"/>
        <v>14892382</v>
      </c>
      <c r="J12" s="73">
        <f t="shared" si="0"/>
        <v>14892382</v>
      </c>
      <c r="K12" s="73">
        <f t="shared" si="0"/>
        <v>12539633</v>
      </c>
      <c r="L12" s="73">
        <f t="shared" si="0"/>
        <v>9356628</v>
      </c>
      <c r="M12" s="73">
        <f t="shared" si="0"/>
        <v>23610200</v>
      </c>
      <c r="N12" s="73">
        <f t="shared" si="0"/>
        <v>23610200</v>
      </c>
      <c r="O12" s="73">
        <f t="shared" si="0"/>
        <v>17682218</v>
      </c>
      <c r="P12" s="73">
        <f t="shared" si="0"/>
        <v>13956931</v>
      </c>
      <c r="Q12" s="73">
        <f t="shared" si="0"/>
        <v>27548457</v>
      </c>
      <c r="R12" s="73">
        <f t="shared" si="0"/>
        <v>27548457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27548457</v>
      </c>
      <c r="X12" s="73">
        <f t="shared" si="0"/>
        <v>6000000</v>
      </c>
      <c r="Y12" s="73">
        <f t="shared" si="0"/>
        <v>21548457</v>
      </c>
      <c r="Z12" s="170">
        <f>+IF(X12&lt;&gt;0,+(Y12/X12)*100,0)</f>
        <v>359.14095000000003</v>
      </c>
      <c r="AA12" s="74">
        <f>SUM(AA6:AA11)</f>
        <v>8000000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230635401</v>
      </c>
      <c r="D19" s="155"/>
      <c r="E19" s="59">
        <v>95000000</v>
      </c>
      <c r="F19" s="60">
        <v>266357248</v>
      </c>
      <c r="G19" s="60">
        <v>233091721</v>
      </c>
      <c r="H19" s="60">
        <v>233091721</v>
      </c>
      <c r="I19" s="60">
        <v>233091721</v>
      </c>
      <c r="J19" s="60">
        <v>233091721</v>
      </c>
      <c r="K19" s="60">
        <v>230635401</v>
      </c>
      <c r="L19" s="60">
        <v>230635401</v>
      </c>
      <c r="M19" s="60">
        <v>230635401</v>
      </c>
      <c r="N19" s="60">
        <v>230635401</v>
      </c>
      <c r="O19" s="60">
        <v>230635401</v>
      </c>
      <c r="P19" s="60">
        <v>230635401</v>
      </c>
      <c r="Q19" s="60">
        <v>230635401</v>
      </c>
      <c r="R19" s="60">
        <v>230635401</v>
      </c>
      <c r="S19" s="60"/>
      <c r="T19" s="60"/>
      <c r="U19" s="60"/>
      <c r="V19" s="60"/>
      <c r="W19" s="60">
        <v>230635401</v>
      </c>
      <c r="X19" s="60">
        <v>199767936</v>
      </c>
      <c r="Y19" s="60">
        <v>30867465</v>
      </c>
      <c r="Z19" s="140">
        <v>15.45</v>
      </c>
      <c r="AA19" s="62">
        <v>266357248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950294</v>
      </c>
      <c r="D22" s="155"/>
      <c r="E22" s="59">
        <v>320000</v>
      </c>
      <c r="F22" s="60">
        <v>1450000</v>
      </c>
      <c r="G22" s="60">
        <v>1108068</v>
      </c>
      <c r="H22" s="60">
        <v>1108068</v>
      </c>
      <c r="I22" s="60">
        <v>1108068</v>
      </c>
      <c r="J22" s="60">
        <v>1108068</v>
      </c>
      <c r="K22" s="60">
        <v>950294</v>
      </c>
      <c r="L22" s="60">
        <v>950294</v>
      </c>
      <c r="M22" s="60">
        <v>950294</v>
      </c>
      <c r="N22" s="60">
        <v>950294</v>
      </c>
      <c r="O22" s="60">
        <v>950294</v>
      </c>
      <c r="P22" s="60">
        <v>950294</v>
      </c>
      <c r="Q22" s="60">
        <v>950294</v>
      </c>
      <c r="R22" s="60">
        <v>950294</v>
      </c>
      <c r="S22" s="60"/>
      <c r="T22" s="60"/>
      <c r="U22" s="60"/>
      <c r="V22" s="60"/>
      <c r="W22" s="60">
        <v>950294</v>
      </c>
      <c r="X22" s="60">
        <v>1087500</v>
      </c>
      <c r="Y22" s="60">
        <v>-137206</v>
      </c>
      <c r="Z22" s="140">
        <v>-12.62</v>
      </c>
      <c r="AA22" s="62">
        <v>1450000</v>
      </c>
    </row>
    <row r="23" spans="1:27" ht="12.7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231585695</v>
      </c>
      <c r="D24" s="168">
        <f>SUM(D15:D23)</f>
        <v>0</v>
      </c>
      <c r="E24" s="76">
        <f t="shared" si="1"/>
        <v>95320000</v>
      </c>
      <c r="F24" s="77">
        <f t="shared" si="1"/>
        <v>267807248</v>
      </c>
      <c r="G24" s="77">
        <f t="shared" si="1"/>
        <v>234199789</v>
      </c>
      <c r="H24" s="77">
        <f t="shared" si="1"/>
        <v>234199789</v>
      </c>
      <c r="I24" s="77">
        <f t="shared" si="1"/>
        <v>234199789</v>
      </c>
      <c r="J24" s="77">
        <f t="shared" si="1"/>
        <v>234199789</v>
      </c>
      <c r="K24" s="77">
        <f t="shared" si="1"/>
        <v>231585695</v>
      </c>
      <c r="L24" s="77">
        <f t="shared" si="1"/>
        <v>231585695</v>
      </c>
      <c r="M24" s="77">
        <f t="shared" si="1"/>
        <v>231585695</v>
      </c>
      <c r="N24" s="77">
        <f t="shared" si="1"/>
        <v>231585695</v>
      </c>
      <c r="O24" s="77">
        <f t="shared" si="1"/>
        <v>231585695</v>
      </c>
      <c r="P24" s="77">
        <f t="shared" si="1"/>
        <v>231585695</v>
      </c>
      <c r="Q24" s="77">
        <f t="shared" si="1"/>
        <v>231585695</v>
      </c>
      <c r="R24" s="77">
        <f t="shared" si="1"/>
        <v>231585695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231585695</v>
      </c>
      <c r="X24" s="77">
        <f t="shared" si="1"/>
        <v>200855436</v>
      </c>
      <c r="Y24" s="77">
        <f t="shared" si="1"/>
        <v>30730259</v>
      </c>
      <c r="Z24" s="212">
        <f>+IF(X24&lt;&gt;0,+(Y24/X24)*100,0)</f>
        <v>15.299689972045366</v>
      </c>
      <c r="AA24" s="79">
        <f>SUM(AA15:AA23)</f>
        <v>267807248</v>
      </c>
    </row>
    <row r="25" spans="1:27" ht="12.75">
      <c r="A25" s="250" t="s">
        <v>159</v>
      </c>
      <c r="B25" s="251"/>
      <c r="C25" s="168">
        <f aca="true" t="shared" si="2" ref="C25:Y25">+C12+C24</f>
        <v>244491210</v>
      </c>
      <c r="D25" s="168">
        <f>+D12+D24</f>
        <v>0</v>
      </c>
      <c r="E25" s="72">
        <f t="shared" si="2"/>
        <v>113320000</v>
      </c>
      <c r="F25" s="73">
        <f t="shared" si="2"/>
        <v>275807248</v>
      </c>
      <c r="G25" s="73">
        <f t="shared" si="2"/>
        <v>279734286</v>
      </c>
      <c r="H25" s="73">
        <f t="shared" si="2"/>
        <v>257250211</v>
      </c>
      <c r="I25" s="73">
        <f t="shared" si="2"/>
        <v>249092171</v>
      </c>
      <c r="J25" s="73">
        <f t="shared" si="2"/>
        <v>249092171</v>
      </c>
      <c r="K25" s="73">
        <f t="shared" si="2"/>
        <v>244125328</v>
      </c>
      <c r="L25" s="73">
        <f t="shared" si="2"/>
        <v>240942323</v>
      </c>
      <c r="M25" s="73">
        <f t="shared" si="2"/>
        <v>255195895</v>
      </c>
      <c r="N25" s="73">
        <f t="shared" si="2"/>
        <v>255195895</v>
      </c>
      <c r="O25" s="73">
        <f t="shared" si="2"/>
        <v>249267913</v>
      </c>
      <c r="P25" s="73">
        <f t="shared" si="2"/>
        <v>245542626</v>
      </c>
      <c r="Q25" s="73">
        <f t="shared" si="2"/>
        <v>259134152</v>
      </c>
      <c r="R25" s="73">
        <f t="shared" si="2"/>
        <v>259134152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259134152</v>
      </c>
      <c r="X25" s="73">
        <f t="shared" si="2"/>
        <v>206855436</v>
      </c>
      <c r="Y25" s="73">
        <f t="shared" si="2"/>
        <v>52278716</v>
      </c>
      <c r="Z25" s="170">
        <f>+IF(X25&lt;&gt;0,+(Y25/X25)*100,0)</f>
        <v>25.273068482473914</v>
      </c>
      <c r="AA25" s="74">
        <f>+AA12+AA24</f>
        <v>275807248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>
        <v>2952086</v>
      </c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164</v>
      </c>
      <c r="B32" s="182"/>
      <c r="C32" s="155">
        <v>40443832</v>
      </c>
      <c r="D32" s="155"/>
      <c r="E32" s="59">
        <v>9500000</v>
      </c>
      <c r="F32" s="60">
        <v>9500000</v>
      </c>
      <c r="G32" s="60">
        <v>41656649</v>
      </c>
      <c r="H32" s="60">
        <v>1960285</v>
      </c>
      <c r="I32" s="60">
        <v>2542056</v>
      </c>
      <c r="J32" s="60">
        <v>2542056</v>
      </c>
      <c r="K32" s="60">
        <v>22350935</v>
      </c>
      <c r="L32" s="60">
        <v>24247980</v>
      </c>
      <c r="M32" s="60">
        <v>18751497</v>
      </c>
      <c r="N32" s="60">
        <v>18751497</v>
      </c>
      <c r="O32" s="60">
        <v>19832103</v>
      </c>
      <c r="P32" s="60">
        <v>22442508</v>
      </c>
      <c r="Q32" s="60">
        <v>22313105</v>
      </c>
      <c r="R32" s="60">
        <v>22313105</v>
      </c>
      <c r="S32" s="60"/>
      <c r="T32" s="60"/>
      <c r="U32" s="60"/>
      <c r="V32" s="60"/>
      <c r="W32" s="60">
        <v>22313105</v>
      </c>
      <c r="X32" s="60">
        <v>7125000</v>
      </c>
      <c r="Y32" s="60">
        <v>15188105</v>
      </c>
      <c r="Z32" s="140">
        <v>213.17</v>
      </c>
      <c r="AA32" s="62">
        <v>9500000</v>
      </c>
    </row>
    <row r="33" spans="1:27" ht="12.75">
      <c r="A33" s="249" t="s">
        <v>165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50" t="s">
        <v>58</v>
      </c>
      <c r="B34" s="251"/>
      <c r="C34" s="168">
        <f aca="true" t="shared" si="3" ref="C34:Y34">SUM(C29:C33)</f>
        <v>43395918</v>
      </c>
      <c r="D34" s="168">
        <f>SUM(D29:D33)</f>
        <v>0</v>
      </c>
      <c r="E34" s="72">
        <f t="shared" si="3"/>
        <v>9500000</v>
      </c>
      <c r="F34" s="73">
        <f t="shared" si="3"/>
        <v>9500000</v>
      </c>
      <c r="G34" s="73">
        <f t="shared" si="3"/>
        <v>41656649</v>
      </c>
      <c r="H34" s="73">
        <f t="shared" si="3"/>
        <v>1960285</v>
      </c>
      <c r="I34" s="73">
        <f t="shared" si="3"/>
        <v>2542056</v>
      </c>
      <c r="J34" s="73">
        <f t="shared" si="3"/>
        <v>2542056</v>
      </c>
      <c r="K34" s="73">
        <f t="shared" si="3"/>
        <v>22350935</v>
      </c>
      <c r="L34" s="73">
        <f t="shared" si="3"/>
        <v>24247980</v>
      </c>
      <c r="M34" s="73">
        <f t="shared" si="3"/>
        <v>18751497</v>
      </c>
      <c r="N34" s="73">
        <f t="shared" si="3"/>
        <v>18751497</v>
      </c>
      <c r="O34" s="73">
        <f t="shared" si="3"/>
        <v>19832103</v>
      </c>
      <c r="P34" s="73">
        <f t="shared" si="3"/>
        <v>22442508</v>
      </c>
      <c r="Q34" s="73">
        <f t="shared" si="3"/>
        <v>22313105</v>
      </c>
      <c r="R34" s="73">
        <f t="shared" si="3"/>
        <v>22313105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22313105</v>
      </c>
      <c r="X34" s="73">
        <f t="shared" si="3"/>
        <v>7125000</v>
      </c>
      <c r="Y34" s="73">
        <f t="shared" si="3"/>
        <v>15188105</v>
      </c>
      <c r="Z34" s="170">
        <f>+IF(X34&lt;&gt;0,+(Y34/X34)*100,0)</f>
        <v>213.16638596491225</v>
      </c>
      <c r="AA34" s="74">
        <f>SUM(AA29:AA33)</f>
        <v>9500000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>
        <v>11563969</v>
      </c>
      <c r="D37" s="155"/>
      <c r="E37" s="59"/>
      <c r="F37" s="60"/>
      <c r="G37" s="60"/>
      <c r="H37" s="60"/>
      <c r="I37" s="60"/>
      <c r="J37" s="60"/>
      <c r="K37" s="60">
        <v>6895419</v>
      </c>
      <c r="L37" s="60">
        <v>6895419</v>
      </c>
      <c r="M37" s="60">
        <v>6895419</v>
      </c>
      <c r="N37" s="60">
        <v>6895419</v>
      </c>
      <c r="O37" s="60">
        <v>6895419</v>
      </c>
      <c r="P37" s="60">
        <v>6663788</v>
      </c>
      <c r="Q37" s="60">
        <v>6663788</v>
      </c>
      <c r="R37" s="60">
        <v>6663788</v>
      </c>
      <c r="S37" s="60"/>
      <c r="T37" s="60"/>
      <c r="U37" s="60"/>
      <c r="V37" s="60"/>
      <c r="W37" s="60">
        <v>6663788</v>
      </c>
      <c r="X37" s="60"/>
      <c r="Y37" s="60">
        <v>6663788</v>
      </c>
      <c r="Z37" s="140"/>
      <c r="AA37" s="62"/>
    </row>
    <row r="38" spans="1:27" ht="12.75">
      <c r="A38" s="249" t="s">
        <v>165</v>
      </c>
      <c r="B38" s="182"/>
      <c r="C38" s="155"/>
      <c r="D38" s="155"/>
      <c r="E38" s="59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140"/>
      <c r="AA38" s="62"/>
    </row>
    <row r="39" spans="1:27" ht="12.75">
      <c r="A39" s="250" t="s">
        <v>59</v>
      </c>
      <c r="B39" s="253"/>
      <c r="C39" s="168">
        <f aca="true" t="shared" si="4" ref="C39:Y39">SUM(C37:C38)</f>
        <v>11563969</v>
      </c>
      <c r="D39" s="168">
        <f>SUM(D37:D38)</f>
        <v>0</v>
      </c>
      <c r="E39" s="76">
        <f t="shared" si="4"/>
        <v>0</v>
      </c>
      <c r="F39" s="77">
        <f t="shared" si="4"/>
        <v>0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6895419</v>
      </c>
      <c r="L39" s="77">
        <f t="shared" si="4"/>
        <v>6895419</v>
      </c>
      <c r="M39" s="77">
        <f t="shared" si="4"/>
        <v>6895419</v>
      </c>
      <c r="N39" s="77">
        <f t="shared" si="4"/>
        <v>6895419</v>
      </c>
      <c r="O39" s="77">
        <f t="shared" si="4"/>
        <v>6895419</v>
      </c>
      <c r="P39" s="77">
        <f t="shared" si="4"/>
        <v>6663788</v>
      </c>
      <c r="Q39" s="77">
        <f t="shared" si="4"/>
        <v>6663788</v>
      </c>
      <c r="R39" s="77">
        <f t="shared" si="4"/>
        <v>6663788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6663788</v>
      </c>
      <c r="X39" s="77">
        <f t="shared" si="4"/>
        <v>0</v>
      </c>
      <c r="Y39" s="77">
        <f t="shared" si="4"/>
        <v>6663788</v>
      </c>
      <c r="Z39" s="212">
        <f>+IF(X39&lt;&gt;0,+(Y39/X39)*100,0)</f>
        <v>0</v>
      </c>
      <c r="AA39" s="79">
        <f>SUM(AA37:AA38)</f>
        <v>0</v>
      </c>
    </row>
    <row r="40" spans="1:27" ht="12.75">
      <c r="A40" s="250" t="s">
        <v>167</v>
      </c>
      <c r="B40" s="251"/>
      <c r="C40" s="168">
        <f aca="true" t="shared" si="5" ref="C40:Y40">+C34+C39</f>
        <v>54959887</v>
      </c>
      <c r="D40" s="168">
        <f>+D34+D39</f>
        <v>0</v>
      </c>
      <c r="E40" s="72">
        <f t="shared" si="5"/>
        <v>9500000</v>
      </c>
      <c r="F40" s="73">
        <f t="shared" si="5"/>
        <v>9500000</v>
      </c>
      <c r="G40" s="73">
        <f t="shared" si="5"/>
        <v>41656649</v>
      </c>
      <c r="H40" s="73">
        <f t="shared" si="5"/>
        <v>1960285</v>
      </c>
      <c r="I40" s="73">
        <f t="shared" si="5"/>
        <v>2542056</v>
      </c>
      <c r="J40" s="73">
        <f t="shared" si="5"/>
        <v>2542056</v>
      </c>
      <c r="K40" s="73">
        <f t="shared" si="5"/>
        <v>29246354</v>
      </c>
      <c r="L40" s="73">
        <f t="shared" si="5"/>
        <v>31143399</v>
      </c>
      <c r="M40" s="73">
        <f t="shared" si="5"/>
        <v>25646916</v>
      </c>
      <c r="N40" s="73">
        <f t="shared" si="5"/>
        <v>25646916</v>
      </c>
      <c r="O40" s="73">
        <f t="shared" si="5"/>
        <v>26727522</v>
      </c>
      <c r="P40" s="73">
        <f t="shared" si="5"/>
        <v>29106296</v>
      </c>
      <c r="Q40" s="73">
        <f t="shared" si="5"/>
        <v>28976893</v>
      </c>
      <c r="R40" s="73">
        <f t="shared" si="5"/>
        <v>28976893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28976893</v>
      </c>
      <c r="X40" s="73">
        <f t="shared" si="5"/>
        <v>7125000</v>
      </c>
      <c r="Y40" s="73">
        <f t="shared" si="5"/>
        <v>21851893</v>
      </c>
      <c r="Z40" s="170">
        <f>+IF(X40&lt;&gt;0,+(Y40/X40)*100,0)</f>
        <v>306.6932350877193</v>
      </c>
      <c r="AA40" s="74">
        <f>+AA34+AA39</f>
        <v>9500000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189531323</v>
      </c>
      <c r="D42" s="257">
        <f>+D25-D40</f>
        <v>0</v>
      </c>
      <c r="E42" s="258">
        <f t="shared" si="6"/>
        <v>103820000</v>
      </c>
      <c r="F42" s="259">
        <f t="shared" si="6"/>
        <v>266307248</v>
      </c>
      <c r="G42" s="259">
        <f t="shared" si="6"/>
        <v>238077637</v>
      </c>
      <c r="H42" s="259">
        <f t="shared" si="6"/>
        <v>255289926</v>
      </c>
      <c r="I42" s="259">
        <f t="shared" si="6"/>
        <v>246550115</v>
      </c>
      <c r="J42" s="259">
        <f t="shared" si="6"/>
        <v>246550115</v>
      </c>
      <c r="K42" s="259">
        <f t="shared" si="6"/>
        <v>214878974</v>
      </c>
      <c r="L42" s="259">
        <f t="shared" si="6"/>
        <v>209798924</v>
      </c>
      <c r="M42" s="259">
        <f t="shared" si="6"/>
        <v>229548979</v>
      </c>
      <c r="N42" s="259">
        <f t="shared" si="6"/>
        <v>229548979</v>
      </c>
      <c r="O42" s="259">
        <f t="shared" si="6"/>
        <v>222540391</v>
      </c>
      <c r="P42" s="259">
        <f t="shared" si="6"/>
        <v>216436330</v>
      </c>
      <c r="Q42" s="259">
        <f t="shared" si="6"/>
        <v>230157259</v>
      </c>
      <c r="R42" s="259">
        <f t="shared" si="6"/>
        <v>230157259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230157259</v>
      </c>
      <c r="X42" s="259">
        <f t="shared" si="6"/>
        <v>199730436</v>
      </c>
      <c r="Y42" s="259">
        <f t="shared" si="6"/>
        <v>30426823</v>
      </c>
      <c r="Z42" s="260">
        <f>+IF(X42&lt;&gt;0,+(Y42/X42)*100,0)</f>
        <v>15.233944114556481</v>
      </c>
      <c r="AA42" s="261">
        <f>+AA25-AA40</f>
        <v>266307248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189531323</v>
      </c>
      <c r="D45" s="155"/>
      <c r="E45" s="59">
        <v>103820000</v>
      </c>
      <c r="F45" s="60">
        <v>266307248</v>
      </c>
      <c r="G45" s="60">
        <v>238077637</v>
      </c>
      <c r="H45" s="60">
        <v>255289926</v>
      </c>
      <c r="I45" s="60">
        <v>246550115</v>
      </c>
      <c r="J45" s="60">
        <v>246550115</v>
      </c>
      <c r="K45" s="60">
        <v>214878974</v>
      </c>
      <c r="L45" s="60">
        <v>209798924</v>
      </c>
      <c r="M45" s="60">
        <v>229548979</v>
      </c>
      <c r="N45" s="60">
        <v>229548979</v>
      </c>
      <c r="O45" s="60">
        <v>222540391</v>
      </c>
      <c r="P45" s="60">
        <v>216436330</v>
      </c>
      <c r="Q45" s="60">
        <v>230157259</v>
      </c>
      <c r="R45" s="60">
        <v>230157259</v>
      </c>
      <c r="S45" s="60"/>
      <c r="T45" s="60"/>
      <c r="U45" s="60"/>
      <c r="V45" s="60"/>
      <c r="W45" s="60">
        <v>230157259</v>
      </c>
      <c r="X45" s="60">
        <v>199730436</v>
      </c>
      <c r="Y45" s="60">
        <v>30426823</v>
      </c>
      <c r="Z45" s="139">
        <v>15.23</v>
      </c>
      <c r="AA45" s="62">
        <v>266307248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189531323</v>
      </c>
      <c r="D48" s="217">
        <f>SUM(D45:D47)</f>
        <v>0</v>
      </c>
      <c r="E48" s="264">
        <f t="shared" si="7"/>
        <v>103820000</v>
      </c>
      <c r="F48" s="219">
        <f t="shared" si="7"/>
        <v>266307248</v>
      </c>
      <c r="G48" s="219">
        <f t="shared" si="7"/>
        <v>238077637</v>
      </c>
      <c r="H48" s="219">
        <f t="shared" si="7"/>
        <v>255289926</v>
      </c>
      <c r="I48" s="219">
        <f t="shared" si="7"/>
        <v>246550115</v>
      </c>
      <c r="J48" s="219">
        <f t="shared" si="7"/>
        <v>246550115</v>
      </c>
      <c r="K48" s="219">
        <f t="shared" si="7"/>
        <v>214878974</v>
      </c>
      <c r="L48" s="219">
        <f t="shared" si="7"/>
        <v>209798924</v>
      </c>
      <c r="M48" s="219">
        <f t="shared" si="7"/>
        <v>229548979</v>
      </c>
      <c r="N48" s="219">
        <f t="shared" si="7"/>
        <v>229548979</v>
      </c>
      <c r="O48" s="219">
        <f t="shared" si="7"/>
        <v>222540391</v>
      </c>
      <c r="P48" s="219">
        <f t="shared" si="7"/>
        <v>216436330</v>
      </c>
      <c r="Q48" s="219">
        <f t="shared" si="7"/>
        <v>230157259</v>
      </c>
      <c r="R48" s="219">
        <f t="shared" si="7"/>
        <v>230157259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230157259</v>
      </c>
      <c r="X48" s="219">
        <f t="shared" si="7"/>
        <v>199730436</v>
      </c>
      <c r="Y48" s="219">
        <f t="shared" si="7"/>
        <v>30426823</v>
      </c>
      <c r="Z48" s="265">
        <f>+IF(X48&lt;&gt;0,+(Y48/X48)*100,0)</f>
        <v>15.233944114556481</v>
      </c>
      <c r="AA48" s="232">
        <f>SUM(AA45:AA47)</f>
        <v>266307248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3473366</v>
      </c>
      <c r="D6" s="155"/>
      <c r="E6" s="59">
        <v>5975000</v>
      </c>
      <c r="F6" s="60">
        <v>8474540</v>
      </c>
      <c r="G6" s="60">
        <v>1062865</v>
      </c>
      <c r="H6" s="60">
        <v>2161678</v>
      </c>
      <c r="I6" s="60">
        <v>541620</v>
      </c>
      <c r="J6" s="60">
        <v>3766163</v>
      </c>
      <c r="K6" s="60">
        <v>955831</v>
      </c>
      <c r="L6" s="60">
        <v>1607787</v>
      </c>
      <c r="M6" s="60">
        <v>660921</v>
      </c>
      <c r="N6" s="60">
        <v>3224539</v>
      </c>
      <c r="O6" s="60">
        <v>731418</v>
      </c>
      <c r="P6" s="60">
        <v>708828</v>
      </c>
      <c r="Q6" s="60">
        <v>896433</v>
      </c>
      <c r="R6" s="60">
        <v>2336679</v>
      </c>
      <c r="S6" s="60"/>
      <c r="T6" s="60"/>
      <c r="U6" s="60"/>
      <c r="V6" s="60"/>
      <c r="W6" s="60">
        <v>9327381</v>
      </c>
      <c r="X6" s="60">
        <v>7881102</v>
      </c>
      <c r="Y6" s="60">
        <v>1446279</v>
      </c>
      <c r="Z6" s="140">
        <v>18.35</v>
      </c>
      <c r="AA6" s="62">
        <v>8474540</v>
      </c>
    </row>
    <row r="7" spans="1:27" ht="12.75">
      <c r="A7" s="249" t="s">
        <v>32</v>
      </c>
      <c r="B7" s="182"/>
      <c r="C7" s="155"/>
      <c r="D7" s="155"/>
      <c r="E7" s="59">
        <v>338000</v>
      </c>
      <c r="F7" s="60">
        <v>337273</v>
      </c>
      <c r="G7" s="60"/>
      <c r="H7" s="60"/>
      <c r="I7" s="60"/>
      <c r="J7" s="60"/>
      <c r="K7" s="60"/>
      <c r="L7" s="60"/>
      <c r="M7" s="60"/>
      <c r="N7" s="60"/>
      <c r="O7" s="60"/>
      <c r="P7" s="60">
        <v>1266</v>
      </c>
      <c r="Q7" s="60">
        <v>3430</v>
      </c>
      <c r="R7" s="60">
        <v>4696</v>
      </c>
      <c r="S7" s="60"/>
      <c r="T7" s="60"/>
      <c r="U7" s="60"/>
      <c r="V7" s="60"/>
      <c r="W7" s="60">
        <v>4696</v>
      </c>
      <c r="X7" s="60">
        <v>202560</v>
      </c>
      <c r="Y7" s="60">
        <v>-197864</v>
      </c>
      <c r="Z7" s="140">
        <v>-97.68</v>
      </c>
      <c r="AA7" s="62">
        <v>337273</v>
      </c>
    </row>
    <row r="8" spans="1:27" ht="12.75">
      <c r="A8" s="249" t="s">
        <v>178</v>
      </c>
      <c r="B8" s="182"/>
      <c r="C8" s="155">
        <v>277745</v>
      </c>
      <c r="D8" s="155"/>
      <c r="E8" s="59">
        <v>16826000</v>
      </c>
      <c r="F8" s="60">
        <v>1151002</v>
      </c>
      <c r="G8" s="60">
        <v>625160</v>
      </c>
      <c r="H8" s="60">
        <v>58002</v>
      </c>
      <c r="I8" s="60">
        <v>2133957</v>
      </c>
      <c r="J8" s="60">
        <v>2817119</v>
      </c>
      <c r="K8" s="60">
        <v>2005157</v>
      </c>
      <c r="L8" s="60">
        <v>2435474</v>
      </c>
      <c r="M8" s="60">
        <v>634366</v>
      </c>
      <c r="N8" s="60">
        <v>5074997</v>
      </c>
      <c r="O8" s="60">
        <v>59814</v>
      </c>
      <c r="P8" s="60">
        <v>2628815</v>
      </c>
      <c r="Q8" s="60">
        <v>303353</v>
      </c>
      <c r="R8" s="60">
        <v>2991982</v>
      </c>
      <c r="S8" s="60"/>
      <c r="T8" s="60"/>
      <c r="U8" s="60"/>
      <c r="V8" s="60"/>
      <c r="W8" s="60">
        <v>10884098</v>
      </c>
      <c r="X8" s="60">
        <v>8253316</v>
      </c>
      <c r="Y8" s="60">
        <v>2630782</v>
      </c>
      <c r="Z8" s="140">
        <v>31.88</v>
      </c>
      <c r="AA8" s="62">
        <v>1151002</v>
      </c>
    </row>
    <row r="9" spans="1:27" ht="12.75">
      <c r="A9" s="249" t="s">
        <v>179</v>
      </c>
      <c r="B9" s="182"/>
      <c r="C9" s="155">
        <v>120845000</v>
      </c>
      <c r="D9" s="155"/>
      <c r="E9" s="59">
        <v>112439000</v>
      </c>
      <c r="F9" s="60">
        <v>127144755</v>
      </c>
      <c r="G9" s="60">
        <v>46532000</v>
      </c>
      <c r="H9" s="60">
        <v>355000</v>
      </c>
      <c r="I9" s="60"/>
      <c r="J9" s="60">
        <v>46887000</v>
      </c>
      <c r="K9" s="60"/>
      <c r="L9" s="60">
        <v>638000</v>
      </c>
      <c r="M9" s="60">
        <v>35704000</v>
      </c>
      <c r="N9" s="60">
        <v>36342000</v>
      </c>
      <c r="O9" s="60">
        <v>2007000</v>
      </c>
      <c r="P9" s="60">
        <v>425000</v>
      </c>
      <c r="Q9" s="60">
        <v>26778000</v>
      </c>
      <c r="R9" s="60">
        <v>29210000</v>
      </c>
      <c r="S9" s="60"/>
      <c r="T9" s="60"/>
      <c r="U9" s="60"/>
      <c r="V9" s="60"/>
      <c r="W9" s="60">
        <v>112439000</v>
      </c>
      <c r="X9" s="60">
        <v>127145000</v>
      </c>
      <c r="Y9" s="60">
        <v>-14706000</v>
      </c>
      <c r="Z9" s="140">
        <v>-11.57</v>
      </c>
      <c r="AA9" s="62">
        <v>127144755</v>
      </c>
    </row>
    <row r="10" spans="1:27" ht="12.75">
      <c r="A10" s="249" t="s">
        <v>180</v>
      </c>
      <c r="B10" s="182"/>
      <c r="C10" s="155">
        <v>24049000</v>
      </c>
      <c r="D10" s="155"/>
      <c r="E10" s="59"/>
      <c r="F10" s="60">
        <v>31292000</v>
      </c>
      <c r="G10" s="60">
        <v>19000000</v>
      </c>
      <c r="H10" s="60">
        <v>2000000</v>
      </c>
      <c r="I10" s="60"/>
      <c r="J10" s="60">
        <v>21000000</v>
      </c>
      <c r="K10" s="60">
        <v>5000000</v>
      </c>
      <c r="L10" s="60">
        <v>2000000</v>
      </c>
      <c r="M10" s="60">
        <v>9000000</v>
      </c>
      <c r="N10" s="60">
        <v>16000000</v>
      </c>
      <c r="O10" s="60"/>
      <c r="P10" s="60">
        <v>2000000</v>
      </c>
      <c r="Q10" s="60">
        <v>6623000</v>
      </c>
      <c r="R10" s="60">
        <v>8623000</v>
      </c>
      <c r="S10" s="60"/>
      <c r="T10" s="60"/>
      <c r="U10" s="60"/>
      <c r="V10" s="60"/>
      <c r="W10" s="60">
        <v>45623000</v>
      </c>
      <c r="X10" s="60">
        <v>31292000</v>
      </c>
      <c r="Y10" s="60">
        <v>14331000</v>
      </c>
      <c r="Z10" s="140">
        <v>45.8</v>
      </c>
      <c r="AA10" s="62">
        <v>31292000</v>
      </c>
    </row>
    <row r="11" spans="1:27" ht="12.75">
      <c r="A11" s="249" t="s">
        <v>181</v>
      </c>
      <c r="B11" s="182"/>
      <c r="C11" s="155">
        <v>1687239</v>
      </c>
      <c r="D11" s="155"/>
      <c r="E11" s="59">
        <v>800000</v>
      </c>
      <c r="F11" s="60">
        <v>900154</v>
      </c>
      <c r="G11" s="60">
        <v>1656</v>
      </c>
      <c r="H11" s="60">
        <v>56583</v>
      </c>
      <c r="I11" s="60">
        <v>57556</v>
      </c>
      <c r="J11" s="60">
        <v>115795</v>
      </c>
      <c r="K11" s="60">
        <v>26667</v>
      </c>
      <c r="L11" s="60">
        <v>34995</v>
      </c>
      <c r="M11" s="60">
        <v>2697</v>
      </c>
      <c r="N11" s="60">
        <v>64359</v>
      </c>
      <c r="O11" s="60">
        <v>47356</v>
      </c>
      <c r="P11" s="60">
        <v>55767</v>
      </c>
      <c r="Q11" s="60">
        <v>78485</v>
      </c>
      <c r="R11" s="60">
        <v>181608</v>
      </c>
      <c r="S11" s="60"/>
      <c r="T11" s="60"/>
      <c r="U11" s="60"/>
      <c r="V11" s="60"/>
      <c r="W11" s="60">
        <v>361762</v>
      </c>
      <c r="X11" s="60">
        <v>612154</v>
      </c>
      <c r="Y11" s="60">
        <v>-250392</v>
      </c>
      <c r="Z11" s="140">
        <v>-40.9</v>
      </c>
      <c r="AA11" s="62">
        <v>900154</v>
      </c>
    </row>
    <row r="12" spans="1:27" ht="12.75">
      <c r="A12" s="249" t="s">
        <v>182</v>
      </c>
      <c r="B12" s="182"/>
      <c r="C12" s="155"/>
      <c r="D12" s="155"/>
      <c r="E12" s="59"/>
      <c r="F12" s="60">
        <v>426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>
        <v>426</v>
      </c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-107175294</v>
      </c>
      <c r="D14" s="155"/>
      <c r="E14" s="59">
        <v>-120001000</v>
      </c>
      <c r="F14" s="60">
        <v>-129802889</v>
      </c>
      <c r="G14" s="60">
        <v>-14492836</v>
      </c>
      <c r="H14" s="60">
        <v>-17412638</v>
      </c>
      <c r="I14" s="60">
        <v>-10372271</v>
      </c>
      <c r="J14" s="60">
        <v>-42277745</v>
      </c>
      <c r="K14" s="60">
        <v>-9043376</v>
      </c>
      <c r="L14" s="60">
        <v>-8425516</v>
      </c>
      <c r="M14" s="60">
        <v>-33854070</v>
      </c>
      <c r="N14" s="60">
        <v>-51322962</v>
      </c>
      <c r="O14" s="60">
        <v>-686772</v>
      </c>
      <c r="P14" s="60">
        <v>-4613030</v>
      </c>
      <c r="Q14" s="60">
        <v>-11115964</v>
      </c>
      <c r="R14" s="60">
        <v>-16415766</v>
      </c>
      <c r="S14" s="60"/>
      <c r="T14" s="60"/>
      <c r="U14" s="60"/>
      <c r="V14" s="60"/>
      <c r="W14" s="60">
        <v>-110016473</v>
      </c>
      <c r="X14" s="60">
        <v>-118726190</v>
      </c>
      <c r="Y14" s="60">
        <v>8709717</v>
      </c>
      <c r="Z14" s="140">
        <v>-7.34</v>
      </c>
      <c r="AA14" s="62">
        <v>-129802889</v>
      </c>
    </row>
    <row r="15" spans="1:27" ht="12.75">
      <c r="A15" s="249" t="s">
        <v>40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42</v>
      </c>
      <c r="B16" s="182"/>
      <c r="C16" s="155"/>
      <c r="D16" s="155"/>
      <c r="E16" s="59"/>
      <c r="F16" s="60">
        <v>-1210000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-726000</v>
      </c>
      <c r="Y16" s="60">
        <v>726000</v>
      </c>
      <c r="Z16" s="140">
        <v>-100</v>
      </c>
      <c r="AA16" s="62">
        <v>-1210000</v>
      </c>
    </row>
    <row r="17" spans="1:27" ht="12.75">
      <c r="A17" s="250" t="s">
        <v>185</v>
      </c>
      <c r="B17" s="251"/>
      <c r="C17" s="168">
        <f aca="true" t="shared" si="0" ref="C17:Y17">SUM(C6:C16)</f>
        <v>43157056</v>
      </c>
      <c r="D17" s="168">
        <f t="shared" si="0"/>
        <v>0</v>
      </c>
      <c r="E17" s="72">
        <f t="shared" si="0"/>
        <v>16377000</v>
      </c>
      <c r="F17" s="73">
        <f t="shared" si="0"/>
        <v>38287261</v>
      </c>
      <c r="G17" s="73">
        <f t="shared" si="0"/>
        <v>52728845</v>
      </c>
      <c r="H17" s="73">
        <f t="shared" si="0"/>
        <v>-12781375</v>
      </c>
      <c r="I17" s="73">
        <f t="shared" si="0"/>
        <v>-7639138</v>
      </c>
      <c r="J17" s="73">
        <f t="shared" si="0"/>
        <v>32308332</v>
      </c>
      <c r="K17" s="73">
        <f t="shared" si="0"/>
        <v>-1055721</v>
      </c>
      <c r="L17" s="73">
        <f t="shared" si="0"/>
        <v>-1709260</v>
      </c>
      <c r="M17" s="73">
        <f t="shared" si="0"/>
        <v>12147914</v>
      </c>
      <c r="N17" s="73">
        <f t="shared" si="0"/>
        <v>9382933</v>
      </c>
      <c r="O17" s="73">
        <f t="shared" si="0"/>
        <v>2158816</v>
      </c>
      <c r="P17" s="73">
        <f t="shared" si="0"/>
        <v>1206646</v>
      </c>
      <c r="Q17" s="73">
        <f t="shared" si="0"/>
        <v>23566737</v>
      </c>
      <c r="R17" s="73">
        <f t="shared" si="0"/>
        <v>26932199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68623464</v>
      </c>
      <c r="X17" s="73">
        <f t="shared" si="0"/>
        <v>55933942</v>
      </c>
      <c r="Y17" s="73">
        <f t="shared" si="0"/>
        <v>12689522</v>
      </c>
      <c r="Z17" s="170">
        <f>+IF(X17&lt;&gt;0,+(Y17/X17)*100,0)</f>
        <v>22.686622015662692</v>
      </c>
      <c r="AA17" s="74">
        <f>SUM(AA6:AA16)</f>
        <v>38287261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/>
      <c r="D21" s="155"/>
      <c r="E21" s="59">
        <v>43623000</v>
      </c>
      <c r="F21" s="60"/>
      <c r="G21" s="159"/>
      <c r="H21" s="159"/>
      <c r="I21" s="159"/>
      <c r="J21" s="60"/>
      <c r="K21" s="159">
        <v>570000</v>
      </c>
      <c r="L21" s="159"/>
      <c r="M21" s="60">
        <v>16123</v>
      </c>
      <c r="N21" s="159">
        <v>586123</v>
      </c>
      <c r="O21" s="159"/>
      <c r="P21" s="159"/>
      <c r="Q21" s="60"/>
      <c r="R21" s="159"/>
      <c r="S21" s="159"/>
      <c r="T21" s="60"/>
      <c r="U21" s="159"/>
      <c r="V21" s="159"/>
      <c r="W21" s="159">
        <v>586123</v>
      </c>
      <c r="X21" s="60">
        <v>586123</v>
      </c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-41753941</v>
      </c>
      <c r="D26" s="155"/>
      <c r="E26" s="59">
        <v>-60000000</v>
      </c>
      <c r="F26" s="60">
        <v>-36221580</v>
      </c>
      <c r="G26" s="60">
        <v>-15657358</v>
      </c>
      <c r="H26" s="60">
        <v>-7755306</v>
      </c>
      <c r="I26" s="60">
        <v>-480431</v>
      </c>
      <c r="J26" s="60">
        <v>-23893095</v>
      </c>
      <c r="K26" s="60">
        <v>-2191055</v>
      </c>
      <c r="L26" s="60">
        <v>-1135515</v>
      </c>
      <c r="M26" s="60">
        <v>-13467030</v>
      </c>
      <c r="N26" s="60">
        <v>-16793600</v>
      </c>
      <c r="O26" s="60"/>
      <c r="P26" s="60"/>
      <c r="Q26" s="60">
        <v>-8403112</v>
      </c>
      <c r="R26" s="60">
        <v>-8403112</v>
      </c>
      <c r="S26" s="60"/>
      <c r="T26" s="60"/>
      <c r="U26" s="60"/>
      <c r="V26" s="60"/>
      <c r="W26" s="60">
        <v>-49089807</v>
      </c>
      <c r="X26" s="60">
        <v>-40686695</v>
      </c>
      <c r="Y26" s="60">
        <v>-8403112</v>
      </c>
      <c r="Z26" s="140">
        <v>20.65</v>
      </c>
      <c r="AA26" s="62">
        <v>-36221580</v>
      </c>
    </row>
    <row r="27" spans="1:27" ht="12.75">
      <c r="A27" s="250" t="s">
        <v>192</v>
      </c>
      <c r="B27" s="251"/>
      <c r="C27" s="168">
        <f aca="true" t="shared" si="1" ref="C27:Y27">SUM(C21:C26)</f>
        <v>-41753941</v>
      </c>
      <c r="D27" s="168">
        <f>SUM(D21:D26)</f>
        <v>0</v>
      </c>
      <c r="E27" s="72">
        <f t="shared" si="1"/>
        <v>-16377000</v>
      </c>
      <c r="F27" s="73">
        <f t="shared" si="1"/>
        <v>-36221580</v>
      </c>
      <c r="G27" s="73">
        <f t="shared" si="1"/>
        <v>-15657358</v>
      </c>
      <c r="H27" s="73">
        <f t="shared" si="1"/>
        <v>-7755306</v>
      </c>
      <c r="I27" s="73">
        <f t="shared" si="1"/>
        <v>-480431</v>
      </c>
      <c r="J27" s="73">
        <f t="shared" si="1"/>
        <v>-23893095</v>
      </c>
      <c r="K27" s="73">
        <f t="shared" si="1"/>
        <v>-1621055</v>
      </c>
      <c r="L27" s="73">
        <f t="shared" si="1"/>
        <v>-1135515</v>
      </c>
      <c r="M27" s="73">
        <f t="shared" si="1"/>
        <v>-13450907</v>
      </c>
      <c r="N27" s="73">
        <f t="shared" si="1"/>
        <v>-16207477</v>
      </c>
      <c r="O27" s="73">
        <f t="shared" si="1"/>
        <v>0</v>
      </c>
      <c r="P27" s="73">
        <f t="shared" si="1"/>
        <v>0</v>
      </c>
      <c r="Q27" s="73">
        <f t="shared" si="1"/>
        <v>-8403112</v>
      </c>
      <c r="R27" s="73">
        <f t="shared" si="1"/>
        <v>-8403112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-48503684</v>
      </c>
      <c r="X27" s="73">
        <f t="shared" si="1"/>
        <v>-40100572</v>
      </c>
      <c r="Y27" s="73">
        <f t="shared" si="1"/>
        <v>-8403112</v>
      </c>
      <c r="Z27" s="170">
        <f>+IF(X27&lt;&gt;0,+(Y27/X27)*100,0)</f>
        <v>20.955092610649046</v>
      </c>
      <c r="AA27" s="74">
        <f>SUM(AA21:AA26)</f>
        <v>-36221580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/>
      <c r="D35" s="155"/>
      <c r="E35" s="59"/>
      <c r="F35" s="60">
        <v>-1800000</v>
      </c>
      <c r="G35" s="60"/>
      <c r="H35" s="60"/>
      <c r="I35" s="60">
        <v>-611853</v>
      </c>
      <c r="J35" s="60">
        <v>-611853</v>
      </c>
      <c r="K35" s="60"/>
      <c r="L35" s="60"/>
      <c r="M35" s="60"/>
      <c r="N35" s="60"/>
      <c r="O35" s="60">
        <v>-611854</v>
      </c>
      <c r="P35" s="60"/>
      <c r="Q35" s="60"/>
      <c r="R35" s="60">
        <v>-611854</v>
      </c>
      <c r="S35" s="60"/>
      <c r="T35" s="60"/>
      <c r="U35" s="60"/>
      <c r="V35" s="60"/>
      <c r="W35" s="60">
        <v>-1223707</v>
      </c>
      <c r="X35" s="60">
        <v>-1223706</v>
      </c>
      <c r="Y35" s="60">
        <v>-1</v>
      </c>
      <c r="Z35" s="140"/>
      <c r="AA35" s="62">
        <v>-1800000</v>
      </c>
    </row>
    <row r="36" spans="1:27" ht="12.75">
      <c r="A36" s="250" t="s">
        <v>198</v>
      </c>
      <c r="B36" s="251"/>
      <c r="C36" s="168">
        <f aca="true" t="shared" si="2" ref="C36:Y36">SUM(C31:C35)</f>
        <v>0</v>
      </c>
      <c r="D36" s="168">
        <f>SUM(D31:D35)</f>
        <v>0</v>
      </c>
      <c r="E36" s="72">
        <f t="shared" si="2"/>
        <v>0</v>
      </c>
      <c r="F36" s="73">
        <f t="shared" si="2"/>
        <v>-1800000</v>
      </c>
      <c r="G36" s="73">
        <f t="shared" si="2"/>
        <v>0</v>
      </c>
      <c r="H36" s="73">
        <f t="shared" si="2"/>
        <v>0</v>
      </c>
      <c r="I36" s="73">
        <f t="shared" si="2"/>
        <v>-611853</v>
      </c>
      <c r="J36" s="73">
        <f t="shared" si="2"/>
        <v>-611853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-611854</v>
      </c>
      <c r="P36" s="73">
        <f t="shared" si="2"/>
        <v>0</v>
      </c>
      <c r="Q36" s="73">
        <f t="shared" si="2"/>
        <v>0</v>
      </c>
      <c r="R36" s="73">
        <f t="shared" si="2"/>
        <v>-611854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-1223707</v>
      </c>
      <c r="X36" s="73">
        <f t="shared" si="2"/>
        <v>-1223706</v>
      </c>
      <c r="Y36" s="73">
        <f t="shared" si="2"/>
        <v>-1</v>
      </c>
      <c r="Z36" s="170">
        <f>+IF(X36&lt;&gt;0,+(Y36/X36)*100,0)</f>
        <v>8.1718974982553E-05</v>
      </c>
      <c r="AA36" s="74">
        <f>SUM(AA31:AA35)</f>
        <v>-1800000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1403115</v>
      </c>
      <c r="D38" s="153">
        <f>+D17+D27+D36</f>
        <v>0</v>
      </c>
      <c r="E38" s="99">
        <f t="shared" si="3"/>
        <v>0</v>
      </c>
      <c r="F38" s="100">
        <f t="shared" si="3"/>
        <v>265681</v>
      </c>
      <c r="G38" s="100">
        <f t="shared" si="3"/>
        <v>37071487</v>
      </c>
      <c r="H38" s="100">
        <f t="shared" si="3"/>
        <v>-20536681</v>
      </c>
      <c r="I38" s="100">
        <f t="shared" si="3"/>
        <v>-8731422</v>
      </c>
      <c r="J38" s="100">
        <f t="shared" si="3"/>
        <v>7803384</v>
      </c>
      <c r="K38" s="100">
        <f t="shared" si="3"/>
        <v>-2676776</v>
      </c>
      <c r="L38" s="100">
        <f t="shared" si="3"/>
        <v>-2844775</v>
      </c>
      <c r="M38" s="100">
        <f t="shared" si="3"/>
        <v>-1302993</v>
      </c>
      <c r="N38" s="100">
        <f t="shared" si="3"/>
        <v>-6824544</v>
      </c>
      <c r="O38" s="100">
        <f t="shared" si="3"/>
        <v>1546962</v>
      </c>
      <c r="P38" s="100">
        <f t="shared" si="3"/>
        <v>1206646</v>
      </c>
      <c r="Q38" s="100">
        <f t="shared" si="3"/>
        <v>15163625</v>
      </c>
      <c r="R38" s="100">
        <f t="shared" si="3"/>
        <v>17917233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18896073</v>
      </c>
      <c r="X38" s="100">
        <f t="shared" si="3"/>
        <v>14609664</v>
      </c>
      <c r="Y38" s="100">
        <f t="shared" si="3"/>
        <v>4286409</v>
      </c>
      <c r="Z38" s="137">
        <f>+IF(X38&lt;&gt;0,+(Y38/X38)*100,0)</f>
        <v>29.33954538584871</v>
      </c>
      <c r="AA38" s="102">
        <f>+AA17+AA27+AA36</f>
        <v>265681</v>
      </c>
    </row>
    <row r="39" spans="1:27" ht="12.75">
      <c r="A39" s="249" t="s">
        <v>200</v>
      </c>
      <c r="B39" s="182"/>
      <c r="C39" s="153">
        <v>210604</v>
      </c>
      <c r="D39" s="153"/>
      <c r="E39" s="99">
        <v>2354000</v>
      </c>
      <c r="F39" s="100">
        <v>1613718</v>
      </c>
      <c r="G39" s="100">
        <v>1613718</v>
      </c>
      <c r="H39" s="100">
        <v>38685205</v>
      </c>
      <c r="I39" s="100">
        <v>18148524</v>
      </c>
      <c r="J39" s="100">
        <v>1613718</v>
      </c>
      <c r="K39" s="100">
        <v>9417102</v>
      </c>
      <c r="L39" s="100">
        <v>6740326</v>
      </c>
      <c r="M39" s="100">
        <v>3895551</v>
      </c>
      <c r="N39" s="100">
        <v>9417102</v>
      </c>
      <c r="O39" s="100">
        <v>2592558</v>
      </c>
      <c r="P39" s="100">
        <v>4139520</v>
      </c>
      <c r="Q39" s="100">
        <v>5346166</v>
      </c>
      <c r="R39" s="100">
        <v>2592558</v>
      </c>
      <c r="S39" s="100"/>
      <c r="T39" s="100"/>
      <c r="U39" s="100"/>
      <c r="V39" s="100"/>
      <c r="W39" s="100">
        <v>1613718</v>
      </c>
      <c r="X39" s="100">
        <v>1613718</v>
      </c>
      <c r="Y39" s="100"/>
      <c r="Z39" s="137"/>
      <c r="AA39" s="102">
        <v>1613718</v>
      </c>
    </row>
    <row r="40" spans="1:27" ht="12.75">
      <c r="A40" s="269" t="s">
        <v>201</v>
      </c>
      <c r="B40" s="256"/>
      <c r="C40" s="257">
        <v>1613719</v>
      </c>
      <c r="D40" s="257"/>
      <c r="E40" s="258">
        <v>2354000</v>
      </c>
      <c r="F40" s="259">
        <v>1879399</v>
      </c>
      <c r="G40" s="259">
        <v>38685205</v>
      </c>
      <c r="H40" s="259">
        <v>18148524</v>
      </c>
      <c r="I40" s="259">
        <v>9417102</v>
      </c>
      <c r="J40" s="259">
        <v>9417102</v>
      </c>
      <c r="K40" s="259">
        <v>6740326</v>
      </c>
      <c r="L40" s="259">
        <v>3895551</v>
      </c>
      <c r="M40" s="259">
        <v>2592558</v>
      </c>
      <c r="N40" s="259">
        <v>2592558</v>
      </c>
      <c r="O40" s="259">
        <v>4139520</v>
      </c>
      <c r="P40" s="259">
        <v>5346166</v>
      </c>
      <c r="Q40" s="259">
        <v>20509791</v>
      </c>
      <c r="R40" s="259">
        <v>20509791</v>
      </c>
      <c r="S40" s="259"/>
      <c r="T40" s="259"/>
      <c r="U40" s="259"/>
      <c r="V40" s="259"/>
      <c r="W40" s="259">
        <v>20509791</v>
      </c>
      <c r="X40" s="259">
        <v>16223382</v>
      </c>
      <c r="Y40" s="259">
        <v>4286409</v>
      </c>
      <c r="Z40" s="260">
        <v>26.42</v>
      </c>
      <c r="AA40" s="261">
        <v>1879399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55587685</v>
      </c>
      <c r="D5" s="200">
        <f t="shared" si="0"/>
        <v>0</v>
      </c>
      <c r="E5" s="106">
        <f t="shared" si="0"/>
        <v>60000000</v>
      </c>
      <c r="F5" s="106">
        <f t="shared" si="0"/>
        <v>60000000</v>
      </c>
      <c r="G5" s="106">
        <f t="shared" si="0"/>
        <v>1936359</v>
      </c>
      <c r="H5" s="106">
        <f t="shared" si="0"/>
        <v>3893419</v>
      </c>
      <c r="I5" s="106">
        <f t="shared" si="0"/>
        <v>1473159</v>
      </c>
      <c r="J5" s="106">
        <f t="shared" si="0"/>
        <v>7302937</v>
      </c>
      <c r="K5" s="106">
        <f t="shared" si="0"/>
        <v>496142</v>
      </c>
      <c r="L5" s="106">
        <f t="shared" si="0"/>
        <v>16346</v>
      </c>
      <c r="M5" s="106">
        <f t="shared" si="0"/>
        <v>10309775</v>
      </c>
      <c r="N5" s="106">
        <f t="shared" si="0"/>
        <v>10822263</v>
      </c>
      <c r="O5" s="106">
        <f t="shared" si="0"/>
        <v>292051</v>
      </c>
      <c r="P5" s="106">
        <f t="shared" si="0"/>
        <v>25786</v>
      </c>
      <c r="Q5" s="106">
        <f t="shared" si="0"/>
        <v>968500</v>
      </c>
      <c r="R5" s="106">
        <f t="shared" si="0"/>
        <v>1286337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19411537</v>
      </c>
      <c r="X5" s="106">
        <f t="shared" si="0"/>
        <v>45000000</v>
      </c>
      <c r="Y5" s="106">
        <f t="shared" si="0"/>
        <v>-25588463</v>
      </c>
      <c r="Z5" s="201">
        <f>+IF(X5&lt;&gt;0,+(Y5/X5)*100,0)</f>
        <v>-56.86325111111111</v>
      </c>
      <c r="AA5" s="199">
        <f>SUM(AA11:AA18)</f>
        <v>60000000</v>
      </c>
    </row>
    <row r="6" spans="1:27" ht="12.75">
      <c r="A6" s="291" t="s">
        <v>205</v>
      </c>
      <c r="B6" s="142"/>
      <c r="C6" s="62"/>
      <c r="D6" s="156"/>
      <c r="E6" s="60">
        <v>4000000</v>
      </c>
      <c r="F6" s="60">
        <v>4000000</v>
      </c>
      <c r="G6" s="60"/>
      <c r="H6" s="60">
        <v>906391</v>
      </c>
      <c r="I6" s="60">
        <v>420675</v>
      </c>
      <c r="J6" s="60">
        <v>1327066</v>
      </c>
      <c r="K6" s="60"/>
      <c r="L6" s="60"/>
      <c r="M6" s="60">
        <v>4907209</v>
      </c>
      <c r="N6" s="60">
        <v>4907209</v>
      </c>
      <c r="O6" s="60">
        <v>282629</v>
      </c>
      <c r="P6" s="60"/>
      <c r="Q6" s="60"/>
      <c r="R6" s="60">
        <v>282629</v>
      </c>
      <c r="S6" s="60"/>
      <c r="T6" s="60"/>
      <c r="U6" s="60"/>
      <c r="V6" s="60"/>
      <c r="W6" s="60">
        <v>6516904</v>
      </c>
      <c r="X6" s="60">
        <v>3000000</v>
      </c>
      <c r="Y6" s="60">
        <v>3516904</v>
      </c>
      <c r="Z6" s="140">
        <v>117.23</v>
      </c>
      <c r="AA6" s="155">
        <v>4000000</v>
      </c>
    </row>
    <row r="7" spans="1:27" ht="12.75">
      <c r="A7" s="291" t="s">
        <v>206</v>
      </c>
      <c r="B7" s="142"/>
      <c r="C7" s="62"/>
      <c r="D7" s="156"/>
      <c r="E7" s="60">
        <v>13000000</v>
      </c>
      <c r="F7" s="60">
        <v>13000000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9750000</v>
      </c>
      <c r="Y7" s="60">
        <v>-9750000</v>
      </c>
      <c r="Z7" s="140">
        <v>-100</v>
      </c>
      <c r="AA7" s="155">
        <v>13000000</v>
      </c>
    </row>
    <row r="8" spans="1:27" ht="12.75">
      <c r="A8" s="291" t="s">
        <v>207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2.7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209</v>
      </c>
      <c r="B10" s="142"/>
      <c r="C10" s="62"/>
      <c r="D10" s="156"/>
      <c r="E10" s="60">
        <v>26623000</v>
      </c>
      <c r="F10" s="60">
        <v>26623000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19967250</v>
      </c>
      <c r="Y10" s="60">
        <v>-19967250</v>
      </c>
      <c r="Z10" s="140">
        <v>-100</v>
      </c>
      <c r="AA10" s="155">
        <v>26623000</v>
      </c>
    </row>
    <row r="11" spans="1:27" ht="12.75">
      <c r="A11" s="292" t="s">
        <v>210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43623000</v>
      </c>
      <c r="F11" s="295">
        <f t="shared" si="1"/>
        <v>43623000</v>
      </c>
      <c r="G11" s="295">
        <f t="shared" si="1"/>
        <v>0</v>
      </c>
      <c r="H11" s="295">
        <f t="shared" si="1"/>
        <v>906391</v>
      </c>
      <c r="I11" s="295">
        <f t="shared" si="1"/>
        <v>420675</v>
      </c>
      <c r="J11" s="295">
        <f t="shared" si="1"/>
        <v>1327066</v>
      </c>
      <c r="K11" s="295">
        <f t="shared" si="1"/>
        <v>0</v>
      </c>
      <c r="L11" s="295">
        <f t="shared" si="1"/>
        <v>0</v>
      </c>
      <c r="M11" s="295">
        <f t="shared" si="1"/>
        <v>4907209</v>
      </c>
      <c r="N11" s="295">
        <f t="shared" si="1"/>
        <v>4907209</v>
      </c>
      <c r="O11" s="295">
        <f t="shared" si="1"/>
        <v>282629</v>
      </c>
      <c r="P11" s="295">
        <f t="shared" si="1"/>
        <v>0</v>
      </c>
      <c r="Q11" s="295">
        <f t="shared" si="1"/>
        <v>0</v>
      </c>
      <c r="R11" s="295">
        <f t="shared" si="1"/>
        <v>282629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6516904</v>
      </c>
      <c r="X11" s="295">
        <f t="shared" si="1"/>
        <v>32717250</v>
      </c>
      <c r="Y11" s="295">
        <f t="shared" si="1"/>
        <v>-26200346</v>
      </c>
      <c r="Z11" s="296">
        <f>+IF(X11&lt;&gt;0,+(Y11/X11)*100,0)</f>
        <v>-80.08113762617579</v>
      </c>
      <c r="AA11" s="297">
        <f>SUM(AA6:AA10)</f>
        <v>43623000</v>
      </c>
    </row>
    <row r="12" spans="1:27" ht="12.75">
      <c r="A12" s="298" t="s">
        <v>211</v>
      </c>
      <c r="B12" s="136"/>
      <c r="C12" s="62">
        <v>7244615</v>
      </c>
      <c r="D12" s="156"/>
      <c r="E12" s="60"/>
      <c r="F12" s="60"/>
      <c r="G12" s="60"/>
      <c r="H12" s="60">
        <v>2968406</v>
      </c>
      <c r="I12" s="60">
        <v>1001235</v>
      </c>
      <c r="J12" s="60">
        <v>3969641</v>
      </c>
      <c r="K12" s="60">
        <v>490879</v>
      </c>
      <c r="L12" s="60"/>
      <c r="M12" s="60">
        <v>5402566</v>
      </c>
      <c r="N12" s="60">
        <v>5893445</v>
      </c>
      <c r="O12" s="60"/>
      <c r="P12" s="60"/>
      <c r="Q12" s="60">
        <v>968500</v>
      </c>
      <c r="R12" s="60">
        <v>968500</v>
      </c>
      <c r="S12" s="60"/>
      <c r="T12" s="60"/>
      <c r="U12" s="60"/>
      <c r="V12" s="60"/>
      <c r="W12" s="60">
        <v>10831586</v>
      </c>
      <c r="X12" s="60"/>
      <c r="Y12" s="60">
        <v>10831586</v>
      </c>
      <c r="Z12" s="140"/>
      <c r="AA12" s="155"/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>
        <v>47246579</v>
      </c>
      <c r="D15" s="156"/>
      <c r="E15" s="60">
        <v>16377000</v>
      </c>
      <c r="F15" s="60">
        <v>16377000</v>
      </c>
      <c r="G15" s="60">
        <v>1936359</v>
      </c>
      <c r="H15" s="60">
        <v>18622</v>
      </c>
      <c r="I15" s="60">
        <v>51249</v>
      </c>
      <c r="J15" s="60">
        <v>2006230</v>
      </c>
      <c r="K15" s="60">
        <v>5263</v>
      </c>
      <c r="L15" s="60">
        <v>16346</v>
      </c>
      <c r="M15" s="60"/>
      <c r="N15" s="60">
        <v>21609</v>
      </c>
      <c r="O15" s="60">
        <v>9422</v>
      </c>
      <c r="P15" s="60">
        <v>25786</v>
      </c>
      <c r="Q15" s="60"/>
      <c r="R15" s="60">
        <v>35208</v>
      </c>
      <c r="S15" s="60"/>
      <c r="T15" s="60"/>
      <c r="U15" s="60"/>
      <c r="V15" s="60"/>
      <c r="W15" s="60">
        <v>2063047</v>
      </c>
      <c r="X15" s="60">
        <v>12282750</v>
      </c>
      <c r="Y15" s="60">
        <v>-10219703</v>
      </c>
      <c r="Z15" s="140">
        <v>-83.2</v>
      </c>
      <c r="AA15" s="155">
        <v>16377000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>
        <v>1096491</v>
      </c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2.7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4000000</v>
      </c>
      <c r="F36" s="60">
        <f t="shared" si="4"/>
        <v>4000000</v>
      </c>
      <c r="G36" s="60">
        <f t="shared" si="4"/>
        <v>0</v>
      </c>
      <c r="H36" s="60">
        <f t="shared" si="4"/>
        <v>906391</v>
      </c>
      <c r="I36" s="60">
        <f t="shared" si="4"/>
        <v>420675</v>
      </c>
      <c r="J36" s="60">
        <f t="shared" si="4"/>
        <v>1327066</v>
      </c>
      <c r="K36" s="60">
        <f t="shared" si="4"/>
        <v>0</v>
      </c>
      <c r="L36" s="60">
        <f t="shared" si="4"/>
        <v>0</v>
      </c>
      <c r="M36" s="60">
        <f t="shared" si="4"/>
        <v>4907209</v>
      </c>
      <c r="N36" s="60">
        <f t="shared" si="4"/>
        <v>4907209</v>
      </c>
      <c r="O36" s="60">
        <f t="shared" si="4"/>
        <v>282629</v>
      </c>
      <c r="P36" s="60">
        <f t="shared" si="4"/>
        <v>0</v>
      </c>
      <c r="Q36" s="60">
        <f t="shared" si="4"/>
        <v>0</v>
      </c>
      <c r="R36" s="60">
        <f t="shared" si="4"/>
        <v>282629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6516904</v>
      </c>
      <c r="X36" s="60">
        <f t="shared" si="4"/>
        <v>3000000</v>
      </c>
      <c r="Y36" s="60">
        <f t="shared" si="4"/>
        <v>3516904</v>
      </c>
      <c r="Z36" s="140">
        <f aca="true" t="shared" si="5" ref="Z36:Z49">+IF(X36&lt;&gt;0,+(Y36/X36)*100,0)</f>
        <v>117.23013333333334</v>
      </c>
      <c r="AA36" s="155">
        <f>AA6+AA21</f>
        <v>4000000</v>
      </c>
    </row>
    <row r="37" spans="1:27" ht="12.75">
      <c r="A37" s="291" t="s">
        <v>206</v>
      </c>
      <c r="B37" s="142"/>
      <c r="C37" s="62">
        <f t="shared" si="4"/>
        <v>0</v>
      </c>
      <c r="D37" s="156">
        <f t="shared" si="4"/>
        <v>0</v>
      </c>
      <c r="E37" s="60">
        <f t="shared" si="4"/>
        <v>13000000</v>
      </c>
      <c r="F37" s="60">
        <f t="shared" si="4"/>
        <v>13000000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9750000</v>
      </c>
      <c r="Y37" s="60">
        <f t="shared" si="4"/>
        <v>-9750000</v>
      </c>
      <c r="Z37" s="140">
        <f t="shared" si="5"/>
        <v>-100</v>
      </c>
      <c r="AA37" s="155">
        <f>AA7+AA22</f>
        <v>13000000</v>
      </c>
    </row>
    <row r="38" spans="1:27" ht="12.7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2.7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209</v>
      </c>
      <c r="B40" s="142"/>
      <c r="C40" s="62">
        <f t="shared" si="4"/>
        <v>0</v>
      </c>
      <c r="D40" s="156">
        <f t="shared" si="4"/>
        <v>0</v>
      </c>
      <c r="E40" s="60">
        <f t="shared" si="4"/>
        <v>26623000</v>
      </c>
      <c r="F40" s="60">
        <f t="shared" si="4"/>
        <v>26623000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19967250</v>
      </c>
      <c r="Y40" s="60">
        <f t="shared" si="4"/>
        <v>-19967250</v>
      </c>
      <c r="Z40" s="140">
        <f t="shared" si="5"/>
        <v>-100</v>
      </c>
      <c r="AA40" s="155">
        <f>AA10+AA25</f>
        <v>26623000</v>
      </c>
    </row>
    <row r="41" spans="1:27" ht="12.75">
      <c r="A41" s="292" t="s">
        <v>210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43623000</v>
      </c>
      <c r="F41" s="295">
        <f t="shared" si="6"/>
        <v>43623000</v>
      </c>
      <c r="G41" s="295">
        <f t="shared" si="6"/>
        <v>0</v>
      </c>
      <c r="H41" s="295">
        <f t="shared" si="6"/>
        <v>906391</v>
      </c>
      <c r="I41" s="295">
        <f t="shared" si="6"/>
        <v>420675</v>
      </c>
      <c r="J41" s="295">
        <f t="shared" si="6"/>
        <v>1327066</v>
      </c>
      <c r="K41" s="295">
        <f t="shared" si="6"/>
        <v>0</v>
      </c>
      <c r="L41" s="295">
        <f t="shared" si="6"/>
        <v>0</v>
      </c>
      <c r="M41" s="295">
        <f t="shared" si="6"/>
        <v>4907209</v>
      </c>
      <c r="N41" s="295">
        <f t="shared" si="6"/>
        <v>4907209</v>
      </c>
      <c r="O41" s="295">
        <f t="shared" si="6"/>
        <v>282629</v>
      </c>
      <c r="P41" s="295">
        <f t="shared" si="6"/>
        <v>0</v>
      </c>
      <c r="Q41" s="295">
        <f t="shared" si="6"/>
        <v>0</v>
      </c>
      <c r="R41" s="295">
        <f t="shared" si="6"/>
        <v>282629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6516904</v>
      </c>
      <c r="X41" s="295">
        <f t="shared" si="6"/>
        <v>32717250</v>
      </c>
      <c r="Y41" s="295">
        <f t="shared" si="6"/>
        <v>-26200346</v>
      </c>
      <c r="Z41" s="296">
        <f t="shared" si="5"/>
        <v>-80.08113762617579</v>
      </c>
      <c r="AA41" s="297">
        <f>SUM(AA36:AA40)</f>
        <v>43623000</v>
      </c>
    </row>
    <row r="42" spans="1:27" ht="12.75">
      <c r="A42" s="298" t="s">
        <v>211</v>
      </c>
      <c r="B42" s="136"/>
      <c r="C42" s="95">
        <f aca="true" t="shared" si="7" ref="C42:Y48">C12+C27</f>
        <v>7244615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2968406</v>
      </c>
      <c r="I42" s="54">
        <f t="shared" si="7"/>
        <v>1001235</v>
      </c>
      <c r="J42" s="54">
        <f t="shared" si="7"/>
        <v>3969641</v>
      </c>
      <c r="K42" s="54">
        <f t="shared" si="7"/>
        <v>490879</v>
      </c>
      <c r="L42" s="54">
        <f t="shared" si="7"/>
        <v>0</v>
      </c>
      <c r="M42" s="54">
        <f t="shared" si="7"/>
        <v>5402566</v>
      </c>
      <c r="N42" s="54">
        <f t="shared" si="7"/>
        <v>5893445</v>
      </c>
      <c r="O42" s="54">
        <f t="shared" si="7"/>
        <v>0</v>
      </c>
      <c r="P42" s="54">
        <f t="shared" si="7"/>
        <v>0</v>
      </c>
      <c r="Q42" s="54">
        <f t="shared" si="7"/>
        <v>968500</v>
      </c>
      <c r="R42" s="54">
        <f t="shared" si="7"/>
        <v>968500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10831586</v>
      </c>
      <c r="X42" s="54">
        <f t="shared" si="7"/>
        <v>0</v>
      </c>
      <c r="Y42" s="54">
        <f t="shared" si="7"/>
        <v>10831586</v>
      </c>
      <c r="Z42" s="184">
        <f t="shared" si="5"/>
        <v>0</v>
      </c>
      <c r="AA42" s="130">
        <f aca="true" t="shared" si="8" ref="AA42:AA48">AA12+AA27</f>
        <v>0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47246579</v>
      </c>
      <c r="D45" s="129">
        <f t="shared" si="7"/>
        <v>0</v>
      </c>
      <c r="E45" s="54">
        <f t="shared" si="7"/>
        <v>16377000</v>
      </c>
      <c r="F45" s="54">
        <f t="shared" si="7"/>
        <v>16377000</v>
      </c>
      <c r="G45" s="54">
        <f t="shared" si="7"/>
        <v>1936359</v>
      </c>
      <c r="H45" s="54">
        <f t="shared" si="7"/>
        <v>18622</v>
      </c>
      <c r="I45" s="54">
        <f t="shared" si="7"/>
        <v>51249</v>
      </c>
      <c r="J45" s="54">
        <f t="shared" si="7"/>
        <v>2006230</v>
      </c>
      <c r="K45" s="54">
        <f t="shared" si="7"/>
        <v>5263</v>
      </c>
      <c r="L45" s="54">
        <f t="shared" si="7"/>
        <v>16346</v>
      </c>
      <c r="M45" s="54">
        <f t="shared" si="7"/>
        <v>0</v>
      </c>
      <c r="N45" s="54">
        <f t="shared" si="7"/>
        <v>21609</v>
      </c>
      <c r="O45" s="54">
        <f t="shared" si="7"/>
        <v>9422</v>
      </c>
      <c r="P45" s="54">
        <f t="shared" si="7"/>
        <v>25786</v>
      </c>
      <c r="Q45" s="54">
        <f t="shared" si="7"/>
        <v>0</v>
      </c>
      <c r="R45" s="54">
        <f t="shared" si="7"/>
        <v>35208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2063047</v>
      </c>
      <c r="X45" s="54">
        <f t="shared" si="7"/>
        <v>12282750</v>
      </c>
      <c r="Y45" s="54">
        <f t="shared" si="7"/>
        <v>-10219703</v>
      </c>
      <c r="Z45" s="184">
        <f t="shared" si="5"/>
        <v>-83.20370438216199</v>
      </c>
      <c r="AA45" s="130">
        <f t="shared" si="8"/>
        <v>16377000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1096491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220</v>
      </c>
      <c r="B49" s="149"/>
      <c r="C49" s="239">
        <f aca="true" t="shared" si="9" ref="C49:Y49">SUM(C41:C48)</f>
        <v>55587685</v>
      </c>
      <c r="D49" s="218">
        <f t="shared" si="9"/>
        <v>0</v>
      </c>
      <c r="E49" s="220">
        <f t="shared" si="9"/>
        <v>60000000</v>
      </c>
      <c r="F49" s="220">
        <f t="shared" si="9"/>
        <v>60000000</v>
      </c>
      <c r="G49" s="220">
        <f t="shared" si="9"/>
        <v>1936359</v>
      </c>
      <c r="H49" s="220">
        <f t="shared" si="9"/>
        <v>3893419</v>
      </c>
      <c r="I49" s="220">
        <f t="shared" si="9"/>
        <v>1473159</v>
      </c>
      <c r="J49" s="220">
        <f t="shared" si="9"/>
        <v>7302937</v>
      </c>
      <c r="K49" s="220">
        <f t="shared" si="9"/>
        <v>496142</v>
      </c>
      <c r="L49" s="220">
        <f t="shared" si="9"/>
        <v>16346</v>
      </c>
      <c r="M49" s="220">
        <f t="shared" si="9"/>
        <v>10309775</v>
      </c>
      <c r="N49" s="220">
        <f t="shared" si="9"/>
        <v>10822263</v>
      </c>
      <c r="O49" s="220">
        <f t="shared" si="9"/>
        <v>292051</v>
      </c>
      <c r="P49" s="220">
        <f t="shared" si="9"/>
        <v>25786</v>
      </c>
      <c r="Q49" s="220">
        <f t="shared" si="9"/>
        <v>968500</v>
      </c>
      <c r="R49" s="220">
        <f t="shared" si="9"/>
        <v>1286337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19411537</v>
      </c>
      <c r="X49" s="220">
        <f t="shared" si="9"/>
        <v>45000000</v>
      </c>
      <c r="Y49" s="220">
        <f t="shared" si="9"/>
        <v>-25588463</v>
      </c>
      <c r="Z49" s="221">
        <f t="shared" si="5"/>
        <v>-56.86325111111111</v>
      </c>
      <c r="AA49" s="222">
        <f>SUM(AA41:AA48)</f>
        <v>60000000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3821156</v>
      </c>
      <c r="D51" s="129">
        <f t="shared" si="10"/>
        <v>0</v>
      </c>
      <c r="E51" s="54">
        <f t="shared" si="10"/>
        <v>8600000</v>
      </c>
      <c r="F51" s="54">
        <f t="shared" si="10"/>
        <v>8600000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6450000</v>
      </c>
      <c r="Y51" s="54">
        <f t="shared" si="10"/>
        <v>-6450000</v>
      </c>
      <c r="Z51" s="184">
        <f>+IF(X51&lt;&gt;0,+(Y51/X51)*100,0)</f>
        <v>-100</v>
      </c>
      <c r="AA51" s="130">
        <f>SUM(AA57:AA61)</f>
        <v>8600000</v>
      </c>
    </row>
    <row r="52" spans="1:27" ht="12.75">
      <c r="A52" s="310" t="s">
        <v>205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2.75">
      <c r="A53" s="310" t="s">
        <v>206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2.7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209</v>
      </c>
      <c r="B56" s="142"/>
      <c r="C56" s="62"/>
      <c r="D56" s="156"/>
      <c r="E56" s="60">
        <v>750000</v>
      </c>
      <c r="F56" s="60">
        <v>750000</v>
      </c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>
        <v>562500</v>
      </c>
      <c r="Y56" s="60">
        <v>-562500</v>
      </c>
      <c r="Z56" s="140">
        <v>-100</v>
      </c>
      <c r="AA56" s="155">
        <v>750000</v>
      </c>
    </row>
    <row r="57" spans="1:27" ht="12.7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750000</v>
      </c>
      <c r="F57" s="295">
        <f t="shared" si="11"/>
        <v>750000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562500</v>
      </c>
      <c r="Y57" s="295">
        <f t="shared" si="11"/>
        <v>-562500</v>
      </c>
      <c r="Z57" s="296">
        <f>+IF(X57&lt;&gt;0,+(Y57/X57)*100,0)</f>
        <v>-100</v>
      </c>
      <c r="AA57" s="297">
        <f>SUM(AA52:AA56)</f>
        <v>750000</v>
      </c>
    </row>
    <row r="58" spans="1:27" ht="12.75">
      <c r="A58" s="311" t="s">
        <v>211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>
        <v>3800000</v>
      </c>
      <c r="F60" s="60">
        <v>3800000</v>
      </c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>
        <v>2850000</v>
      </c>
      <c r="Y60" s="60">
        <v>-2850000</v>
      </c>
      <c r="Z60" s="140">
        <v>-100</v>
      </c>
      <c r="AA60" s="155">
        <v>3800000</v>
      </c>
    </row>
    <row r="61" spans="1:27" ht="12.75">
      <c r="A61" s="311" t="s">
        <v>214</v>
      </c>
      <c r="B61" s="136" t="s">
        <v>222</v>
      </c>
      <c r="C61" s="62">
        <v>3821156</v>
      </c>
      <c r="D61" s="156"/>
      <c r="E61" s="60">
        <v>4050000</v>
      </c>
      <c r="F61" s="60">
        <v>4050000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3037500</v>
      </c>
      <c r="Y61" s="60">
        <v>-3037500</v>
      </c>
      <c r="Z61" s="140">
        <v>-100</v>
      </c>
      <c r="AA61" s="155">
        <v>4050000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224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2.7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>
        <v>54394</v>
      </c>
      <c r="L67" s="60">
        <v>116331</v>
      </c>
      <c r="M67" s="60">
        <v>171586</v>
      </c>
      <c r="N67" s="60">
        <v>342311</v>
      </c>
      <c r="O67" s="60">
        <v>544025</v>
      </c>
      <c r="P67" s="60">
        <v>505271</v>
      </c>
      <c r="Q67" s="60">
        <v>1266907</v>
      </c>
      <c r="R67" s="60">
        <v>2316203</v>
      </c>
      <c r="S67" s="60"/>
      <c r="T67" s="60"/>
      <c r="U67" s="60"/>
      <c r="V67" s="60"/>
      <c r="W67" s="60">
        <v>2658514</v>
      </c>
      <c r="X67" s="60"/>
      <c r="Y67" s="60">
        <v>2658514</v>
      </c>
      <c r="Z67" s="140"/>
      <c r="AA67" s="155"/>
    </row>
    <row r="68" spans="1:27" ht="12.75">
      <c r="A68" s="311" t="s">
        <v>43</v>
      </c>
      <c r="B68" s="316"/>
      <c r="C68" s="62">
        <v>3821156</v>
      </c>
      <c r="D68" s="156"/>
      <c r="E68" s="60"/>
      <c r="F68" s="60"/>
      <c r="G68" s="60"/>
      <c r="H68" s="60">
        <v>44248</v>
      </c>
      <c r="I68" s="60">
        <v>35565</v>
      </c>
      <c r="J68" s="60">
        <v>79813</v>
      </c>
      <c r="K68" s="60"/>
      <c r="L68" s="60"/>
      <c r="M68" s="60"/>
      <c r="N68" s="60"/>
      <c r="O68" s="60"/>
      <c r="P68" s="60">
        <v>10000</v>
      </c>
      <c r="Q68" s="60"/>
      <c r="R68" s="60">
        <v>10000</v>
      </c>
      <c r="S68" s="60"/>
      <c r="T68" s="60"/>
      <c r="U68" s="60"/>
      <c r="V68" s="60"/>
      <c r="W68" s="60">
        <v>89813</v>
      </c>
      <c r="X68" s="60"/>
      <c r="Y68" s="60">
        <v>89813</v>
      </c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3821156</v>
      </c>
      <c r="D69" s="218">
        <f t="shared" si="12"/>
        <v>0</v>
      </c>
      <c r="E69" s="220">
        <f t="shared" si="12"/>
        <v>0</v>
      </c>
      <c r="F69" s="220">
        <f t="shared" si="12"/>
        <v>0</v>
      </c>
      <c r="G69" s="220">
        <f t="shared" si="12"/>
        <v>0</v>
      </c>
      <c r="H69" s="220">
        <f t="shared" si="12"/>
        <v>44248</v>
      </c>
      <c r="I69" s="220">
        <f t="shared" si="12"/>
        <v>35565</v>
      </c>
      <c r="J69" s="220">
        <f t="shared" si="12"/>
        <v>79813</v>
      </c>
      <c r="K69" s="220">
        <f t="shared" si="12"/>
        <v>54394</v>
      </c>
      <c r="L69" s="220">
        <f t="shared" si="12"/>
        <v>116331</v>
      </c>
      <c r="M69" s="220">
        <f t="shared" si="12"/>
        <v>171586</v>
      </c>
      <c r="N69" s="220">
        <f t="shared" si="12"/>
        <v>342311</v>
      </c>
      <c r="O69" s="220">
        <f t="shared" si="12"/>
        <v>544025</v>
      </c>
      <c r="P69" s="220">
        <f t="shared" si="12"/>
        <v>515271</v>
      </c>
      <c r="Q69" s="220">
        <f t="shared" si="12"/>
        <v>1266907</v>
      </c>
      <c r="R69" s="220">
        <f t="shared" si="12"/>
        <v>2326203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2748327</v>
      </c>
      <c r="X69" s="220">
        <f t="shared" si="12"/>
        <v>0</v>
      </c>
      <c r="Y69" s="220">
        <f t="shared" si="12"/>
        <v>2748327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43623000</v>
      </c>
      <c r="F5" s="358">
        <f t="shared" si="0"/>
        <v>43623000</v>
      </c>
      <c r="G5" s="358">
        <f t="shared" si="0"/>
        <v>0</v>
      </c>
      <c r="H5" s="356">
        <f t="shared" si="0"/>
        <v>906391</v>
      </c>
      <c r="I5" s="356">
        <f t="shared" si="0"/>
        <v>420675</v>
      </c>
      <c r="J5" s="358">
        <f t="shared" si="0"/>
        <v>1327066</v>
      </c>
      <c r="K5" s="358">
        <f t="shared" si="0"/>
        <v>0</v>
      </c>
      <c r="L5" s="356">
        <f t="shared" si="0"/>
        <v>0</v>
      </c>
      <c r="M5" s="356">
        <f t="shared" si="0"/>
        <v>4907209</v>
      </c>
      <c r="N5" s="358">
        <f t="shared" si="0"/>
        <v>4907209</v>
      </c>
      <c r="O5" s="358">
        <f t="shared" si="0"/>
        <v>282629</v>
      </c>
      <c r="P5" s="356">
        <f t="shared" si="0"/>
        <v>0</v>
      </c>
      <c r="Q5" s="356">
        <f t="shared" si="0"/>
        <v>0</v>
      </c>
      <c r="R5" s="358">
        <f t="shared" si="0"/>
        <v>282629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6516904</v>
      </c>
      <c r="X5" s="356">
        <f t="shared" si="0"/>
        <v>32717250</v>
      </c>
      <c r="Y5" s="358">
        <f t="shared" si="0"/>
        <v>-26200346</v>
      </c>
      <c r="Z5" s="359">
        <f>+IF(X5&lt;&gt;0,+(Y5/X5)*100,0)</f>
        <v>-80.08113762617579</v>
      </c>
      <c r="AA5" s="360">
        <f>+AA6+AA8+AA11+AA13+AA15</f>
        <v>43623000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4000000</v>
      </c>
      <c r="F6" s="59">
        <f t="shared" si="1"/>
        <v>4000000</v>
      </c>
      <c r="G6" s="59">
        <f t="shared" si="1"/>
        <v>0</v>
      </c>
      <c r="H6" s="60">
        <f t="shared" si="1"/>
        <v>906391</v>
      </c>
      <c r="I6" s="60">
        <f t="shared" si="1"/>
        <v>420675</v>
      </c>
      <c r="J6" s="59">
        <f t="shared" si="1"/>
        <v>1327066</v>
      </c>
      <c r="K6" s="59">
        <f t="shared" si="1"/>
        <v>0</v>
      </c>
      <c r="L6" s="60">
        <f t="shared" si="1"/>
        <v>0</v>
      </c>
      <c r="M6" s="60">
        <f t="shared" si="1"/>
        <v>4907209</v>
      </c>
      <c r="N6" s="59">
        <f t="shared" si="1"/>
        <v>4907209</v>
      </c>
      <c r="O6" s="59">
        <f t="shared" si="1"/>
        <v>282629</v>
      </c>
      <c r="P6" s="60">
        <f t="shared" si="1"/>
        <v>0</v>
      </c>
      <c r="Q6" s="60">
        <f t="shared" si="1"/>
        <v>0</v>
      </c>
      <c r="R6" s="59">
        <f t="shared" si="1"/>
        <v>282629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6516904</v>
      </c>
      <c r="X6" s="60">
        <f t="shared" si="1"/>
        <v>3000000</v>
      </c>
      <c r="Y6" s="59">
        <f t="shared" si="1"/>
        <v>3516904</v>
      </c>
      <c r="Z6" s="61">
        <f>+IF(X6&lt;&gt;0,+(Y6/X6)*100,0)</f>
        <v>117.23013333333334</v>
      </c>
      <c r="AA6" s="62">
        <f t="shared" si="1"/>
        <v>4000000</v>
      </c>
    </row>
    <row r="7" spans="1:27" ht="12.75">
      <c r="A7" s="291" t="s">
        <v>229</v>
      </c>
      <c r="B7" s="142"/>
      <c r="C7" s="60"/>
      <c r="D7" s="340"/>
      <c r="E7" s="60">
        <v>4000000</v>
      </c>
      <c r="F7" s="59">
        <v>4000000</v>
      </c>
      <c r="G7" s="59"/>
      <c r="H7" s="60">
        <v>906391</v>
      </c>
      <c r="I7" s="60">
        <v>420675</v>
      </c>
      <c r="J7" s="59">
        <v>1327066</v>
      </c>
      <c r="K7" s="59"/>
      <c r="L7" s="60"/>
      <c r="M7" s="60">
        <v>4907209</v>
      </c>
      <c r="N7" s="59">
        <v>4907209</v>
      </c>
      <c r="O7" s="59">
        <v>282629</v>
      </c>
      <c r="P7" s="60"/>
      <c r="Q7" s="60"/>
      <c r="R7" s="59">
        <v>282629</v>
      </c>
      <c r="S7" s="59"/>
      <c r="T7" s="60"/>
      <c r="U7" s="60"/>
      <c r="V7" s="59"/>
      <c r="W7" s="59">
        <v>6516904</v>
      </c>
      <c r="X7" s="60">
        <v>3000000</v>
      </c>
      <c r="Y7" s="59">
        <v>3516904</v>
      </c>
      <c r="Z7" s="61">
        <v>117.23</v>
      </c>
      <c r="AA7" s="62">
        <v>4000000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13000000</v>
      </c>
      <c r="F8" s="59">
        <f t="shared" si="2"/>
        <v>13000000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9750000</v>
      </c>
      <c r="Y8" s="59">
        <f t="shared" si="2"/>
        <v>-9750000</v>
      </c>
      <c r="Z8" s="61">
        <f>+IF(X8&lt;&gt;0,+(Y8/X8)*100,0)</f>
        <v>-100</v>
      </c>
      <c r="AA8" s="62">
        <f>SUM(AA9:AA10)</f>
        <v>13000000</v>
      </c>
    </row>
    <row r="9" spans="1:27" ht="12.75">
      <c r="A9" s="291" t="s">
        <v>230</v>
      </c>
      <c r="B9" s="142"/>
      <c r="C9" s="60"/>
      <c r="D9" s="340"/>
      <c r="E9" s="60">
        <v>13000000</v>
      </c>
      <c r="F9" s="59">
        <v>13000000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9750000</v>
      </c>
      <c r="Y9" s="59">
        <v>-9750000</v>
      </c>
      <c r="Z9" s="61">
        <v>-100</v>
      </c>
      <c r="AA9" s="62">
        <v>13000000</v>
      </c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26623000</v>
      </c>
      <c r="F15" s="59">
        <f t="shared" si="5"/>
        <v>26623000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19967250</v>
      </c>
      <c r="Y15" s="59">
        <f t="shared" si="5"/>
        <v>-19967250</v>
      </c>
      <c r="Z15" s="61">
        <f>+IF(X15&lt;&gt;0,+(Y15/X15)*100,0)</f>
        <v>-100</v>
      </c>
      <c r="AA15" s="62">
        <f>SUM(AA16:AA20)</f>
        <v>26623000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>
        <v>26623000</v>
      </c>
      <c r="F20" s="59">
        <v>26623000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19967250</v>
      </c>
      <c r="Y20" s="59">
        <v>-19967250</v>
      </c>
      <c r="Z20" s="61">
        <v>-100</v>
      </c>
      <c r="AA20" s="62">
        <v>26623000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7244615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2968406</v>
      </c>
      <c r="I22" s="343">
        <f t="shared" si="6"/>
        <v>1001235</v>
      </c>
      <c r="J22" s="345">
        <f t="shared" si="6"/>
        <v>3969641</v>
      </c>
      <c r="K22" s="345">
        <f t="shared" si="6"/>
        <v>490879</v>
      </c>
      <c r="L22" s="343">
        <f t="shared" si="6"/>
        <v>0</v>
      </c>
      <c r="M22" s="343">
        <f t="shared" si="6"/>
        <v>5402566</v>
      </c>
      <c r="N22" s="345">
        <f t="shared" si="6"/>
        <v>5893445</v>
      </c>
      <c r="O22" s="345">
        <f t="shared" si="6"/>
        <v>0</v>
      </c>
      <c r="P22" s="343">
        <f t="shared" si="6"/>
        <v>0</v>
      </c>
      <c r="Q22" s="343">
        <f t="shared" si="6"/>
        <v>968500</v>
      </c>
      <c r="R22" s="345">
        <f t="shared" si="6"/>
        <v>968500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10831586</v>
      </c>
      <c r="X22" s="343">
        <f t="shared" si="6"/>
        <v>0</v>
      </c>
      <c r="Y22" s="345">
        <f t="shared" si="6"/>
        <v>10831586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>
        <v>1853702</v>
      </c>
      <c r="I24" s="60">
        <v>448943</v>
      </c>
      <c r="J24" s="59">
        <v>2302645</v>
      </c>
      <c r="K24" s="59">
        <v>179672</v>
      </c>
      <c r="L24" s="60"/>
      <c r="M24" s="60">
        <v>1601557</v>
      </c>
      <c r="N24" s="59">
        <v>1781229</v>
      </c>
      <c r="O24" s="59"/>
      <c r="P24" s="60"/>
      <c r="Q24" s="60"/>
      <c r="R24" s="59"/>
      <c r="S24" s="59"/>
      <c r="T24" s="60"/>
      <c r="U24" s="60"/>
      <c r="V24" s="59"/>
      <c r="W24" s="59">
        <v>4083874</v>
      </c>
      <c r="X24" s="60"/>
      <c r="Y24" s="59">
        <v>4083874</v>
      </c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>
        <v>42340</v>
      </c>
      <c r="L25" s="60"/>
      <c r="M25" s="60">
        <v>1452981</v>
      </c>
      <c r="N25" s="59">
        <v>1495321</v>
      </c>
      <c r="O25" s="59"/>
      <c r="P25" s="60"/>
      <c r="Q25" s="60">
        <v>968500</v>
      </c>
      <c r="R25" s="59">
        <v>968500</v>
      </c>
      <c r="S25" s="59"/>
      <c r="T25" s="60"/>
      <c r="U25" s="60"/>
      <c r="V25" s="59"/>
      <c r="W25" s="59">
        <v>2463821</v>
      </c>
      <c r="X25" s="60"/>
      <c r="Y25" s="59">
        <v>2463821</v>
      </c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>
        <v>7244615</v>
      </c>
      <c r="D32" s="340"/>
      <c r="E32" s="60"/>
      <c r="F32" s="59"/>
      <c r="G32" s="59"/>
      <c r="H32" s="60">
        <v>1114704</v>
      </c>
      <c r="I32" s="60">
        <v>552292</v>
      </c>
      <c r="J32" s="59">
        <v>1666996</v>
      </c>
      <c r="K32" s="59">
        <v>268867</v>
      </c>
      <c r="L32" s="60"/>
      <c r="M32" s="60">
        <v>2348028</v>
      </c>
      <c r="N32" s="59">
        <v>2616895</v>
      </c>
      <c r="O32" s="59"/>
      <c r="P32" s="60"/>
      <c r="Q32" s="60"/>
      <c r="R32" s="59"/>
      <c r="S32" s="59"/>
      <c r="T32" s="60"/>
      <c r="U32" s="60"/>
      <c r="V32" s="59"/>
      <c r="W32" s="59">
        <v>4283891</v>
      </c>
      <c r="X32" s="60"/>
      <c r="Y32" s="59">
        <v>4283891</v>
      </c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47246579</v>
      </c>
      <c r="D40" s="344">
        <f t="shared" si="9"/>
        <v>0</v>
      </c>
      <c r="E40" s="343">
        <f t="shared" si="9"/>
        <v>16377000</v>
      </c>
      <c r="F40" s="345">
        <f t="shared" si="9"/>
        <v>16377000</v>
      </c>
      <c r="G40" s="345">
        <f t="shared" si="9"/>
        <v>1936359</v>
      </c>
      <c r="H40" s="343">
        <f t="shared" si="9"/>
        <v>18622</v>
      </c>
      <c r="I40" s="343">
        <f t="shared" si="9"/>
        <v>51249</v>
      </c>
      <c r="J40" s="345">
        <f t="shared" si="9"/>
        <v>2006230</v>
      </c>
      <c r="K40" s="345">
        <f t="shared" si="9"/>
        <v>5263</v>
      </c>
      <c r="L40" s="343">
        <f t="shared" si="9"/>
        <v>16346</v>
      </c>
      <c r="M40" s="343">
        <f t="shared" si="9"/>
        <v>0</v>
      </c>
      <c r="N40" s="345">
        <f t="shared" si="9"/>
        <v>21609</v>
      </c>
      <c r="O40" s="345">
        <f t="shared" si="9"/>
        <v>9422</v>
      </c>
      <c r="P40" s="343">
        <f t="shared" si="9"/>
        <v>25786</v>
      </c>
      <c r="Q40" s="343">
        <f t="shared" si="9"/>
        <v>0</v>
      </c>
      <c r="R40" s="345">
        <f t="shared" si="9"/>
        <v>35208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2063047</v>
      </c>
      <c r="X40" s="343">
        <f t="shared" si="9"/>
        <v>12282750</v>
      </c>
      <c r="Y40" s="345">
        <f t="shared" si="9"/>
        <v>-10219703</v>
      </c>
      <c r="Z40" s="336">
        <f>+IF(X40&lt;&gt;0,+(Y40/X40)*100,0)</f>
        <v>-83.20370438216199</v>
      </c>
      <c r="AA40" s="350">
        <f>SUM(AA41:AA49)</f>
        <v>16377000</v>
      </c>
    </row>
    <row r="41" spans="1:27" ht="12.75">
      <c r="A41" s="361" t="s">
        <v>248</v>
      </c>
      <c r="B41" s="142"/>
      <c r="C41" s="362">
        <v>3836000</v>
      </c>
      <c r="D41" s="363"/>
      <c r="E41" s="362"/>
      <c r="F41" s="364"/>
      <c r="G41" s="364">
        <v>1885475</v>
      </c>
      <c r="H41" s="362"/>
      <c r="I41" s="362"/>
      <c r="J41" s="364">
        <v>1885475</v>
      </c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>
        <v>1885475</v>
      </c>
      <c r="X41" s="362"/>
      <c r="Y41" s="364">
        <v>1885475</v>
      </c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2022711</v>
      </c>
      <c r="D43" s="369"/>
      <c r="E43" s="305">
        <v>16377000</v>
      </c>
      <c r="F43" s="370">
        <v>16377000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12282750</v>
      </c>
      <c r="Y43" s="370">
        <v>-12282750</v>
      </c>
      <c r="Z43" s="371">
        <v>-100</v>
      </c>
      <c r="AA43" s="303">
        <v>16377000</v>
      </c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>
        <v>23600</v>
      </c>
      <c r="J44" s="53">
        <v>23600</v>
      </c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>
        <v>23600</v>
      </c>
      <c r="X44" s="54"/>
      <c r="Y44" s="53">
        <v>23600</v>
      </c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>
        <v>95163</v>
      </c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>
        <v>41292705</v>
      </c>
      <c r="D49" s="368"/>
      <c r="E49" s="54"/>
      <c r="F49" s="53"/>
      <c r="G49" s="53">
        <v>50884</v>
      </c>
      <c r="H49" s="54">
        <v>18622</v>
      </c>
      <c r="I49" s="54">
        <v>27649</v>
      </c>
      <c r="J49" s="53">
        <v>97155</v>
      </c>
      <c r="K49" s="53">
        <v>5263</v>
      </c>
      <c r="L49" s="54">
        <v>16346</v>
      </c>
      <c r="M49" s="54"/>
      <c r="N49" s="53">
        <v>21609</v>
      </c>
      <c r="O49" s="53">
        <v>9422</v>
      </c>
      <c r="P49" s="54">
        <v>25786</v>
      </c>
      <c r="Q49" s="54"/>
      <c r="R49" s="53">
        <v>35208</v>
      </c>
      <c r="S49" s="53"/>
      <c r="T49" s="54"/>
      <c r="U49" s="54"/>
      <c r="V49" s="53"/>
      <c r="W49" s="53">
        <v>153972</v>
      </c>
      <c r="X49" s="54"/>
      <c r="Y49" s="53">
        <v>153972</v>
      </c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1096491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>
        <v>1096491</v>
      </c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55587685</v>
      </c>
      <c r="D60" s="346">
        <f t="shared" si="14"/>
        <v>0</v>
      </c>
      <c r="E60" s="219">
        <f t="shared" si="14"/>
        <v>60000000</v>
      </c>
      <c r="F60" s="264">
        <f t="shared" si="14"/>
        <v>60000000</v>
      </c>
      <c r="G60" s="264">
        <f t="shared" si="14"/>
        <v>1936359</v>
      </c>
      <c r="H60" s="219">
        <f t="shared" si="14"/>
        <v>3893419</v>
      </c>
      <c r="I60" s="219">
        <f t="shared" si="14"/>
        <v>1473159</v>
      </c>
      <c r="J60" s="264">
        <f t="shared" si="14"/>
        <v>7302937</v>
      </c>
      <c r="K60" s="264">
        <f t="shared" si="14"/>
        <v>496142</v>
      </c>
      <c r="L60" s="219">
        <f t="shared" si="14"/>
        <v>16346</v>
      </c>
      <c r="M60" s="219">
        <f t="shared" si="14"/>
        <v>10309775</v>
      </c>
      <c r="N60" s="264">
        <f t="shared" si="14"/>
        <v>10822263</v>
      </c>
      <c r="O60" s="264">
        <f t="shared" si="14"/>
        <v>292051</v>
      </c>
      <c r="P60" s="219">
        <f t="shared" si="14"/>
        <v>25786</v>
      </c>
      <c r="Q60" s="219">
        <f t="shared" si="14"/>
        <v>968500</v>
      </c>
      <c r="R60" s="264">
        <f t="shared" si="14"/>
        <v>1286337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19411537</v>
      </c>
      <c r="X60" s="219">
        <f t="shared" si="14"/>
        <v>45000000</v>
      </c>
      <c r="Y60" s="264">
        <f t="shared" si="14"/>
        <v>-25588463</v>
      </c>
      <c r="Z60" s="337">
        <f>+IF(X60&lt;&gt;0,+(Y60/X60)*100,0)</f>
        <v>-56.86325111111111</v>
      </c>
      <c r="AA60" s="232">
        <f>+AA57+AA54+AA51+AA40+AA37+AA34+AA22+AA5</f>
        <v>60000000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2018-05-08T09:16:40Z</dcterms:created>
  <dcterms:modified xsi:type="dcterms:W3CDTF">2018-05-08T09:16:44Z</dcterms:modified>
  <cp:category/>
  <cp:version/>
  <cp:contentType/>
  <cp:contentStatus/>
</cp:coreProperties>
</file>