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<sst xmlns="http://schemas.openxmlformats.org/spreadsheetml/2006/main" count="857" uniqueCount="303">
  <si>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uMlalazi(KZN284)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</si>
  <si>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</si>
  <si>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</si>
  <si>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</si>
  <si>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</si>
  <si>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</si>
  <si>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</si>
  <si>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</si>
  <si>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</si>
  <si>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</si>
  <si>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</si>
  <si>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</si>
  <si>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</si>
  <si>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</si>
  <si>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</si>
  <si>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</si>
  <si>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</si>
  <si>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</si>
  <si>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</si>
  <si>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</si>
  <si>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</si>
  <si>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</si>
  <si>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</si>
  <si>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</si>
  <si>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</si>
  <si>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</si>
  <si>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</si>
  <si>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</si>
  <si>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</si>
  <si>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</si>
  <si>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</si>
  <si>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</si>
  <si>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</si>
  <si>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</si>
  <si>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</si>
  <si>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</si>
  <si>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</si>
  <si>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</si>
  <si>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</si>
  <si>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</si>
  <si>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</si>
  <si>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</si>
  <si>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</si>
  <si>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</si>
  <si>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</si>
  <si>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</si>
  <si>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</si>
  <si>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</si>
  <si>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</si>
  <si>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</si>
  <si>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</si>
  <si>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</si>
  <si>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</si>
  <si>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</si>
  <si>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</si>
  <si>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</si>
  <si>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</si>
  <si>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</si>
  <si>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</si>
  <si>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</si>
  <si>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</si>
  <si>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</si>
  <si>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</si>
  <si>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</si>
  <si>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</si>
  <si>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</si>
  <si>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</si>
  <si>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</si>
  <si>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</si>
  <si>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</si>
  <si>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uMlalazi(KZN284)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</si>
  <si>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</si>
  <si>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</si>
  <si>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</si>
  <si>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</si>
  <si>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</si>
  <si>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</si>
  <si>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</si>
  <si>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</si>
  <si>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</si>
  <si>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</si>
  <si>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</si>
  <si>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</si>
  <si>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</si>
  <si>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</si>
  <si>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</si>
  <si>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</si>
  <si>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</si>
  <si>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</si>
  <si>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</si>
  <si>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</si>
  <si>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</si>
  <si>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</si>
  <si>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</si>
  <si>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</si>
  <si>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</si>
  <si>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</si>
  <si>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</si>
  <si>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</si>
  <si>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</si>
  <si>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uMlalazi(KZN284)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</si>
  <si>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</si>
  <si>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</si>
  <si>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</si>
  <si>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</si>
  <si>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</si>
  <si>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</si>
  <si>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</si>
  <si>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</si>
  <si>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</si>
  <si>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</si>
  <si>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</si>
  <si>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</si>
  <si>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</si>
  <si>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</si>
  <si>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</si>
  <si>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</si>
  <si>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</si>
  <si>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</si>
  <si>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</si>
  <si>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</si>
  <si>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</si>
  <si>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</si>
  <si>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</si>
  <si>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</si>
  <si>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</si>
  <si>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</si>
  <si>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</si>
  <si>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</si>
  <si>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uMlalazi(KZN284)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</si>
  <si>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</si>
  <si>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</si>
  <si>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</si>
  <si>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</si>
  <si>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</si>
  <si>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</si>
  <si>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</si>
  <si>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</si>
  <si>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</si>
  <si>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</si>
  <si>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uMlalazi(KZN284)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</si>
  <si>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</si>
  <si>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</si>
  <si>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</si>
  <si>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</si>
  <si>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</si>
  <si>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</si>
  <si>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</si>
  <si>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</si>
  <si>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</si>
  <si>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</si>
  <si>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</si>
  <si>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</si>
  <si>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</si>
  <si>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</si>
  <si>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</si>
  <si>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</si>
  <si>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</si>
  <si>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</si>
  <si>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</si>
  <si>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</si>
  <si>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</si>
  <si>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</si>
  <si>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</si>
  <si>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</si>
  <si>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</si>
  <si>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</si>
  <si>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</si>
  <si>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</si>
  <si>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</si>
  <si>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</si>
  <si>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</si>
  <si>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</si>
  <si>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</si>
  <si>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uMlalazi(KZN284)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</si>
  <si>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</si>
  <si>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</si>
  <si>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</si>
  <si>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</si>
  <si>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</si>
  <si>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</si>
  <si>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</si>
  <si>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</si>
  <si>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</si>
  <si>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</si>
  <si>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</si>
  <si>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</si>
  <si>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</si>
  <si>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</si>
  <si>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</si>
  <si>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</si>
  <si>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</si>
  <si>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</si>
  <si>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</si>
  <si>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</si>
  <si>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</si>
  <si>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</si>
  <si>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</si>
  <si>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</si>
  <si>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</si>
  <si>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</si>
  <si>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</si>
  <si>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uMlalazi(KZN284)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</si>
  <si>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</si>
  <si>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</si>
  <si>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</si>
  <si>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</si>
  <si>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</si>
  <si>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</si>
  <si>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</si>
  <si>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</si>
  <si>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</si>
  <si>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</si>
  <si>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</si>
  <si>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</si>
  <si>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</si>
  <si>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</si>
  <si>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</si>
  <si>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</si>
  <si>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</si>
  <si>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</si>
  <si>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</si>
  <si>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</si>
  <si>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</si>
  <si>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</si>
  <si>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</si>
  <si>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</si>
  <si>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uMlalazi(KZN284)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</si>
  <si>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</si>
  <si>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</si>
  <si>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</si>
  <si>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</si>
  <si>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</si>
  <si>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</si>
  <si>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</si>
  <si>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</si>
  <si>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</si>
  <si>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</si>
  <si>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</si>
  <si>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</si>
  <si>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</si>
  <si>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</si>
  <si>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</si>
  <si>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</si>
  <si>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</si>
  <si>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</si>
  <si>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</si>
  <si>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</si>
  <si>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</si>
  <si>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</si>
  <si>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</si>
  <si>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</si>
  <si>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</si>
  <si>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</si>
  <si>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</si>
  <si>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</si>
  <si>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</si>
  <si>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</si>
  <si>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</si>
  <si>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</si>
  <si>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</si>
  <si>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</si>
  <si>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</si>
  <si>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uMlalazi(KZN284)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</si>
  <si>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</si>
  <si>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</si>
  <si>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uMlalazi(KZN284)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</si>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</sst>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50299609</v>
      </c>
      <c r="C5" s="19">
        <v>0</v>
      </c>
      <c r="D5" s="59">
        <v>55553600</v>
      </c>
      <c r="E5" s="60">
        <v>54550450</v>
      </c>
      <c r="F5" s="60">
        <v>17884283</v>
      </c>
      <c r="G5" s="60">
        <v>56225362</v>
      </c>
      <c r="H5" s="60">
        <v>2935229</v>
      </c>
      <c r="I5" s="60">
        <v>77044874</v>
      </c>
      <c r="J5" s="60">
        <v>-161248</v>
      </c>
      <c r="K5" s="60">
        <v>-699751</v>
      </c>
      <c r="L5" s="60">
        <v>2199781</v>
      </c>
      <c r="M5" s="60">
        <v>1338782</v>
      </c>
      <c r="N5" s="60">
        <v>412059</v>
      </c>
      <c r="O5" s="60">
        <v>2170495</v>
      </c>
      <c r="P5" s="60">
        <v>-213186</v>
      </c>
      <c r="Q5" s="60">
        <v>2369368</v>
      </c>
      <c r="R5" s="60">
        <v>0</v>
      </c>
      <c r="S5" s="60">
        <v>0</v>
      </c>
      <c r="T5" s="60">
        <v>0</v>
      </c>
      <c r="U5" s="60">
        <v>0</v>
      </c>
      <c r="V5" s="60">
        <v>80753024</v>
      </c>
      <c r="W5" s="60">
        <v>41665212</v>
      </c>
      <c r="X5" s="60">
        <v>39087812</v>
      </c>
      <c r="Y5" s="61">
        <v>93.81</v>
      </c>
      <c r="Z5" s="62">
        <v>54550450</v>
      </c>
    </row>
    <row r="6" spans="1:26" ht="12.75">
      <c r="A6" s="58" t="s">
        <v>32</v>
      </c>
      <c r="B6" s="19">
        <v>72381553</v>
      </c>
      <c r="C6" s="19">
        <v>0</v>
      </c>
      <c r="D6" s="59">
        <v>68870580</v>
      </c>
      <c r="E6" s="60">
        <v>71818530</v>
      </c>
      <c r="F6" s="60">
        <v>205068</v>
      </c>
      <c r="G6" s="60">
        <v>12046302</v>
      </c>
      <c r="H6" s="60">
        <v>5194881</v>
      </c>
      <c r="I6" s="60">
        <v>17446251</v>
      </c>
      <c r="J6" s="60">
        <v>9270841</v>
      </c>
      <c r="K6" s="60">
        <v>22941309</v>
      </c>
      <c r="L6" s="60">
        <v>-9575657</v>
      </c>
      <c r="M6" s="60">
        <v>22636493</v>
      </c>
      <c r="N6" s="60">
        <v>7082292</v>
      </c>
      <c r="O6" s="60">
        <v>6290737</v>
      </c>
      <c r="P6" s="60">
        <v>6289883</v>
      </c>
      <c r="Q6" s="60">
        <v>19662912</v>
      </c>
      <c r="R6" s="60">
        <v>0</v>
      </c>
      <c r="S6" s="60">
        <v>0</v>
      </c>
      <c r="T6" s="60">
        <v>0</v>
      </c>
      <c r="U6" s="60">
        <v>0</v>
      </c>
      <c r="V6" s="60">
        <v>59745656</v>
      </c>
      <c r="W6" s="60">
        <v>51652935</v>
      </c>
      <c r="X6" s="60">
        <v>8092721</v>
      </c>
      <c r="Y6" s="61">
        <v>15.67</v>
      </c>
      <c r="Z6" s="62">
        <v>71818530</v>
      </c>
    </row>
    <row r="7" spans="1:26" ht="12.75">
      <c r="A7" s="58" t="s">
        <v>33</v>
      </c>
      <c r="B7" s="19">
        <v>5567036</v>
      </c>
      <c r="C7" s="19">
        <v>0</v>
      </c>
      <c r="D7" s="59">
        <v>6898850</v>
      </c>
      <c r="E7" s="60">
        <v>7398850</v>
      </c>
      <c r="F7" s="60">
        <v>0</v>
      </c>
      <c r="G7" s="60">
        <v>31266</v>
      </c>
      <c r="H7" s="60">
        <v>12252</v>
      </c>
      <c r="I7" s="60">
        <v>43518</v>
      </c>
      <c r="J7" s="60">
        <v>25295</v>
      </c>
      <c r="K7" s="60">
        <v>16447</v>
      </c>
      <c r="L7" s="60">
        <v>71402</v>
      </c>
      <c r="M7" s="60">
        <v>113144</v>
      </c>
      <c r="N7" s="60">
        <v>12542</v>
      </c>
      <c r="O7" s="60">
        <v>28883</v>
      </c>
      <c r="P7" s="60">
        <v>49045</v>
      </c>
      <c r="Q7" s="60">
        <v>90470</v>
      </c>
      <c r="R7" s="60">
        <v>0</v>
      </c>
      <c r="S7" s="60">
        <v>0</v>
      </c>
      <c r="T7" s="60">
        <v>0</v>
      </c>
      <c r="U7" s="60">
        <v>0</v>
      </c>
      <c r="V7" s="60">
        <v>247132</v>
      </c>
      <c r="W7" s="60">
        <v>5174136</v>
      </c>
      <c r="X7" s="60">
        <v>-4927004</v>
      </c>
      <c r="Y7" s="61">
        <v>-95.22</v>
      </c>
      <c r="Z7" s="62">
        <v>7398850</v>
      </c>
    </row>
    <row r="8" spans="1:26" ht="12.75">
      <c r="A8" s="58" t="s">
        <v>34</v>
      </c>
      <c r="B8" s="19">
        <v>148702887</v>
      </c>
      <c r="C8" s="19">
        <v>0</v>
      </c>
      <c r="D8" s="59">
        <v>164648430</v>
      </c>
      <c r="E8" s="60">
        <v>164158570</v>
      </c>
      <c r="F8" s="60">
        <v>0</v>
      </c>
      <c r="G8" s="60">
        <v>57383333</v>
      </c>
      <c r="H8" s="60">
        <v>0</v>
      </c>
      <c r="I8" s="60">
        <v>57383333</v>
      </c>
      <c r="J8" s="60">
        <v>0</v>
      </c>
      <c r="K8" s="60">
        <v>0</v>
      </c>
      <c r="L8" s="60">
        <v>0</v>
      </c>
      <c r="M8" s="60">
        <v>0</v>
      </c>
      <c r="N8" s="60">
        <v>52333000</v>
      </c>
      <c r="O8" s="60">
        <v>8033667</v>
      </c>
      <c r="P8" s="60">
        <v>40599000</v>
      </c>
      <c r="Q8" s="60">
        <v>100965667</v>
      </c>
      <c r="R8" s="60">
        <v>0</v>
      </c>
      <c r="S8" s="60">
        <v>0</v>
      </c>
      <c r="T8" s="60">
        <v>0</v>
      </c>
      <c r="U8" s="60">
        <v>0</v>
      </c>
      <c r="V8" s="60">
        <v>158349000</v>
      </c>
      <c r="W8" s="60">
        <v>120308013</v>
      </c>
      <c r="X8" s="60">
        <v>38040987</v>
      </c>
      <c r="Y8" s="61">
        <v>31.62</v>
      </c>
      <c r="Z8" s="62">
        <v>164158570</v>
      </c>
    </row>
    <row r="9" spans="1:26" ht="12.75">
      <c r="A9" s="58" t="s">
        <v>35</v>
      </c>
      <c r="B9" s="19">
        <v>44180538</v>
      </c>
      <c r="C9" s="19">
        <v>0</v>
      </c>
      <c r="D9" s="59">
        <v>45569947</v>
      </c>
      <c r="E9" s="60">
        <v>45569940</v>
      </c>
      <c r="F9" s="60">
        <v>-380224</v>
      </c>
      <c r="G9" s="60">
        <v>-947848</v>
      </c>
      <c r="H9" s="60">
        <v>514537</v>
      </c>
      <c r="I9" s="60">
        <v>-813535</v>
      </c>
      <c r="J9" s="60">
        <v>379462</v>
      </c>
      <c r="K9" s="60">
        <v>1214216</v>
      </c>
      <c r="L9" s="60">
        <v>312689</v>
      </c>
      <c r="M9" s="60">
        <v>1906367</v>
      </c>
      <c r="N9" s="60">
        <v>23537857</v>
      </c>
      <c r="O9" s="60">
        <v>397448</v>
      </c>
      <c r="P9" s="60">
        <v>2484139</v>
      </c>
      <c r="Q9" s="60">
        <v>26419444</v>
      </c>
      <c r="R9" s="60">
        <v>0</v>
      </c>
      <c r="S9" s="60">
        <v>0</v>
      </c>
      <c r="T9" s="60">
        <v>0</v>
      </c>
      <c r="U9" s="60">
        <v>0</v>
      </c>
      <c r="V9" s="60">
        <v>27512276</v>
      </c>
      <c r="W9" s="60">
        <v>34177635</v>
      </c>
      <c r="X9" s="60">
        <v>-6665359</v>
      </c>
      <c r="Y9" s="61">
        <v>-19.5</v>
      </c>
      <c r="Z9" s="62">
        <v>45569940</v>
      </c>
    </row>
    <row r="10" spans="1:26" ht="22.5">
      <c r="A10" s="63" t="s">
        <v>278</v>
      </c>
      <c r="B10" s="64">
        <f>SUM(B5:B9)</f>
        <v>321131623</v>
      </c>
      <c r="C10" s="64">
        <f>SUM(C5:C9)</f>
        <v>0</v>
      </c>
      <c r="D10" s="65">
        <f aca="true" t="shared" si="0" ref="D10:Z10">SUM(D5:D9)</f>
        <v>341541407</v>
      </c>
      <c r="E10" s="66">
        <f t="shared" si="0"/>
        <v>343496340</v>
      </c>
      <c r="F10" s="66">
        <f t="shared" si="0"/>
        <v>17709127</v>
      </c>
      <c r="G10" s="66">
        <f t="shared" si="0"/>
        <v>124738415</v>
      </c>
      <c r="H10" s="66">
        <f t="shared" si="0"/>
        <v>8656899</v>
      </c>
      <c r="I10" s="66">
        <f t="shared" si="0"/>
        <v>151104441</v>
      </c>
      <c r="J10" s="66">
        <f t="shared" si="0"/>
        <v>9514350</v>
      </c>
      <c r="K10" s="66">
        <f t="shared" si="0"/>
        <v>23472221</v>
      </c>
      <c r="L10" s="66">
        <f t="shared" si="0"/>
        <v>-6991785</v>
      </c>
      <c r="M10" s="66">
        <f t="shared" si="0"/>
        <v>25994786</v>
      </c>
      <c r="N10" s="66">
        <f t="shared" si="0"/>
        <v>83377750</v>
      </c>
      <c r="O10" s="66">
        <f t="shared" si="0"/>
        <v>16921230</v>
      </c>
      <c r="P10" s="66">
        <f t="shared" si="0"/>
        <v>49208881</v>
      </c>
      <c r="Q10" s="66">
        <f t="shared" si="0"/>
        <v>149507861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326607088</v>
      </c>
      <c r="W10" s="66">
        <f t="shared" si="0"/>
        <v>252977931</v>
      </c>
      <c r="X10" s="66">
        <f t="shared" si="0"/>
        <v>73629157</v>
      </c>
      <c r="Y10" s="67">
        <f>+IF(W10&lt;&gt;0,(X10/W10)*100,0)</f>
        <v>29.104972401723057</v>
      </c>
      <c r="Z10" s="68">
        <f t="shared" si="0"/>
        <v>343496340</v>
      </c>
    </row>
    <row r="11" spans="1:26" ht="12.75">
      <c r="A11" s="58" t="s">
        <v>37</v>
      </c>
      <c r="B11" s="19">
        <v>99407223</v>
      </c>
      <c r="C11" s="19">
        <v>0</v>
      </c>
      <c r="D11" s="59">
        <v>113956330</v>
      </c>
      <c r="E11" s="60">
        <v>107382410</v>
      </c>
      <c r="F11" s="60">
        <v>9075732</v>
      </c>
      <c r="G11" s="60">
        <v>8319399</v>
      </c>
      <c r="H11" s="60">
        <v>8474468</v>
      </c>
      <c r="I11" s="60">
        <v>25869599</v>
      </c>
      <c r="J11" s="60">
        <v>8485469</v>
      </c>
      <c r="K11" s="60">
        <v>9213392</v>
      </c>
      <c r="L11" s="60">
        <v>12094575</v>
      </c>
      <c r="M11" s="60">
        <v>29793436</v>
      </c>
      <c r="N11" s="60">
        <v>8643356</v>
      </c>
      <c r="O11" s="60">
        <v>8439563</v>
      </c>
      <c r="P11" s="60">
        <v>8154171</v>
      </c>
      <c r="Q11" s="60">
        <v>25237090</v>
      </c>
      <c r="R11" s="60">
        <v>0</v>
      </c>
      <c r="S11" s="60">
        <v>0</v>
      </c>
      <c r="T11" s="60">
        <v>0</v>
      </c>
      <c r="U11" s="60">
        <v>0</v>
      </c>
      <c r="V11" s="60">
        <v>80900125</v>
      </c>
      <c r="W11" s="60">
        <v>84576735</v>
      </c>
      <c r="X11" s="60">
        <v>-3676610</v>
      </c>
      <c r="Y11" s="61">
        <v>-4.35</v>
      </c>
      <c r="Z11" s="62">
        <v>107382410</v>
      </c>
    </row>
    <row r="12" spans="1:26" ht="12.75">
      <c r="A12" s="58" t="s">
        <v>38</v>
      </c>
      <c r="B12" s="19">
        <v>17631706</v>
      </c>
      <c r="C12" s="19">
        <v>0</v>
      </c>
      <c r="D12" s="59">
        <v>20114730</v>
      </c>
      <c r="E12" s="60">
        <v>20528650</v>
      </c>
      <c r="F12" s="60">
        <v>1572508</v>
      </c>
      <c r="G12" s="60">
        <v>1570827</v>
      </c>
      <c r="H12" s="60">
        <v>1575250</v>
      </c>
      <c r="I12" s="60">
        <v>4718585</v>
      </c>
      <c r="J12" s="60">
        <v>1576900</v>
      </c>
      <c r="K12" s="60">
        <v>1575663</v>
      </c>
      <c r="L12" s="60">
        <v>1599565</v>
      </c>
      <c r="M12" s="60">
        <v>4752128</v>
      </c>
      <c r="N12" s="60">
        <v>2504332</v>
      </c>
      <c r="O12" s="60">
        <v>1675897</v>
      </c>
      <c r="P12" s="60">
        <v>1433053</v>
      </c>
      <c r="Q12" s="60">
        <v>5613282</v>
      </c>
      <c r="R12" s="60">
        <v>0</v>
      </c>
      <c r="S12" s="60">
        <v>0</v>
      </c>
      <c r="T12" s="60">
        <v>0</v>
      </c>
      <c r="U12" s="60">
        <v>0</v>
      </c>
      <c r="V12" s="60">
        <v>15083995</v>
      </c>
      <c r="W12" s="60">
        <v>15086052</v>
      </c>
      <c r="X12" s="60">
        <v>-2057</v>
      </c>
      <c r="Y12" s="61">
        <v>-0.01</v>
      </c>
      <c r="Z12" s="62">
        <v>20528650</v>
      </c>
    </row>
    <row r="13" spans="1:26" ht="12.75">
      <c r="A13" s="58" t="s">
        <v>279</v>
      </c>
      <c r="B13" s="19">
        <v>41263952</v>
      </c>
      <c r="C13" s="19">
        <v>0</v>
      </c>
      <c r="D13" s="59">
        <v>43708020</v>
      </c>
      <c r="E13" s="60">
        <v>45928430</v>
      </c>
      <c r="F13" s="60">
        <v>3332001</v>
      </c>
      <c r="G13" s="60">
        <v>3332001</v>
      </c>
      <c r="H13" s="60">
        <v>3332001</v>
      </c>
      <c r="I13" s="60">
        <v>9996003</v>
      </c>
      <c r="J13" s="60">
        <v>3332001</v>
      </c>
      <c r="K13" s="60">
        <v>3332001</v>
      </c>
      <c r="L13" s="60">
        <v>6168421</v>
      </c>
      <c r="M13" s="60">
        <v>12832423</v>
      </c>
      <c r="N13" s="60">
        <v>0</v>
      </c>
      <c r="O13" s="60">
        <v>12336843</v>
      </c>
      <c r="P13" s="60">
        <v>718945</v>
      </c>
      <c r="Q13" s="60">
        <v>13055788</v>
      </c>
      <c r="R13" s="60">
        <v>0</v>
      </c>
      <c r="S13" s="60">
        <v>0</v>
      </c>
      <c r="T13" s="60">
        <v>0</v>
      </c>
      <c r="U13" s="60">
        <v>0</v>
      </c>
      <c r="V13" s="60">
        <v>35884214</v>
      </c>
      <c r="W13" s="60">
        <v>32781015</v>
      </c>
      <c r="X13" s="60">
        <v>3103199</v>
      </c>
      <c r="Y13" s="61">
        <v>9.47</v>
      </c>
      <c r="Z13" s="62">
        <v>45928430</v>
      </c>
    </row>
    <row r="14" spans="1:26" ht="12.75">
      <c r="A14" s="58" t="s">
        <v>40</v>
      </c>
      <c r="B14" s="19">
        <v>537243</v>
      </c>
      <c r="C14" s="19">
        <v>0</v>
      </c>
      <c r="D14" s="59">
        <v>566500</v>
      </c>
      <c r="E14" s="60">
        <v>566500</v>
      </c>
      <c r="F14" s="60">
        <v>0</v>
      </c>
      <c r="G14" s="60">
        <v>256207</v>
      </c>
      <c r="H14" s="60">
        <v>0</v>
      </c>
      <c r="I14" s="60">
        <v>256207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244481</v>
      </c>
      <c r="Q14" s="60">
        <v>244481</v>
      </c>
      <c r="R14" s="60">
        <v>0</v>
      </c>
      <c r="S14" s="60">
        <v>0</v>
      </c>
      <c r="T14" s="60">
        <v>0</v>
      </c>
      <c r="U14" s="60">
        <v>0</v>
      </c>
      <c r="V14" s="60">
        <v>500688</v>
      </c>
      <c r="W14" s="60">
        <v>424872</v>
      </c>
      <c r="X14" s="60">
        <v>75816</v>
      </c>
      <c r="Y14" s="61">
        <v>17.84</v>
      </c>
      <c r="Z14" s="62">
        <v>566500</v>
      </c>
    </row>
    <row r="15" spans="1:26" ht="12.75">
      <c r="A15" s="58" t="s">
        <v>41</v>
      </c>
      <c r="B15" s="19">
        <v>45758770</v>
      </c>
      <c r="C15" s="19">
        <v>0</v>
      </c>
      <c r="D15" s="59">
        <v>59587080</v>
      </c>
      <c r="E15" s="60">
        <v>57938770</v>
      </c>
      <c r="F15" s="60">
        <v>6457543</v>
      </c>
      <c r="G15" s="60">
        <v>5607291</v>
      </c>
      <c r="H15" s="60">
        <v>356487</v>
      </c>
      <c r="I15" s="60">
        <v>12421321</v>
      </c>
      <c r="J15" s="60">
        <v>4792237</v>
      </c>
      <c r="K15" s="60">
        <v>4287592</v>
      </c>
      <c r="L15" s="60">
        <v>3952545</v>
      </c>
      <c r="M15" s="60">
        <v>13032374</v>
      </c>
      <c r="N15" s="60">
        <v>4508904</v>
      </c>
      <c r="O15" s="60">
        <v>4522445</v>
      </c>
      <c r="P15" s="60">
        <v>4262660</v>
      </c>
      <c r="Q15" s="60">
        <v>13294009</v>
      </c>
      <c r="R15" s="60">
        <v>0</v>
      </c>
      <c r="S15" s="60">
        <v>0</v>
      </c>
      <c r="T15" s="60">
        <v>0</v>
      </c>
      <c r="U15" s="60">
        <v>0</v>
      </c>
      <c r="V15" s="60">
        <v>38747704</v>
      </c>
      <c r="W15" s="60">
        <v>45406368</v>
      </c>
      <c r="X15" s="60">
        <v>-6658664</v>
      </c>
      <c r="Y15" s="61">
        <v>-14.66</v>
      </c>
      <c r="Z15" s="62">
        <v>57938770</v>
      </c>
    </row>
    <row r="16" spans="1:26" ht="12.75">
      <c r="A16" s="69" t="s">
        <v>42</v>
      </c>
      <c r="B16" s="19">
        <v>4573684</v>
      </c>
      <c r="C16" s="19">
        <v>0</v>
      </c>
      <c r="D16" s="59">
        <v>3891250</v>
      </c>
      <c r="E16" s="60">
        <v>4144800</v>
      </c>
      <c r="F16" s="60">
        <v>98709</v>
      </c>
      <c r="G16" s="60">
        <v>832079</v>
      </c>
      <c r="H16" s="60">
        <v>89232</v>
      </c>
      <c r="I16" s="60">
        <v>1020020</v>
      </c>
      <c r="J16" s="60">
        <v>180451</v>
      </c>
      <c r="K16" s="60">
        <v>365217</v>
      </c>
      <c r="L16" s="60">
        <v>257957</v>
      </c>
      <c r="M16" s="60">
        <v>803625</v>
      </c>
      <c r="N16" s="60">
        <v>205162</v>
      </c>
      <c r="O16" s="60">
        <v>175027</v>
      </c>
      <c r="P16" s="60">
        <v>-64128</v>
      </c>
      <c r="Q16" s="60">
        <v>316061</v>
      </c>
      <c r="R16" s="60">
        <v>0</v>
      </c>
      <c r="S16" s="60">
        <v>0</v>
      </c>
      <c r="T16" s="60">
        <v>0</v>
      </c>
      <c r="U16" s="60">
        <v>0</v>
      </c>
      <c r="V16" s="60">
        <v>2139706</v>
      </c>
      <c r="W16" s="60">
        <v>2394972</v>
      </c>
      <c r="X16" s="60">
        <v>-255266</v>
      </c>
      <c r="Y16" s="61">
        <v>-10.66</v>
      </c>
      <c r="Z16" s="62">
        <v>4144800</v>
      </c>
    </row>
    <row r="17" spans="1:26" ht="12.75">
      <c r="A17" s="58" t="s">
        <v>43</v>
      </c>
      <c r="B17" s="19">
        <v>157001482</v>
      </c>
      <c r="C17" s="19">
        <v>0</v>
      </c>
      <c r="D17" s="59">
        <v>143016320</v>
      </c>
      <c r="E17" s="60">
        <v>152812700</v>
      </c>
      <c r="F17" s="60">
        <v>10529851</v>
      </c>
      <c r="G17" s="60">
        <v>10059948</v>
      </c>
      <c r="H17" s="60">
        <v>6236704</v>
      </c>
      <c r="I17" s="60">
        <v>26826503</v>
      </c>
      <c r="J17" s="60">
        <v>10882363</v>
      </c>
      <c r="K17" s="60">
        <v>10314662</v>
      </c>
      <c r="L17" s="60">
        <v>13422248</v>
      </c>
      <c r="M17" s="60">
        <v>34619273</v>
      </c>
      <c r="N17" s="60">
        <v>5837303</v>
      </c>
      <c r="O17" s="60">
        <v>13290042</v>
      </c>
      <c r="P17" s="60">
        <v>14629449</v>
      </c>
      <c r="Q17" s="60">
        <v>33756794</v>
      </c>
      <c r="R17" s="60">
        <v>0</v>
      </c>
      <c r="S17" s="60">
        <v>0</v>
      </c>
      <c r="T17" s="60">
        <v>0</v>
      </c>
      <c r="U17" s="60">
        <v>0</v>
      </c>
      <c r="V17" s="60">
        <v>95202570</v>
      </c>
      <c r="W17" s="60">
        <v>104313483</v>
      </c>
      <c r="X17" s="60">
        <v>-9110913</v>
      </c>
      <c r="Y17" s="61">
        <v>-8.73</v>
      </c>
      <c r="Z17" s="62">
        <v>152812700</v>
      </c>
    </row>
    <row r="18" spans="1:26" ht="12.75">
      <c r="A18" s="70" t="s">
        <v>44</v>
      </c>
      <c r="B18" s="71">
        <f>SUM(B11:B17)</f>
        <v>366174060</v>
      </c>
      <c r="C18" s="71">
        <f>SUM(C11:C17)</f>
        <v>0</v>
      </c>
      <c r="D18" s="72">
        <f aca="true" t="shared" si="1" ref="D18:Z18">SUM(D11:D17)</f>
        <v>384840230</v>
      </c>
      <c r="E18" s="73">
        <f t="shared" si="1"/>
        <v>389302260</v>
      </c>
      <c r="F18" s="73">
        <f t="shared" si="1"/>
        <v>31066344</v>
      </c>
      <c r="G18" s="73">
        <f t="shared" si="1"/>
        <v>29977752</v>
      </c>
      <c r="H18" s="73">
        <f t="shared" si="1"/>
        <v>20064142</v>
      </c>
      <c r="I18" s="73">
        <f t="shared" si="1"/>
        <v>81108238</v>
      </c>
      <c r="J18" s="73">
        <f t="shared" si="1"/>
        <v>29249421</v>
      </c>
      <c r="K18" s="73">
        <f t="shared" si="1"/>
        <v>29088527</v>
      </c>
      <c r="L18" s="73">
        <f t="shared" si="1"/>
        <v>37495311</v>
      </c>
      <c r="M18" s="73">
        <f t="shared" si="1"/>
        <v>95833259</v>
      </c>
      <c r="N18" s="73">
        <f t="shared" si="1"/>
        <v>21699057</v>
      </c>
      <c r="O18" s="73">
        <f t="shared" si="1"/>
        <v>40439817</v>
      </c>
      <c r="P18" s="73">
        <f t="shared" si="1"/>
        <v>29378631</v>
      </c>
      <c r="Q18" s="73">
        <f t="shared" si="1"/>
        <v>91517505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268459002</v>
      </c>
      <c r="W18" s="73">
        <f t="shared" si="1"/>
        <v>284983497</v>
      </c>
      <c r="X18" s="73">
        <f t="shared" si="1"/>
        <v>-16524495</v>
      </c>
      <c r="Y18" s="67">
        <f>+IF(W18&lt;&gt;0,(X18/W18)*100,0)</f>
        <v>-5.798404179172523</v>
      </c>
      <c r="Z18" s="74">
        <f t="shared" si="1"/>
        <v>389302260</v>
      </c>
    </row>
    <row r="19" spans="1:26" ht="12.75">
      <c r="A19" s="70" t="s">
        <v>45</v>
      </c>
      <c r="B19" s="75">
        <f>+B10-B18</f>
        <v>-45042437</v>
      </c>
      <c r="C19" s="75">
        <f>+C10-C18</f>
        <v>0</v>
      </c>
      <c r="D19" s="76">
        <f aca="true" t="shared" si="2" ref="D19:Z19">+D10-D18</f>
        <v>-43298823</v>
      </c>
      <c r="E19" s="77">
        <f t="shared" si="2"/>
        <v>-45805920</v>
      </c>
      <c r="F19" s="77">
        <f t="shared" si="2"/>
        <v>-13357217</v>
      </c>
      <c r="G19" s="77">
        <f t="shared" si="2"/>
        <v>94760663</v>
      </c>
      <c r="H19" s="77">
        <f t="shared" si="2"/>
        <v>-11407243</v>
      </c>
      <c r="I19" s="77">
        <f t="shared" si="2"/>
        <v>69996203</v>
      </c>
      <c r="J19" s="77">
        <f t="shared" si="2"/>
        <v>-19735071</v>
      </c>
      <c r="K19" s="77">
        <f t="shared" si="2"/>
        <v>-5616306</v>
      </c>
      <c r="L19" s="77">
        <f t="shared" si="2"/>
        <v>-44487096</v>
      </c>
      <c r="M19" s="77">
        <f t="shared" si="2"/>
        <v>-69838473</v>
      </c>
      <c r="N19" s="77">
        <f t="shared" si="2"/>
        <v>61678693</v>
      </c>
      <c r="O19" s="77">
        <f t="shared" si="2"/>
        <v>-23518587</v>
      </c>
      <c r="P19" s="77">
        <f t="shared" si="2"/>
        <v>19830250</v>
      </c>
      <c r="Q19" s="77">
        <f t="shared" si="2"/>
        <v>57990356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58148086</v>
      </c>
      <c r="W19" s="77">
        <f>IF(E10=E18,0,W10-W18)</f>
        <v>-32005566</v>
      </c>
      <c r="X19" s="77">
        <f t="shared" si="2"/>
        <v>90153652</v>
      </c>
      <c r="Y19" s="78">
        <f>+IF(W19&lt;&gt;0,(X19/W19)*100,0)</f>
        <v>-281.6811675819137</v>
      </c>
      <c r="Z19" s="79">
        <f t="shared" si="2"/>
        <v>-45805920</v>
      </c>
    </row>
    <row r="20" spans="1:26" ht="12.75">
      <c r="A20" s="58" t="s">
        <v>46</v>
      </c>
      <c r="B20" s="19">
        <v>57024355</v>
      </c>
      <c r="C20" s="19">
        <v>0</v>
      </c>
      <c r="D20" s="59">
        <v>50448450</v>
      </c>
      <c r="E20" s="60">
        <v>52149600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44389647</v>
      </c>
      <c r="X20" s="60">
        <v>-44389647</v>
      </c>
      <c r="Y20" s="61">
        <v>-100</v>
      </c>
      <c r="Z20" s="62">
        <v>52149600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11981918</v>
      </c>
      <c r="C22" s="86">
        <f>SUM(C19:C21)</f>
        <v>0</v>
      </c>
      <c r="D22" s="87">
        <f aca="true" t="shared" si="3" ref="D22:Z22">SUM(D19:D21)</f>
        <v>7149627</v>
      </c>
      <c r="E22" s="88">
        <f t="shared" si="3"/>
        <v>6343680</v>
      </c>
      <c r="F22" s="88">
        <f t="shared" si="3"/>
        <v>-13357217</v>
      </c>
      <c r="G22" s="88">
        <f t="shared" si="3"/>
        <v>94760663</v>
      </c>
      <c r="H22" s="88">
        <f t="shared" si="3"/>
        <v>-11407243</v>
      </c>
      <c r="I22" s="88">
        <f t="shared" si="3"/>
        <v>69996203</v>
      </c>
      <c r="J22" s="88">
        <f t="shared" si="3"/>
        <v>-19735071</v>
      </c>
      <c r="K22" s="88">
        <f t="shared" si="3"/>
        <v>-5616306</v>
      </c>
      <c r="L22" s="88">
        <f t="shared" si="3"/>
        <v>-44487096</v>
      </c>
      <c r="M22" s="88">
        <f t="shared" si="3"/>
        <v>-69838473</v>
      </c>
      <c r="N22" s="88">
        <f t="shared" si="3"/>
        <v>61678693</v>
      </c>
      <c r="O22" s="88">
        <f t="shared" si="3"/>
        <v>-23518587</v>
      </c>
      <c r="P22" s="88">
        <f t="shared" si="3"/>
        <v>19830250</v>
      </c>
      <c r="Q22" s="88">
        <f t="shared" si="3"/>
        <v>57990356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58148086</v>
      </c>
      <c r="W22" s="88">
        <f t="shared" si="3"/>
        <v>12384081</v>
      </c>
      <c r="X22" s="88">
        <f t="shared" si="3"/>
        <v>45764005</v>
      </c>
      <c r="Y22" s="89">
        <f>+IF(W22&lt;&gt;0,(X22/W22)*100,0)</f>
        <v>369.5389670012656</v>
      </c>
      <c r="Z22" s="90">
        <f t="shared" si="3"/>
        <v>6343680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11981918</v>
      </c>
      <c r="C24" s="75">
        <f>SUM(C22:C23)</f>
        <v>0</v>
      </c>
      <c r="D24" s="76">
        <f aca="true" t="shared" si="4" ref="D24:Z24">SUM(D22:D23)</f>
        <v>7149627</v>
      </c>
      <c r="E24" s="77">
        <f t="shared" si="4"/>
        <v>6343680</v>
      </c>
      <c r="F24" s="77">
        <f t="shared" si="4"/>
        <v>-13357217</v>
      </c>
      <c r="G24" s="77">
        <f t="shared" si="4"/>
        <v>94760663</v>
      </c>
      <c r="H24" s="77">
        <f t="shared" si="4"/>
        <v>-11407243</v>
      </c>
      <c r="I24" s="77">
        <f t="shared" si="4"/>
        <v>69996203</v>
      </c>
      <c r="J24" s="77">
        <f t="shared" si="4"/>
        <v>-19735071</v>
      </c>
      <c r="K24" s="77">
        <f t="shared" si="4"/>
        <v>-5616306</v>
      </c>
      <c r="L24" s="77">
        <f t="shared" si="4"/>
        <v>-44487096</v>
      </c>
      <c r="M24" s="77">
        <f t="shared" si="4"/>
        <v>-69838473</v>
      </c>
      <c r="N24" s="77">
        <f t="shared" si="4"/>
        <v>61678693</v>
      </c>
      <c r="O24" s="77">
        <f t="shared" si="4"/>
        <v>-23518587</v>
      </c>
      <c r="P24" s="77">
        <f t="shared" si="4"/>
        <v>19830250</v>
      </c>
      <c r="Q24" s="77">
        <f t="shared" si="4"/>
        <v>57990356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58148086</v>
      </c>
      <c r="W24" s="77">
        <f t="shared" si="4"/>
        <v>12384081</v>
      </c>
      <c r="X24" s="77">
        <f t="shared" si="4"/>
        <v>45764005</v>
      </c>
      <c r="Y24" s="78">
        <f>+IF(W24&lt;&gt;0,(X24/W24)*100,0)</f>
        <v>369.5389670012656</v>
      </c>
      <c r="Z24" s="79">
        <f t="shared" si="4"/>
        <v>6343680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75016899</v>
      </c>
      <c r="C27" s="22">
        <v>0</v>
      </c>
      <c r="D27" s="99">
        <v>50447700</v>
      </c>
      <c r="E27" s="100">
        <v>50447700</v>
      </c>
      <c r="F27" s="100">
        <v>1681268</v>
      </c>
      <c r="G27" s="100">
        <v>6978428</v>
      </c>
      <c r="H27" s="100">
        <v>763049</v>
      </c>
      <c r="I27" s="100">
        <v>9422745</v>
      </c>
      <c r="J27" s="100">
        <v>4209932</v>
      </c>
      <c r="K27" s="100">
        <v>4145392</v>
      </c>
      <c r="L27" s="100">
        <v>3566152</v>
      </c>
      <c r="M27" s="100">
        <v>11921476</v>
      </c>
      <c r="N27" s="100">
        <v>2259862</v>
      </c>
      <c r="O27" s="100">
        <v>2484670</v>
      </c>
      <c r="P27" s="100">
        <v>0</v>
      </c>
      <c r="Q27" s="100">
        <v>4744532</v>
      </c>
      <c r="R27" s="100">
        <v>0</v>
      </c>
      <c r="S27" s="100">
        <v>0</v>
      </c>
      <c r="T27" s="100">
        <v>0</v>
      </c>
      <c r="U27" s="100">
        <v>0</v>
      </c>
      <c r="V27" s="100">
        <v>26088753</v>
      </c>
      <c r="W27" s="100">
        <v>37835775</v>
      </c>
      <c r="X27" s="100">
        <v>-11747022</v>
      </c>
      <c r="Y27" s="101">
        <v>-31.05</v>
      </c>
      <c r="Z27" s="102">
        <v>50447700</v>
      </c>
    </row>
    <row r="28" spans="1:26" ht="12.75">
      <c r="A28" s="103" t="s">
        <v>46</v>
      </c>
      <c r="B28" s="19">
        <v>75016899</v>
      </c>
      <c r="C28" s="19">
        <v>0</v>
      </c>
      <c r="D28" s="59">
        <v>50447700</v>
      </c>
      <c r="E28" s="60">
        <v>50447700</v>
      </c>
      <c r="F28" s="60">
        <v>1681268</v>
      </c>
      <c r="G28" s="60">
        <v>6978428</v>
      </c>
      <c r="H28" s="60">
        <v>763049</v>
      </c>
      <c r="I28" s="60">
        <v>9422745</v>
      </c>
      <c r="J28" s="60">
        <v>4209932</v>
      </c>
      <c r="K28" s="60">
        <v>4145392</v>
      </c>
      <c r="L28" s="60">
        <v>3566151</v>
      </c>
      <c r="M28" s="60">
        <v>11921475</v>
      </c>
      <c r="N28" s="60">
        <v>2259862</v>
      </c>
      <c r="O28" s="60">
        <v>2484670</v>
      </c>
      <c r="P28" s="60">
        <v>0</v>
      </c>
      <c r="Q28" s="60">
        <v>4744532</v>
      </c>
      <c r="R28" s="60">
        <v>0</v>
      </c>
      <c r="S28" s="60">
        <v>0</v>
      </c>
      <c r="T28" s="60">
        <v>0</v>
      </c>
      <c r="U28" s="60">
        <v>0</v>
      </c>
      <c r="V28" s="60">
        <v>26088752</v>
      </c>
      <c r="W28" s="60">
        <v>37835775</v>
      </c>
      <c r="X28" s="60">
        <v>-11747023</v>
      </c>
      <c r="Y28" s="61">
        <v>-31.05</v>
      </c>
      <c r="Z28" s="62">
        <v>50447700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75016899</v>
      </c>
      <c r="C32" s="22">
        <f>SUM(C28:C31)</f>
        <v>0</v>
      </c>
      <c r="D32" s="99">
        <f aca="true" t="shared" si="5" ref="D32:Z32">SUM(D28:D31)</f>
        <v>50447700</v>
      </c>
      <c r="E32" s="100">
        <f t="shared" si="5"/>
        <v>50447700</v>
      </c>
      <c r="F32" s="100">
        <f t="shared" si="5"/>
        <v>1681268</v>
      </c>
      <c r="G32" s="100">
        <f t="shared" si="5"/>
        <v>6978428</v>
      </c>
      <c r="H32" s="100">
        <f t="shared" si="5"/>
        <v>763049</v>
      </c>
      <c r="I32" s="100">
        <f t="shared" si="5"/>
        <v>9422745</v>
      </c>
      <c r="J32" s="100">
        <f t="shared" si="5"/>
        <v>4209932</v>
      </c>
      <c r="K32" s="100">
        <f t="shared" si="5"/>
        <v>4145392</v>
      </c>
      <c r="L32" s="100">
        <f t="shared" si="5"/>
        <v>3566151</v>
      </c>
      <c r="M32" s="100">
        <f t="shared" si="5"/>
        <v>11921475</v>
      </c>
      <c r="N32" s="100">
        <f t="shared" si="5"/>
        <v>2259862</v>
      </c>
      <c r="O32" s="100">
        <f t="shared" si="5"/>
        <v>2484670</v>
      </c>
      <c r="P32" s="100">
        <f t="shared" si="5"/>
        <v>0</v>
      </c>
      <c r="Q32" s="100">
        <f t="shared" si="5"/>
        <v>4744532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26088752</v>
      </c>
      <c r="W32" s="100">
        <f t="shared" si="5"/>
        <v>37835775</v>
      </c>
      <c r="X32" s="100">
        <f t="shared" si="5"/>
        <v>-11747023</v>
      </c>
      <c r="Y32" s="101">
        <f>+IF(W32&lt;&gt;0,(X32/W32)*100,0)</f>
        <v>-31.047396280372215</v>
      </c>
      <c r="Z32" s="102">
        <f t="shared" si="5"/>
        <v>50447700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112511522</v>
      </c>
      <c r="C35" s="19">
        <v>0</v>
      </c>
      <c r="D35" s="59">
        <v>89634000</v>
      </c>
      <c r="E35" s="60">
        <v>84596000</v>
      </c>
      <c r="F35" s="60">
        <v>6709504</v>
      </c>
      <c r="G35" s="60">
        <v>6709504</v>
      </c>
      <c r="H35" s="60">
        <v>6709504</v>
      </c>
      <c r="I35" s="60">
        <v>6709504</v>
      </c>
      <c r="J35" s="60">
        <v>6709504</v>
      </c>
      <c r="K35" s="60">
        <v>6709504</v>
      </c>
      <c r="L35" s="60">
        <v>6709504</v>
      </c>
      <c r="M35" s="60">
        <v>6709504</v>
      </c>
      <c r="N35" s="60">
        <v>6709504</v>
      </c>
      <c r="O35" s="60">
        <v>6709504</v>
      </c>
      <c r="P35" s="60">
        <v>6709504</v>
      </c>
      <c r="Q35" s="60">
        <v>6709504</v>
      </c>
      <c r="R35" s="60">
        <v>0</v>
      </c>
      <c r="S35" s="60">
        <v>0</v>
      </c>
      <c r="T35" s="60">
        <v>0</v>
      </c>
      <c r="U35" s="60">
        <v>0</v>
      </c>
      <c r="V35" s="60">
        <v>6709504</v>
      </c>
      <c r="W35" s="60">
        <v>63447000</v>
      </c>
      <c r="X35" s="60">
        <v>-56737496</v>
      </c>
      <c r="Y35" s="61">
        <v>-89.43</v>
      </c>
      <c r="Z35" s="62">
        <v>84596000</v>
      </c>
    </row>
    <row r="36" spans="1:26" ht="12.75">
      <c r="A36" s="58" t="s">
        <v>57</v>
      </c>
      <c r="B36" s="19">
        <v>833602793</v>
      </c>
      <c r="C36" s="19">
        <v>0</v>
      </c>
      <c r="D36" s="59">
        <v>863102000</v>
      </c>
      <c r="E36" s="60">
        <v>876106000</v>
      </c>
      <c r="F36" s="60">
        <v>71925167</v>
      </c>
      <c r="G36" s="60">
        <v>71925167</v>
      </c>
      <c r="H36" s="60">
        <v>71925167</v>
      </c>
      <c r="I36" s="60">
        <v>71925167</v>
      </c>
      <c r="J36" s="60">
        <v>71925167</v>
      </c>
      <c r="K36" s="60">
        <v>71925167</v>
      </c>
      <c r="L36" s="60">
        <v>71925167</v>
      </c>
      <c r="M36" s="60">
        <v>71925167</v>
      </c>
      <c r="N36" s="60">
        <v>71925167</v>
      </c>
      <c r="O36" s="60">
        <v>71925167</v>
      </c>
      <c r="P36" s="60">
        <v>71925167</v>
      </c>
      <c r="Q36" s="60">
        <v>71925167</v>
      </c>
      <c r="R36" s="60">
        <v>0</v>
      </c>
      <c r="S36" s="60">
        <v>0</v>
      </c>
      <c r="T36" s="60">
        <v>0</v>
      </c>
      <c r="U36" s="60">
        <v>0</v>
      </c>
      <c r="V36" s="60">
        <v>71925167</v>
      </c>
      <c r="W36" s="60">
        <v>657079500</v>
      </c>
      <c r="X36" s="60">
        <v>-585154333</v>
      </c>
      <c r="Y36" s="61">
        <v>-89.05</v>
      </c>
      <c r="Z36" s="62">
        <v>876106000</v>
      </c>
    </row>
    <row r="37" spans="1:26" ht="12.75">
      <c r="A37" s="58" t="s">
        <v>58</v>
      </c>
      <c r="B37" s="19">
        <v>54882737</v>
      </c>
      <c r="C37" s="19">
        <v>0</v>
      </c>
      <c r="D37" s="59">
        <v>41759000</v>
      </c>
      <c r="E37" s="60">
        <v>54564000</v>
      </c>
      <c r="F37" s="60">
        <v>3479919</v>
      </c>
      <c r="G37" s="60">
        <v>3479919</v>
      </c>
      <c r="H37" s="60">
        <v>3479919</v>
      </c>
      <c r="I37" s="60">
        <v>3479919</v>
      </c>
      <c r="J37" s="60">
        <v>3479919</v>
      </c>
      <c r="K37" s="60">
        <v>3479919</v>
      </c>
      <c r="L37" s="60">
        <v>3479919</v>
      </c>
      <c r="M37" s="60">
        <v>3479919</v>
      </c>
      <c r="N37" s="60">
        <v>3479919</v>
      </c>
      <c r="O37" s="60">
        <v>3479919</v>
      </c>
      <c r="P37" s="60">
        <v>3479919</v>
      </c>
      <c r="Q37" s="60">
        <v>3479919</v>
      </c>
      <c r="R37" s="60">
        <v>0</v>
      </c>
      <c r="S37" s="60">
        <v>0</v>
      </c>
      <c r="T37" s="60">
        <v>0</v>
      </c>
      <c r="U37" s="60">
        <v>0</v>
      </c>
      <c r="V37" s="60">
        <v>3479919</v>
      </c>
      <c r="W37" s="60">
        <v>40923000</v>
      </c>
      <c r="X37" s="60">
        <v>-37443081</v>
      </c>
      <c r="Y37" s="61">
        <v>-91.5</v>
      </c>
      <c r="Z37" s="62">
        <v>54564000</v>
      </c>
    </row>
    <row r="38" spans="1:26" ht="12.75">
      <c r="A38" s="58" t="s">
        <v>59</v>
      </c>
      <c r="B38" s="19">
        <v>21677759</v>
      </c>
      <c r="C38" s="19">
        <v>0</v>
      </c>
      <c r="D38" s="59">
        <v>19807000</v>
      </c>
      <c r="E38" s="60">
        <v>19935000</v>
      </c>
      <c r="F38" s="60">
        <v>1650584</v>
      </c>
      <c r="G38" s="60">
        <v>1650584</v>
      </c>
      <c r="H38" s="60">
        <v>1650584</v>
      </c>
      <c r="I38" s="60">
        <v>1650584</v>
      </c>
      <c r="J38" s="60">
        <v>1650584</v>
      </c>
      <c r="K38" s="60">
        <v>1650584</v>
      </c>
      <c r="L38" s="60">
        <v>1650584</v>
      </c>
      <c r="M38" s="60">
        <v>1650584</v>
      </c>
      <c r="N38" s="60">
        <v>1650584</v>
      </c>
      <c r="O38" s="60">
        <v>1650584</v>
      </c>
      <c r="P38" s="60">
        <v>1650584</v>
      </c>
      <c r="Q38" s="60">
        <v>1650584</v>
      </c>
      <c r="R38" s="60">
        <v>0</v>
      </c>
      <c r="S38" s="60">
        <v>0</v>
      </c>
      <c r="T38" s="60">
        <v>0</v>
      </c>
      <c r="U38" s="60">
        <v>0</v>
      </c>
      <c r="V38" s="60">
        <v>1650584</v>
      </c>
      <c r="W38" s="60">
        <v>14951250</v>
      </c>
      <c r="X38" s="60">
        <v>-13300666</v>
      </c>
      <c r="Y38" s="61">
        <v>-88.96</v>
      </c>
      <c r="Z38" s="62">
        <v>19935000</v>
      </c>
    </row>
    <row r="39" spans="1:26" ht="12.75">
      <c r="A39" s="58" t="s">
        <v>60</v>
      </c>
      <c r="B39" s="19">
        <v>869553819</v>
      </c>
      <c r="C39" s="19">
        <v>0</v>
      </c>
      <c r="D39" s="59">
        <v>891170000</v>
      </c>
      <c r="E39" s="60">
        <v>886203000</v>
      </c>
      <c r="F39" s="60">
        <v>73504168</v>
      </c>
      <c r="G39" s="60">
        <v>73504168</v>
      </c>
      <c r="H39" s="60">
        <v>73504168</v>
      </c>
      <c r="I39" s="60">
        <v>73504168</v>
      </c>
      <c r="J39" s="60">
        <v>73504168</v>
      </c>
      <c r="K39" s="60">
        <v>73504168</v>
      </c>
      <c r="L39" s="60">
        <v>73504168</v>
      </c>
      <c r="M39" s="60">
        <v>73504168</v>
      </c>
      <c r="N39" s="60">
        <v>73504168</v>
      </c>
      <c r="O39" s="60">
        <v>73504168</v>
      </c>
      <c r="P39" s="60">
        <v>73504168</v>
      </c>
      <c r="Q39" s="60">
        <v>73504168</v>
      </c>
      <c r="R39" s="60">
        <v>0</v>
      </c>
      <c r="S39" s="60">
        <v>0</v>
      </c>
      <c r="T39" s="60">
        <v>0</v>
      </c>
      <c r="U39" s="60">
        <v>0</v>
      </c>
      <c r="V39" s="60">
        <v>73504168</v>
      </c>
      <c r="W39" s="60">
        <v>664652250</v>
      </c>
      <c r="X39" s="60">
        <v>-591148082</v>
      </c>
      <c r="Y39" s="61">
        <v>-88.94</v>
      </c>
      <c r="Z39" s="62">
        <v>886203000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48501044</v>
      </c>
      <c r="C42" s="19">
        <v>0</v>
      </c>
      <c r="D42" s="59">
        <v>46943994</v>
      </c>
      <c r="E42" s="60">
        <v>23943002</v>
      </c>
      <c r="F42" s="60">
        <v>-6941801</v>
      </c>
      <c r="G42" s="60">
        <v>73020429</v>
      </c>
      <c r="H42" s="60">
        <v>-6459672</v>
      </c>
      <c r="I42" s="60">
        <v>59618956</v>
      </c>
      <c r="J42" s="60">
        <v>818032</v>
      </c>
      <c r="K42" s="60">
        <v>2456946</v>
      </c>
      <c r="L42" s="60">
        <v>62665692</v>
      </c>
      <c r="M42" s="60">
        <v>65940670</v>
      </c>
      <c r="N42" s="60">
        <v>-10357524</v>
      </c>
      <c r="O42" s="60">
        <v>-10559835</v>
      </c>
      <c r="P42" s="60">
        <v>42566393</v>
      </c>
      <c r="Q42" s="60">
        <v>21649034</v>
      </c>
      <c r="R42" s="60">
        <v>0</v>
      </c>
      <c r="S42" s="60">
        <v>0</v>
      </c>
      <c r="T42" s="60">
        <v>0</v>
      </c>
      <c r="U42" s="60">
        <v>0</v>
      </c>
      <c r="V42" s="60">
        <v>147208660</v>
      </c>
      <c r="W42" s="60">
        <v>93599457</v>
      </c>
      <c r="X42" s="60">
        <v>53609203</v>
      </c>
      <c r="Y42" s="61">
        <v>57.28</v>
      </c>
      <c r="Z42" s="62">
        <v>23943002</v>
      </c>
    </row>
    <row r="43" spans="1:26" ht="12.75">
      <c r="A43" s="58" t="s">
        <v>63</v>
      </c>
      <c r="B43" s="19">
        <v>-74621842</v>
      </c>
      <c r="C43" s="19">
        <v>0</v>
      </c>
      <c r="D43" s="59">
        <v>-50239996</v>
      </c>
      <c r="E43" s="60">
        <v>-50239996</v>
      </c>
      <c r="F43" s="60">
        <v>-1681267</v>
      </c>
      <c r="G43" s="60">
        <v>-998529</v>
      </c>
      <c r="H43" s="60">
        <v>-763049</v>
      </c>
      <c r="I43" s="60">
        <v>-3442845</v>
      </c>
      <c r="J43" s="60">
        <v>-4209932</v>
      </c>
      <c r="K43" s="60">
        <v>-4145392</v>
      </c>
      <c r="L43" s="60">
        <v>-3566151</v>
      </c>
      <c r="M43" s="60">
        <v>-11921475</v>
      </c>
      <c r="N43" s="60">
        <v>-2259862</v>
      </c>
      <c r="O43" s="60">
        <v>-2484670</v>
      </c>
      <c r="P43" s="60">
        <v>-2937263</v>
      </c>
      <c r="Q43" s="60">
        <v>-7681795</v>
      </c>
      <c r="R43" s="60">
        <v>0</v>
      </c>
      <c r="S43" s="60">
        <v>0</v>
      </c>
      <c r="T43" s="60">
        <v>0</v>
      </c>
      <c r="U43" s="60">
        <v>0</v>
      </c>
      <c r="V43" s="60">
        <v>-23046115</v>
      </c>
      <c r="W43" s="60">
        <v>-17728152</v>
      </c>
      <c r="X43" s="60">
        <v>-5317963</v>
      </c>
      <c r="Y43" s="61">
        <v>30</v>
      </c>
      <c r="Z43" s="62">
        <v>-50239996</v>
      </c>
    </row>
    <row r="44" spans="1:26" ht="12.75">
      <c r="A44" s="58" t="s">
        <v>64</v>
      </c>
      <c r="B44" s="19">
        <v>-205642</v>
      </c>
      <c r="C44" s="19">
        <v>0</v>
      </c>
      <c r="D44" s="59">
        <v>-288004</v>
      </c>
      <c r="E44" s="60">
        <v>-288004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41247</v>
      </c>
      <c r="X44" s="60">
        <v>-41247</v>
      </c>
      <c r="Y44" s="61">
        <v>-100</v>
      </c>
      <c r="Z44" s="62">
        <v>-288004</v>
      </c>
    </row>
    <row r="45" spans="1:26" ht="12.75">
      <c r="A45" s="70" t="s">
        <v>65</v>
      </c>
      <c r="B45" s="22">
        <v>86112122</v>
      </c>
      <c r="C45" s="22">
        <v>0</v>
      </c>
      <c r="D45" s="99">
        <v>70305083</v>
      </c>
      <c r="E45" s="100">
        <v>59527004</v>
      </c>
      <c r="F45" s="100">
        <v>77499670</v>
      </c>
      <c r="G45" s="100">
        <v>149521570</v>
      </c>
      <c r="H45" s="100">
        <v>142298849</v>
      </c>
      <c r="I45" s="100">
        <v>142298849</v>
      </c>
      <c r="J45" s="100">
        <v>138906949</v>
      </c>
      <c r="K45" s="100">
        <v>137218503</v>
      </c>
      <c r="L45" s="100">
        <v>196318044</v>
      </c>
      <c r="M45" s="100">
        <v>196318044</v>
      </c>
      <c r="N45" s="100">
        <v>183700658</v>
      </c>
      <c r="O45" s="100">
        <v>170656153</v>
      </c>
      <c r="P45" s="100">
        <v>210285283</v>
      </c>
      <c r="Q45" s="100">
        <v>210285283</v>
      </c>
      <c r="R45" s="100">
        <v>0</v>
      </c>
      <c r="S45" s="100">
        <v>0</v>
      </c>
      <c r="T45" s="100">
        <v>0</v>
      </c>
      <c r="U45" s="100">
        <v>0</v>
      </c>
      <c r="V45" s="100">
        <v>210285283</v>
      </c>
      <c r="W45" s="100">
        <v>162024554</v>
      </c>
      <c r="X45" s="100">
        <v>48260729</v>
      </c>
      <c r="Y45" s="101">
        <v>29.79</v>
      </c>
      <c r="Z45" s="102">
        <v>59527004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35519204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35519204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93.38847733267255</v>
      </c>
      <c r="C58" s="5">
        <f>IF(C67=0,0,+(C76/C67)*100)</f>
        <v>0</v>
      </c>
      <c r="D58" s="6">
        <f aca="true" t="shared" si="6" ref="D58:Z58">IF(D67=0,0,+(D76/D67)*100)</f>
        <v>92.44727792882132</v>
      </c>
      <c r="E58" s="7">
        <f t="shared" si="6"/>
        <v>48.99807743409017</v>
      </c>
      <c r="F58" s="7">
        <f t="shared" si="6"/>
        <v>23.859291579891394</v>
      </c>
      <c r="G58" s="7">
        <f t="shared" si="6"/>
        <v>8.402136594049527</v>
      </c>
      <c r="H58" s="7">
        <f t="shared" si="6"/>
        <v>179.38646219162703</v>
      </c>
      <c r="I58" s="7">
        <f t="shared" si="6"/>
        <v>24.56513199425595</v>
      </c>
      <c r="J58" s="7">
        <f t="shared" si="6"/>
        <v>155.74935452655382</v>
      </c>
      <c r="K58" s="7">
        <f t="shared" si="6"/>
        <v>42.8554773362596</v>
      </c>
      <c r="L58" s="7">
        <f t="shared" si="6"/>
        <v>-80.46414603963274</v>
      </c>
      <c r="M58" s="7">
        <f t="shared" si="6"/>
        <v>127.23849325919562</v>
      </c>
      <c r="N58" s="7">
        <f t="shared" si="6"/>
        <v>88.46167663002028</v>
      </c>
      <c r="O58" s="7">
        <f t="shared" si="6"/>
        <v>83.72055235865604</v>
      </c>
      <c r="P58" s="7">
        <f t="shared" si="6"/>
        <v>158.09183377913507</v>
      </c>
      <c r="Q58" s="7">
        <f t="shared" si="6"/>
        <v>106.05439566271751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55.103575716774635</v>
      </c>
      <c r="W58" s="7">
        <f t="shared" si="6"/>
        <v>54.10573652642269</v>
      </c>
      <c r="X58" s="7">
        <f t="shared" si="6"/>
        <v>0</v>
      </c>
      <c r="Y58" s="7">
        <f t="shared" si="6"/>
        <v>0</v>
      </c>
      <c r="Z58" s="8">
        <f t="shared" si="6"/>
        <v>48.99807743409017</v>
      </c>
    </row>
    <row r="59" spans="1:26" ht="12.75">
      <c r="A59" s="37" t="s">
        <v>31</v>
      </c>
      <c r="B59" s="9">
        <f aca="true" t="shared" si="7" ref="B59:Z66">IF(B68=0,0,+(B77/B68)*100)</f>
        <v>84.94861702668841</v>
      </c>
      <c r="C59" s="9">
        <f t="shared" si="7"/>
        <v>0</v>
      </c>
      <c r="D59" s="2">
        <f t="shared" si="7"/>
        <v>102.51361887204176</v>
      </c>
      <c r="E59" s="10">
        <f t="shared" si="7"/>
        <v>96.7470075865552</v>
      </c>
      <c r="F59" s="10">
        <f t="shared" si="7"/>
        <v>7.5751373426600335</v>
      </c>
      <c r="G59" s="10">
        <f t="shared" si="7"/>
        <v>4.4174198751917455</v>
      </c>
      <c r="H59" s="10">
        <f t="shared" si="7"/>
        <v>490.5806097231806</v>
      </c>
      <c r="I59" s="10">
        <f t="shared" si="7"/>
        <v>17.52239239832121</v>
      </c>
      <c r="J59" s="10">
        <f t="shared" si="7"/>
        <v>-790.4706209969368</v>
      </c>
      <c r="K59" s="10">
        <f t="shared" si="7"/>
        <v>-402.1282222348003</v>
      </c>
      <c r="L59" s="10">
        <f t="shared" si="7"/>
        <v>110.60009396162852</v>
      </c>
      <c r="M59" s="10">
        <f t="shared" si="7"/>
        <v>-6534.921766520357</v>
      </c>
      <c r="N59" s="10">
        <f t="shared" si="7"/>
        <v>111.47005293837383</v>
      </c>
      <c r="O59" s="10">
        <f t="shared" si="7"/>
        <v>79.36955382975806</v>
      </c>
      <c r="P59" s="10">
        <f t="shared" si="7"/>
        <v>1788.6794191052077</v>
      </c>
      <c r="Q59" s="10">
        <f t="shared" si="7"/>
        <v>197.04371276303178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44.45223800800327</v>
      </c>
      <c r="W59" s="10">
        <f t="shared" si="7"/>
        <v>105.65555504673779</v>
      </c>
      <c r="X59" s="10">
        <f t="shared" si="7"/>
        <v>0</v>
      </c>
      <c r="Y59" s="10">
        <f t="shared" si="7"/>
        <v>0</v>
      </c>
      <c r="Z59" s="11">
        <f t="shared" si="7"/>
        <v>96.7470075865552</v>
      </c>
    </row>
    <row r="60" spans="1:26" ht="12.75">
      <c r="A60" s="38" t="s">
        <v>32</v>
      </c>
      <c r="B60" s="12">
        <f t="shared" si="7"/>
        <v>99.5065289632567</v>
      </c>
      <c r="C60" s="12">
        <f t="shared" si="7"/>
        <v>0</v>
      </c>
      <c r="D60" s="3">
        <f t="shared" si="7"/>
        <v>84.99999709600239</v>
      </c>
      <c r="E60" s="13">
        <f t="shared" si="7"/>
        <v>12.370807366845298</v>
      </c>
      <c r="F60" s="13">
        <f t="shared" si="7"/>
        <v>1444.0244211676127</v>
      </c>
      <c r="G60" s="13">
        <f t="shared" si="7"/>
        <v>26.64973034878256</v>
      </c>
      <c r="H60" s="13">
        <f t="shared" si="7"/>
        <v>65.31283392247099</v>
      </c>
      <c r="I60" s="13">
        <f t="shared" si="7"/>
        <v>54.82245440582049</v>
      </c>
      <c r="J60" s="13">
        <f t="shared" si="7"/>
        <v>56.79107213682124</v>
      </c>
      <c r="K60" s="13">
        <f t="shared" si="7"/>
        <v>21.95161139235778</v>
      </c>
      <c r="L60" s="13">
        <f t="shared" si="7"/>
        <v>-43.896799979364346</v>
      </c>
      <c r="M60" s="13">
        <f t="shared" si="7"/>
        <v>64.0753141398714</v>
      </c>
      <c r="N60" s="13">
        <f t="shared" si="7"/>
        <v>82.44086801278456</v>
      </c>
      <c r="O60" s="13">
        <f t="shared" si="7"/>
        <v>85.0224385473435</v>
      </c>
      <c r="P60" s="13">
        <f t="shared" si="7"/>
        <v>96.1843487390783</v>
      </c>
      <c r="Q60" s="13">
        <f t="shared" si="7"/>
        <v>87.66312944898498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69.13639210857438</v>
      </c>
      <c r="W60" s="13">
        <f t="shared" si="7"/>
        <v>12.202030726811556</v>
      </c>
      <c r="X60" s="13">
        <f t="shared" si="7"/>
        <v>0</v>
      </c>
      <c r="Y60" s="13">
        <f t="shared" si="7"/>
        <v>0</v>
      </c>
      <c r="Z60" s="14">
        <f t="shared" si="7"/>
        <v>12.370807366845298</v>
      </c>
    </row>
    <row r="61" spans="1:26" ht="12.75">
      <c r="A61" s="39" t="s">
        <v>103</v>
      </c>
      <c r="B61" s="12">
        <f t="shared" si="7"/>
        <v>102.42806903643861</v>
      </c>
      <c r="C61" s="12">
        <f t="shared" si="7"/>
        <v>0</v>
      </c>
      <c r="D61" s="3">
        <f t="shared" si="7"/>
        <v>84.99999572051102</v>
      </c>
      <c r="E61" s="13">
        <f t="shared" si="7"/>
        <v>0</v>
      </c>
      <c r="F61" s="13">
        <f t="shared" si="7"/>
        <v>1127.4333565673453</v>
      </c>
      <c r="G61" s="13">
        <f t="shared" si="7"/>
        <v>25.750194334604593</v>
      </c>
      <c r="H61" s="13">
        <f t="shared" si="7"/>
        <v>63.964515976753574</v>
      </c>
      <c r="I61" s="13">
        <f t="shared" si="7"/>
        <v>52.523797117448765</v>
      </c>
      <c r="J61" s="13">
        <f t="shared" si="7"/>
        <v>54.13702492256365</v>
      </c>
      <c r="K61" s="13">
        <f t="shared" si="7"/>
        <v>19.990892938985336</v>
      </c>
      <c r="L61" s="13">
        <f t="shared" si="7"/>
        <v>-32.83552213639144</v>
      </c>
      <c r="M61" s="13">
        <f t="shared" si="7"/>
        <v>62.920097777898</v>
      </c>
      <c r="N61" s="13">
        <f t="shared" si="7"/>
        <v>83.45498059550705</v>
      </c>
      <c r="O61" s="13">
        <f t="shared" si="7"/>
        <v>87.59334665975666</v>
      </c>
      <c r="P61" s="13">
        <f t="shared" si="7"/>
        <v>100.29215439537577</v>
      </c>
      <c r="Q61" s="13">
        <f t="shared" si="7"/>
        <v>90.13010460755225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68.91927295200018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84.44000997627742</v>
      </c>
      <c r="C64" s="12">
        <f t="shared" si="7"/>
        <v>0</v>
      </c>
      <c r="D64" s="3">
        <f t="shared" si="7"/>
        <v>85.00000478359495</v>
      </c>
      <c r="E64" s="13">
        <f t="shared" si="7"/>
        <v>81.35429762865141</v>
      </c>
      <c r="F64" s="13">
        <f t="shared" si="7"/>
        <v>-712308.7912087912</v>
      </c>
      <c r="G64" s="13">
        <f t="shared" si="7"/>
        <v>31.146104253404662</v>
      </c>
      <c r="H64" s="13">
        <f t="shared" si="7"/>
        <v>71.11655689998469</v>
      </c>
      <c r="I64" s="13">
        <f t="shared" si="7"/>
        <v>65.94755012783426</v>
      </c>
      <c r="J64" s="13">
        <f t="shared" si="7"/>
        <v>78.37795767411572</v>
      </c>
      <c r="K64" s="13">
        <f t="shared" si="7"/>
        <v>64.19171020605093</v>
      </c>
      <c r="L64" s="13">
        <f t="shared" si="7"/>
        <v>71.99139366084135</v>
      </c>
      <c r="M64" s="13">
        <f t="shared" si="7"/>
        <v>71.51330153251216</v>
      </c>
      <c r="N64" s="13">
        <f t="shared" si="7"/>
        <v>76.01341550346474</v>
      </c>
      <c r="O64" s="13">
        <f t="shared" si="7"/>
        <v>71.78416178970427</v>
      </c>
      <c r="P64" s="13">
        <f t="shared" si="7"/>
        <v>73.2863754567575</v>
      </c>
      <c r="Q64" s="13">
        <f t="shared" si="7"/>
        <v>73.65828348166306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70.364536777059</v>
      </c>
      <c r="W64" s="13">
        <f t="shared" si="7"/>
        <v>80.39888015468733</v>
      </c>
      <c r="X64" s="13">
        <f t="shared" si="7"/>
        <v>0</v>
      </c>
      <c r="Y64" s="13">
        <f t="shared" si="7"/>
        <v>0</v>
      </c>
      <c r="Z64" s="14">
        <f t="shared" si="7"/>
        <v>81.35429762865141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84.99951143929982</v>
      </c>
      <c r="E66" s="16">
        <f t="shared" si="7"/>
        <v>84.99951143929982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85.02989999832494</v>
      </c>
      <c r="X66" s="16">
        <f t="shared" si="7"/>
        <v>0</v>
      </c>
      <c r="Y66" s="16">
        <f t="shared" si="7"/>
        <v>0</v>
      </c>
      <c r="Z66" s="17">
        <f t="shared" si="7"/>
        <v>84.99951143929982</v>
      </c>
    </row>
    <row r="67" spans="1:26" ht="12.75" hidden="1">
      <c r="A67" s="41" t="s">
        <v>286</v>
      </c>
      <c r="B67" s="24">
        <v>119501428</v>
      </c>
      <c r="C67" s="24"/>
      <c r="D67" s="25">
        <v>121068840</v>
      </c>
      <c r="E67" s="26">
        <v>127085370</v>
      </c>
      <c r="F67" s="26">
        <v>18089351</v>
      </c>
      <c r="G67" s="26">
        <v>67211083</v>
      </c>
      <c r="H67" s="26">
        <v>7099155</v>
      </c>
      <c r="I67" s="26">
        <v>92399589</v>
      </c>
      <c r="J67" s="26">
        <v>8301271</v>
      </c>
      <c r="K67" s="26">
        <v>21863602</v>
      </c>
      <c r="L67" s="26">
        <v>-7742994</v>
      </c>
      <c r="M67" s="26">
        <v>22421879</v>
      </c>
      <c r="N67" s="26">
        <v>8935579</v>
      </c>
      <c r="O67" s="26">
        <v>8173023</v>
      </c>
      <c r="P67" s="26">
        <v>6528687</v>
      </c>
      <c r="Q67" s="26">
        <v>23637289</v>
      </c>
      <c r="R67" s="26"/>
      <c r="S67" s="26"/>
      <c r="T67" s="26"/>
      <c r="U67" s="26"/>
      <c r="V67" s="26">
        <v>138458757</v>
      </c>
      <c r="W67" s="26">
        <v>93855438</v>
      </c>
      <c r="X67" s="26"/>
      <c r="Y67" s="25"/>
      <c r="Z67" s="27">
        <v>127085370</v>
      </c>
    </row>
    <row r="68" spans="1:26" ht="12.75" hidden="1">
      <c r="A68" s="37" t="s">
        <v>31</v>
      </c>
      <c r="B68" s="19">
        <v>46588390</v>
      </c>
      <c r="C68" s="19"/>
      <c r="D68" s="20">
        <v>51481870</v>
      </c>
      <c r="E68" s="21">
        <v>54550450</v>
      </c>
      <c r="F68" s="21">
        <v>17884283</v>
      </c>
      <c r="G68" s="21">
        <v>55164781</v>
      </c>
      <c r="H68" s="21">
        <v>1904274</v>
      </c>
      <c r="I68" s="21">
        <v>74953338</v>
      </c>
      <c r="J68" s="21">
        <v>-969570</v>
      </c>
      <c r="K68" s="21">
        <v>-1077707</v>
      </c>
      <c r="L68" s="21">
        <v>1832663</v>
      </c>
      <c r="M68" s="21">
        <v>-214614</v>
      </c>
      <c r="N68" s="21">
        <v>1853287</v>
      </c>
      <c r="O68" s="21">
        <v>1882286</v>
      </c>
      <c r="P68" s="21">
        <v>238804</v>
      </c>
      <c r="Q68" s="21">
        <v>3974377</v>
      </c>
      <c r="R68" s="21"/>
      <c r="S68" s="21"/>
      <c r="T68" s="21"/>
      <c r="U68" s="21"/>
      <c r="V68" s="21">
        <v>78713101</v>
      </c>
      <c r="W68" s="21">
        <v>41665212</v>
      </c>
      <c r="X68" s="21"/>
      <c r="Y68" s="20"/>
      <c r="Z68" s="23">
        <v>54550450</v>
      </c>
    </row>
    <row r="69" spans="1:26" ht="12.75" hidden="1">
      <c r="A69" s="38" t="s">
        <v>32</v>
      </c>
      <c r="B69" s="19">
        <v>72381553</v>
      </c>
      <c r="C69" s="19"/>
      <c r="D69" s="20">
        <v>68870580</v>
      </c>
      <c r="E69" s="21">
        <v>71818530</v>
      </c>
      <c r="F69" s="21">
        <v>205068</v>
      </c>
      <c r="G69" s="21">
        <v>12046302</v>
      </c>
      <c r="H69" s="21">
        <v>5194881</v>
      </c>
      <c r="I69" s="21">
        <v>17446251</v>
      </c>
      <c r="J69" s="21">
        <v>9270841</v>
      </c>
      <c r="K69" s="21">
        <v>22941309</v>
      </c>
      <c r="L69" s="21">
        <v>-9575657</v>
      </c>
      <c r="M69" s="21">
        <v>22636493</v>
      </c>
      <c r="N69" s="21">
        <v>7082292</v>
      </c>
      <c r="O69" s="21">
        <v>6290737</v>
      </c>
      <c r="P69" s="21">
        <v>6289883</v>
      </c>
      <c r="Q69" s="21">
        <v>19662912</v>
      </c>
      <c r="R69" s="21"/>
      <c r="S69" s="21"/>
      <c r="T69" s="21"/>
      <c r="U69" s="21"/>
      <c r="V69" s="21">
        <v>59745656</v>
      </c>
      <c r="W69" s="21">
        <v>51652935</v>
      </c>
      <c r="X69" s="21"/>
      <c r="Y69" s="20"/>
      <c r="Z69" s="23">
        <v>71818530</v>
      </c>
    </row>
    <row r="70" spans="1:26" ht="12.75" hidden="1">
      <c r="A70" s="39" t="s">
        <v>103</v>
      </c>
      <c r="B70" s="19">
        <v>60625665</v>
      </c>
      <c r="C70" s="19"/>
      <c r="D70" s="20">
        <v>58418190</v>
      </c>
      <c r="E70" s="21">
        <v>60897740</v>
      </c>
      <c r="F70" s="21">
        <v>205159</v>
      </c>
      <c r="G70" s="21">
        <v>10038099</v>
      </c>
      <c r="H70" s="21">
        <v>4215531</v>
      </c>
      <c r="I70" s="21">
        <v>14458789</v>
      </c>
      <c r="J70" s="21">
        <v>8255812</v>
      </c>
      <c r="K70" s="21">
        <v>21923648</v>
      </c>
      <c r="L70" s="21">
        <v>-10586075</v>
      </c>
      <c r="M70" s="21">
        <v>19593385</v>
      </c>
      <c r="N70" s="21">
        <v>6117140</v>
      </c>
      <c r="O70" s="21">
        <v>5267730</v>
      </c>
      <c r="P70" s="21">
        <v>5333139</v>
      </c>
      <c r="Q70" s="21">
        <v>16718009</v>
      </c>
      <c r="R70" s="21"/>
      <c r="S70" s="21"/>
      <c r="T70" s="21"/>
      <c r="U70" s="21"/>
      <c r="V70" s="21">
        <v>50770183</v>
      </c>
      <c r="W70" s="21">
        <v>43813638</v>
      </c>
      <c r="X70" s="21"/>
      <c r="Y70" s="20"/>
      <c r="Z70" s="23">
        <v>60897740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11755888</v>
      </c>
      <c r="C73" s="19"/>
      <c r="D73" s="20">
        <v>10452390</v>
      </c>
      <c r="E73" s="21">
        <v>10920790</v>
      </c>
      <c r="F73" s="21">
        <v>-91</v>
      </c>
      <c r="G73" s="21">
        <v>2008203</v>
      </c>
      <c r="H73" s="21">
        <v>979350</v>
      </c>
      <c r="I73" s="21">
        <v>2987462</v>
      </c>
      <c r="J73" s="21">
        <v>1015029</v>
      </c>
      <c r="K73" s="21">
        <v>1017661</v>
      </c>
      <c r="L73" s="21">
        <v>1010418</v>
      </c>
      <c r="M73" s="21">
        <v>3043108</v>
      </c>
      <c r="N73" s="21">
        <v>965152</v>
      </c>
      <c r="O73" s="21">
        <v>1023007</v>
      </c>
      <c r="P73" s="21">
        <v>956744</v>
      </c>
      <c r="Q73" s="21">
        <v>2944903</v>
      </c>
      <c r="R73" s="21"/>
      <c r="S73" s="21"/>
      <c r="T73" s="21"/>
      <c r="U73" s="21"/>
      <c r="V73" s="21">
        <v>8975473</v>
      </c>
      <c r="W73" s="21">
        <v>7839297</v>
      </c>
      <c r="X73" s="21"/>
      <c r="Y73" s="20"/>
      <c r="Z73" s="23">
        <v>10920790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531485</v>
      </c>
      <c r="C75" s="28"/>
      <c r="D75" s="29">
        <v>716390</v>
      </c>
      <c r="E75" s="30">
        <v>716390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537291</v>
      </c>
      <c r="X75" s="30"/>
      <c r="Y75" s="29"/>
      <c r="Z75" s="31">
        <v>716390</v>
      </c>
    </row>
    <row r="76" spans="1:26" ht="12.75" hidden="1">
      <c r="A76" s="42" t="s">
        <v>287</v>
      </c>
      <c r="B76" s="32">
        <v>111600564</v>
      </c>
      <c r="C76" s="32"/>
      <c r="D76" s="33">
        <v>111924847</v>
      </c>
      <c r="E76" s="34">
        <v>62269388</v>
      </c>
      <c r="F76" s="34">
        <v>4315991</v>
      </c>
      <c r="G76" s="34">
        <v>5647167</v>
      </c>
      <c r="H76" s="34">
        <v>12734923</v>
      </c>
      <c r="I76" s="34">
        <v>22698081</v>
      </c>
      <c r="J76" s="34">
        <v>12929176</v>
      </c>
      <c r="K76" s="34">
        <v>9369751</v>
      </c>
      <c r="L76" s="34">
        <v>6230334</v>
      </c>
      <c r="M76" s="34">
        <v>28529261</v>
      </c>
      <c r="N76" s="34">
        <v>7904563</v>
      </c>
      <c r="O76" s="34">
        <v>6842500</v>
      </c>
      <c r="P76" s="34">
        <v>10321321</v>
      </c>
      <c r="Q76" s="34">
        <v>25068384</v>
      </c>
      <c r="R76" s="34"/>
      <c r="S76" s="34"/>
      <c r="T76" s="34"/>
      <c r="U76" s="34"/>
      <c r="V76" s="34">
        <v>76295726</v>
      </c>
      <c r="W76" s="34">
        <v>50781176</v>
      </c>
      <c r="X76" s="34"/>
      <c r="Y76" s="33"/>
      <c r="Z76" s="35">
        <v>62269388</v>
      </c>
    </row>
    <row r="77" spans="1:26" ht="12.75" hidden="1">
      <c r="A77" s="37" t="s">
        <v>31</v>
      </c>
      <c r="B77" s="19">
        <v>39576193</v>
      </c>
      <c r="C77" s="19"/>
      <c r="D77" s="20">
        <v>52775928</v>
      </c>
      <c r="E77" s="21">
        <v>52775928</v>
      </c>
      <c r="F77" s="21">
        <v>1354759</v>
      </c>
      <c r="G77" s="21">
        <v>2436860</v>
      </c>
      <c r="H77" s="21">
        <v>9341999</v>
      </c>
      <c r="I77" s="21">
        <v>13133618</v>
      </c>
      <c r="J77" s="21">
        <v>7664166</v>
      </c>
      <c r="K77" s="21">
        <v>4333764</v>
      </c>
      <c r="L77" s="21">
        <v>2026927</v>
      </c>
      <c r="M77" s="21">
        <v>14024857</v>
      </c>
      <c r="N77" s="21">
        <v>2065860</v>
      </c>
      <c r="O77" s="21">
        <v>1493962</v>
      </c>
      <c r="P77" s="21">
        <v>4271438</v>
      </c>
      <c r="Q77" s="21">
        <v>7831260</v>
      </c>
      <c r="R77" s="21"/>
      <c r="S77" s="21"/>
      <c r="T77" s="21"/>
      <c r="U77" s="21"/>
      <c r="V77" s="21">
        <v>34989735</v>
      </c>
      <c r="W77" s="21">
        <v>44021611</v>
      </c>
      <c r="X77" s="21"/>
      <c r="Y77" s="20"/>
      <c r="Z77" s="23">
        <v>52775928</v>
      </c>
    </row>
    <row r="78" spans="1:26" ht="12.75" hidden="1">
      <c r="A78" s="38" t="s">
        <v>32</v>
      </c>
      <c r="B78" s="19">
        <v>72024371</v>
      </c>
      <c r="C78" s="19"/>
      <c r="D78" s="20">
        <v>58539991</v>
      </c>
      <c r="E78" s="21">
        <v>8884532</v>
      </c>
      <c r="F78" s="21">
        <v>2961232</v>
      </c>
      <c r="G78" s="21">
        <v>3210307</v>
      </c>
      <c r="H78" s="21">
        <v>3392924</v>
      </c>
      <c r="I78" s="21">
        <v>9564463</v>
      </c>
      <c r="J78" s="21">
        <v>5265010</v>
      </c>
      <c r="K78" s="21">
        <v>5035987</v>
      </c>
      <c r="L78" s="21">
        <v>4203407</v>
      </c>
      <c r="M78" s="21">
        <v>14504404</v>
      </c>
      <c r="N78" s="21">
        <v>5838703</v>
      </c>
      <c r="O78" s="21">
        <v>5348538</v>
      </c>
      <c r="P78" s="21">
        <v>6049883</v>
      </c>
      <c r="Q78" s="21">
        <v>17237124</v>
      </c>
      <c r="R78" s="21"/>
      <c r="S78" s="21"/>
      <c r="T78" s="21"/>
      <c r="U78" s="21"/>
      <c r="V78" s="21">
        <v>41305991</v>
      </c>
      <c r="W78" s="21">
        <v>6302707</v>
      </c>
      <c r="X78" s="21"/>
      <c r="Y78" s="20"/>
      <c r="Z78" s="23">
        <v>8884532</v>
      </c>
    </row>
    <row r="79" spans="1:26" ht="12.75" hidden="1">
      <c r="A79" s="39" t="s">
        <v>103</v>
      </c>
      <c r="B79" s="19">
        <v>62097698</v>
      </c>
      <c r="C79" s="19"/>
      <c r="D79" s="20">
        <v>49655459</v>
      </c>
      <c r="E79" s="21"/>
      <c r="F79" s="21">
        <v>2313031</v>
      </c>
      <c r="G79" s="21">
        <v>2584830</v>
      </c>
      <c r="H79" s="21">
        <v>2696444</v>
      </c>
      <c r="I79" s="21">
        <v>7594305</v>
      </c>
      <c r="J79" s="21">
        <v>4469451</v>
      </c>
      <c r="K79" s="21">
        <v>4382733</v>
      </c>
      <c r="L79" s="21">
        <v>3475993</v>
      </c>
      <c r="M79" s="21">
        <v>12328177</v>
      </c>
      <c r="N79" s="21">
        <v>5105058</v>
      </c>
      <c r="O79" s="21">
        <v>4614181</v>
      </c>
      <c r="P79" s="21">
        <v>5348720</v>
      </c>
      <c r="Q79" s="21">
        <v>15067959</v>
      </c>
      <c r="R79" s="21"/>
      <c r="S79" s="21"/>
      <c r="T79" s="21"/>
      <c r="U79" s="21"/>
      <c r="V79" s="21">
        <v>34990441</v>
      </c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9926673</v>
      </c>
      <c r="C82" s="19"/>
      <c r="D82" s="20">
        <v>8884532</v>
      </c>
      <c r="E82" s="21">
        <v>8884532</v>
      </c>
      <c r="F82" s="21">
        <v>648201</v>
      </c>
      <c r="G82" s="21">
        <v>625477</v>
      </c>
      <c r="H82" s="21">
        <v>696480</v>
      </c>
      <c r="I82" s="21">
        <v>1970158</v>
      </c>
      <c r="J82" s="21">
        <v>795559</v>
      </c>
      <c r="K82" s="21">
        <v>653254</v>
      </c>
      <c r="L82" s="21">
        <v>727414</v>
      </c>
      <c r="M82" s="21">
        <v>2176227</v>
      </c>
      <c r="N82" s="21">
        <v>733645</v>
      </c>
      <c r="O82" s="21">
        <v>734357</v>
      </c>
      <c r="P82" s="21">
        <v>701163</v>
      </c>
      <c r="Q82" s="21">
        <v>2169165</v>
      </c>
      <c r="R82" s="21"/>
      <c r="S82" s="21"/>
      <c r="T82" s="21"/>
      <c r="U82" s="21"/>
      <c r="V82" s="21">
        <v>6315550</v>
      </c>
      <c r="W82" s="21">
        <v>6302707</v>
      </c>
      <c r="X82" s="21"/>
      <c r="Y82" s="20"/>
      <c r="Z82" s="23">
        <v>8884532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608928</v>
      </c>
      <c r="E84" s="30">
        <v>608928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456858</v>
      </c>
      <c r="X84" s="30"/>
      <c r="Y84" s="29"/>
      <c r="Z84" s="31">
        <v>608928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13742837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11756103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11756103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1986734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1463733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>
        <v>523001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530694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>
        <v>162762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355729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12203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6114032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1473841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254972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95713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1116575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3172931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20387563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215623230</v>
      </c>
      <c r="D5" s="153">
        <f>SUM(D6:D8)</f>
        <v>0</v>
      </c>
      <c r="E5" s="154">
        <f t="shared" si="0"/>
        <v>223109327</v>
      </c>
      <c r="F5" s="100">
        <f t="shared" si="0"/>
        <v>222517390</v>
      </c>
      <c r="G5" s="100">
        <f t="shared" si="0"/>
        <v>17819165</v>
      </c>
      <c r="H5" s="100">
        <f t="shared" si="0"/>
        <v>113674506</v>
      </c>
      <c r="I5" s="100">
        <f t="shared" si="0"/>
        <v>3015807</v>
      </c>
      <c r="J5" s="100">
        <f t="shared" si="0"/>
        <v>134509478</v>
      </c>
      <c r="K5" s="100">
        <f t="shared" si="0"/>
        <v>-85557</v>
      </c>
      <c r="L5" s="100">
        <f t="shared" si="0"/>
        <v>-663427</v>
      </c>
      <c r="M5" s="100">
        <f t="shared" si="0"/>
        <v>2274443</v>
      </c>
      <c r="N5" s="100">
        <f t="shared" si="0"/>
        <v>1525459</v>
      </c>
      <c r="O5" s="100">
        <f t="shared" si="0"/>
        <v>52800646</v>
      </c>
      <c r="P5" s="100">
        <f t="shared" si="0"/>
        <v>10248633</v>
      </c>
      <c r="Q5" s="100">
        <f t="shared" si="0"/>
        <v>40540399</v>
      </c>
      <c r="R5" s="100">
        <f t="shared" si="0"/>
        <v>103589678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239624615</v>
      </c>
      <c r="X5" s="100">
        <f t="shared" si="0"/>
        <v>169958808</v>
      </c>
      <c r="Y5" s="100">
        <f t="shared" si="0"/>
        <v>69665807</v>
      </c>
      <c r="Z5" s="137">
        <f>+IF(X5&lt;&gt;0,+(Y5/X5)*100,0)</f>
        <v>40.989818544738206</v>
      </c>
      <c r="AA5" s="153">
        <f>SUM(AA6:AA8)</f>
        <v>222517390</v>
      </c>
    </row>
    <row r="6" spans="1:27" ht="12.75">
      <c r="A6" s="138" t="s">
        <v>75</v>
      </c>
      <c r="B6" s="136"/>
      <c r="C6" s="155">
        <v>161723578</v>
      </c>
      <c r="D6" s="155"/>
      <c r="E6" s="156">
        <v>156466967</v>
      </c>
      <c r="F6" s="60">
        <v>156378180</v>
      </c>
      <c r="G6" s="60"/>
      <c r="H6" s="60">
        <v>57383333</v>
      </c>
      <c r="I6" s="60"/>
      <c r="J6" s="60">
        <v>57383333</v>
      </c>
      <c r="K6" s="60"/>
      <c r="L6" s="60"/>
      <c r="M6" s="60"/>
      <c r="N6" s="60"/>
      <c r="O6" s="60">
        <v>52333000</v>
      </c>
      <c r="P6" s="60">
        <v>8033667</v>
      </c>
      <c r="Q6" s="60">
        <v>40599000</v>
      </c>
      <c r="R6" s="60">
        <v>100965667</v>
      </c>
      <c r="S6" s="60"/>
      <c r="T6" s="60"/>
      <c r="U6" s="60"/>
      <c r="V6" s="60"/>
      <c r="W6" s="60">
        <v>158349000</v>
      </c>
      <c r="X6" s="60">
        <v>119428794</v>
      </c>
      <c r="Y6" s="60">
        <v>38920206</v>
      </c>
      <c r="Z6" s="140">
        <v>32.59</v>
      </c>
      <c r="AA6" s="155">
        <v>156378180</v>
      </c>
    </row>
    <row r="7" spans="1:27" ht="12.75">
      <c r="A7" s="138" t="s">
        <v>76</v>
      </c>
      <c r="B7" s="136"/>
      <c r="C7" s="157">
        <v>53255908</v>
      </c>
      <c r="D7" s="157"/>
      <c r="E7" s="158">
        <v>64912460</v>
      </c>
      <c r="F7" s="159">
        <v>65249310</v>
      </c>
      <c r="G7" s="159">
        <v>17881406</v>
      </c>
      <c r="H7" s="159">
        <v>56262721</v>
      </c>
      <c r="I7" s="159">
        <v>2960897</v>
      </c>
      <c r="J7" s="159">
        <v>77105024</v>
      </c>
      <c r="K7" s="159">
        <v>-114256</v>
      </c>
      <c r="L7" s="159">
        <v>-686859</v>
      </c>
      <c r="M7" s="159">
        <v>2273901</v>
      </c>
      <c r="N7" s="159">
        <v>1472786</v>
      </c>
      <c r="O7" s="159">
        <v>430616</v>
      </c>
      <c r="P7" s="159">
        <v>2201893</v>
      </c>
      <c r="Q7" s="159">
        <v>-137052</v>
      </c>
      <c r="R7" s="159">
        <v>2495457</v>
      </c>
      <c r="S7" s="159"/>
      <c r="T7" s="159"/>
      <c r="U7" s="159"/>
      <c r="V7" s="159"/>
      <c r="W7" s="159">
        <v>81073267</v>
      </c>
      <c r="X7" s="159">
        <v>50530014</v>
      </c>
      <c r="Y7" s="159">
        <v>30543253</v>
      </c>
      <c r="Z7" s="141">
        <v>60.45</v>
      </c>
      <c r="AA7" s="157">
        <v>65249310</v>
      </c>
    </row>
    <row r="8" spans="1:27" ht="12.75">
      <c r="A8" s="138" t="s">
        <v>77</v>
      </c>
      <c r="B8" s="136"/>
      <c r="C8" s="155">
        <v>643744</v>
      </c>
      <c r="D8" s="155"/>
      <c r="E8" s="156">
        <v>1729900</v>
      </c>
      <c r="F8" s="60">
        <v>889900</v>
      </c>
      <c r="G8" s="60">
        <v>-62241</v>
      </c>
      <c r="H8" s="60">
        <v>28452</v>
      </c>
      <c r="I8" s="60">
        <v>54910</v>
      </c>
      <c r="J8" s="60">
        <v>21121</v>
      </c>
      <c r="K8" s="60">
        <v>28699</v>
      </c>
      <c r="L8" s="60">
        <v>23432</v>
      </c>
      <c r="M8" s="60">
        <v>542</v>
      </c>
      <c r="N8" s="60">
        <v>52673</v>
      </c>
      <c r="O8" s="60">
        <v>37030</v>
      </c>
      <c r="P8" s="60">
        <v>13073</v>
      </c>
      <c r="Q8" s="60">
        <v>78451</v>
      </c>
      <c r="R8" s="60">
        <v>128554</v>
      </c>
      <c r="S8" s="60"/>
      <c r="T8" s="60"/>
      <c r="U8" s="60"/>
      <c r="V8" s="60"/>
      <c r="W8" s="60">
        <v>202348</v>
      </c>
      <c r="X8" s="60"/>
      <c r="Y8" s="60">
        <v>202348</v>
      </c>
      <c r="Z8" s="140">
        <v>0</v>
      </c>
      <c r="AA8" s="155">
        <v>889900</v>
      </c>
    </row>
    <row r="9" spans="1:27" ht="12.75">
      <c r="A9" s="135" t="s">
        <v>78</v>
      </c>
      <c r="B9" s="136"/>
      <c r="C9" s="153">
        <f aca="true" t="shared" si="1" ref="C9:Y9">SUM(C10:C14)</f>
        <v>48913127</v>
      </c>
      <c r="D9" s="153">
        <f>SUM(D10:D14)</f>
        <v>0</v>
      </c>
      <c r="E9" s="154">
        <f t="shared" si="1"/>
        <v>47950060</v>
      </c>
      <c r="F9" s="100">
        <f t="shared" si="1"/>
        <v>49237000</v>
      </c>
      <c r="G9" s="100">
        <f t="shared" si="1"/>
        <v>-142404</v>
      </c>
      <c r="H9" s="100">
        <f t="shared" si="1"/>
        <v>816367</v>
      </c>
      <c r="I9" s="100">
        <f t="shared" si="1"/>
        <v>102685</v>
      </c>
      <c r="J9" s="100">
        <f t="shared" si="1"/>
        <v>776648</v>
      </c>
      <c r="K9" s="100">
        <f t="shared" si="1"/>
        <v>32898</v>
      </c>
      <c r="L9" s="100">
        <f t="shared" si="1"/>
        <v>872992</v>
      </c>
      <c r="M9" s="100">
        <f t="shared" si="1"/>
        <v>36336</v>
      </c>
      <c r="N9" s="100">
        <f t="shared" si="1"/>
        <v>942226</v>
      </c>
      <c r="O9" s="100">
        <f t="shared" si="1"/>
        <v>23200381</v>
      </c>
      <c r="P9" s="100">
        <f t="shared" si="1"/>
        <v>72441</v>
      </c>
      <c r="Q9" s="100">
        <f t="shared" si="1"/>
        <v>219410</v>
      </c>
      <c r="R9" s="100">
        <f t="shared" si="1"/>
        <v>23492232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25211106</v>
      </c>
      <c r="X9" s="100">
        <f t="shared" si="1"/>
        <v>6882327</v>
      </c>
      <c r="Y9" s="100">
        <f t="shared" si="1"/>
        <v>18328779</v>
      </c>
      <c r="Z9" s="137">
        <f>+IF(X9&lt;&gt;0,+(Y9/X9)*100,0)</f>
        <v>266.3165961164007</v>
      </c>
      <c r="AA9" s="153">
        <f>SUM(AA10:AA14)</f>
        <v>49237000</v>
      </c>
    </row>
    <row r="10" spans="1:27" ht="12.75">
      <c r="A10" s="138" t="s">
        <v>79</v>
      </c>
      <c r="B10" s="136"/>
      <c r="C10" s="155">
        <v>4384983</v>
      </c>
      <c r="D10" s="155"/>
      <c r="E10" s="156">
        <v>5360200</v>
      </c>
      <c r="F10" s="60">
        <v>5717280</v>
      </c>
      <c r="G10" s="60">
        <v>-47442</v>
      </c>
      <c r="H10" s="60">
        <v>43310</v>
      </c>
      <c r="I10" s="60">
        <v>40082</v>
      </c>
      <c r="J10" s="60">
        <v>35950</v>
      </c>
      <c r="K10" s="60">
        <v>37478</v>
      </c>
      <c r="L10" s="60">
        <v>40865</v>
      </c>
      <c r="M10" s="60">
        <v>24093</v>
      </c>
      <c r="N10" s="60">
        <v>102436</v>
      </c>
      <c r="O10" s="60">
        <v>50167</v>
      </c>
      <c r="P10" s="60">
        <v>32285</v>
      </c>
      <c r="Q10" s="60">
        <v>20495</v>
      </c>
      <c r="R10" s="60">
        <v>102947</v>
      </c>
      <c r="S10" s="60"/>
      <c r="T10" s="60"/>
      <c r="U10" s="60"/>
      <c r="V10" s="60"/>
      <c r="W10" s="60">
        <v>241333</v>
      </c>
      <c r="X10" s="60">
        <v>4507650</v>
      </c>
      <c r="Y10" s="60">
        <v>-4266317</v>
      </c>
      <c r="Z10" s="140">
        <v>-94.65</v>
      </c>
      <c r="AA10" s="155">
        <v>5717280</v>
      </c>
    </row>
    <row r="11" spans="1:27" ht="12.75">
      <c r="A11" s="138" t="s">
        <v>80</v>
      </c>
      <c r="B11" s="136"/>
      <c r="C11" s="155">
        <v>3441079</v>
      </c>
      <c r="D11" s="155"/>
      <c r="E11" s="156">
        <v>4336840</v>
      </c>
      <c r="F11" s="60">
        <v>5276700</v>
      </c>
      <c r="G11" s="60">
        <v>-74903</v>
      </c>
      <c r="H11" s="60">
        <v>740423</v>
      </c>
      <c r="I11" s="60">
        <v>53006</v>
      </c>
      <c r="J11" s="60">
        <v>718526</v>
      </c>
      <c r="K11" s="60">
        <v>6248</v>
      </c>
      <c r="L11" s="60">
        <v>9213</v>
      </c>
      <c r="M11" s="60">
        <v>8374</v>
      </c>
      <c r="N11" s="60">
        <v>23835</v>
      </c>
      <c r="O11" s="60">
        <v>40081</v>
      </c>
      <c r="P11" s="60">
        <v>18590</v>
      </c>
      <c r="Q11" s="60">
        <v>137540</v>
      </c>
      <c r="R11" s="60">
        <v>196211</v>
      </c>
      <c r="S11" s="60"/>
      <c r="T11" s="60"/>
      <c r="U11" s="60"/>
      <c r="V11" s="60"/>
      <c r="W11" s="60">
        <v>938572</v>
      </c>
      <c r="X11" s="60">
        <v>1573398</v>
      </c>
      <c r="Y11" s="60">
        <v>-634826</v>
      </c>
      <c r="Z11" s="140">
        <v>-40.35</v>
      </c>
      <c r="AA11" s="155">
        <v>5276700</v>
      </c>
    </row>
    <row r="12" spans="1:27" ht="12.75">
      <c r="A12" s="138" t="s">
        <v>81</v>
      </c>
      <c r="B12" s="136"/>
      <c r="C12" s="155">
        <v>37129446</v>
      </c>
      <c r="D12" s="155"/>
      <c r="E12" s="156">
        <v>38103580</v>
      </c>
      <c r="F12" s="60">
        <v>38093580</v>
      </c>
      <c r="G12" s="60">
        <v>-20059</v>
      </c>
      <c r="H12" s="60">
        <v>32634</v>
      </c>
      <c r="I12" s="60">
        <v>9597</v>
      </c>
      <c r="J12" s="60">
        <v>22172</v>
      </c>
      <c r="K12" s="60">
        <v>-10828</v>
      </c>
      <c r="L12" s="60">
        <v>-16505</v>
      </c>
      <c r="M12" s="60">
        <v>3825</v>
      </c>
      <c r="N12" s="60">
        <v>-23508</v>
      </c>
      <c r="O12" s="60">
        <v>23098455</v>
      </c>
      <c r="P12" s="60">
        <v>15789</v>
      </c>
      <c r="Q12" s="60">
        <v>55598</v>
      </c>
      <c r="R12" s="60">
        <v>23169842</v>
      </c>
      <c r="S12" s="60"/>
      <c r="T12" s="60"/>
      <c r="U12" s="60"/>
      <c r="V12" s="60"/>
      <c r="W12" s="60">
        <v>23168506</v>
      </c>
      <c r="X12" s="60">
        <v>662697</v>
      </c>
      <c r="Y12" s="60">
        <v>22505809</v>
      </c>
      <c r="Z12" s="140">
        <v>3396.09</v>
      </c>
      <c r="AA12" s="155">
        <v>38093580</v>
      </c>
    </row>
    <row r="13" spans="1:27" ht="12.75">
      <c r="A13" s="138" t="s">
        <v>82</v>
      </c>
      <c r="B13" s="136"/>
      <c r="C13" s="155">
        <v>173319</v>
      </c>
      <c r="D13" s="155"/>
      <c r="E13" s="156">
        <v>149440</v>
      </c>
      <c r="F13" s="60">
        <v>149440</v>
      </c>
      <c r="G13" s="60"/>
      <c r="H13" s="60"/>
      <c r="I13" s="60"/>
      <c r="J13" s="60"/>
      <c r="K13" s="60"/>
      <c r="L13" s="60">
        <v>839419</v>
      </c>
      <c r="M13" s="60">
        <v>44</v>
      </c>
      <c r="N13" s="60">
        <v>839463</v>
      </c>
      <c r="O13" s="60">
        <v>11678</v>
      </c>
      <c r="P13" s="60">
        <v>5777</v>
      </c>
      <c r="Q13" s="60">
        <v>5777</v>
      </c>
      <c r="R13" s="60">
        <v>23232</v>
      </c>
      <c r="S13" s="60"/>
      <c r="T13" s="60"/>
      <c r="U13" s="60"/>
      <c r="V13" s="60"/>
      <c r="W13" s="60">
        <v>862695</v>
      </c>
      <c r="X13" s="60">
        <v>138582</v>
      </c>
      <c r="Y13" s="60">
        <v>724113</v>
      </c>
      <c r="Z13" s="140">
        <v>522.52</v>
      </c>
      <c r="AA13" s="155">
        <v>149440</v>
      </c>
    </row>
    <row r="14" spans="1:27" ht="12.75">
      <c r="A14" s="138" t="s">
        <v>83</v>
      </c>
      <c r="B14" s="136"/>
      <c r="C14" s="157">
        <v>3784300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17873368</v>
      </c>
      <c r="D15" s="153">
        <f>SUM(D16:D18)</f>
        <v>0</v>
      </c>
      <c r="E15" s="154">
        <f t="shared" si="2"/>
        <v>19643590</v>
      </c>
      <c r="F15" s="100">
        <f t="shared" si="2"/>
        <v>19621590</v>
      </c>
      <c r="G15" s="100">
        <f t="shared" si="2"/>
        <v>-170102</v>
      </c>
      <c r="H15" s="100">
        <f t="shared" si="2"/>
        <v>-1801849</v>
      </c>
      <c r="I15" s="100">
        <f t="shared" si="2"/>
        <v>340475</v>
      </c>
      <c r="J15" s="100">
        <f t="shared" si="2"/>
        <v>-1631476</v>
      </c>
      <c r="K15" s="100">
        <f t="shared" si="2"/>
        <v>293470</v>
      </c>
      <c r="L15" s="100">
        <f t="shared" si="2"/>
        <v>316733</v>
      </c>
      <c r="M15" s="100">
        <f t="shared" si="2"/>
        <v>266857</v>
      </c>
      <c r="N15" s="100">
        <f t="shared" si="2"/>
        <v>877060</v>
      </c>
      <c r="O15" s="100">
        <f t="shared" si="2"/>
        <v>287734</v>
      </c>
      <c r="P15" s="100">
        <f t="shared" si="2"/>
        <v>301438</v>
      </c>
      <c r="Q15" s="100">
        <f t="shared" si="2"/>
        <v>2387442</v>
      </c>
      <c r="R15" s="100">
        <f t="shared" si="2"/>
        <v>2976614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2222198</v>
      </c>
      <c r="X15" s="100">
        <f t="shared" si="2"/>
        <v>41421249</v>
      </c>
      <c r="Y15" s="100">
        <f t="shared" si="2"/>
        <v>-39199051</v>
      </c>
      <c r="Z15" s="137">
        <f>+IF(X15&lt;&gt;0,+(Y15/X15)*100,0)</f>
        <v>-94.63512556079611</v>
      </c>
      <c r="AA15" s="153">
        <f>SUM(AA16:AA18)</f>
        <v>19621590</v>
      </c>
    </row>
    <row r="16" spans="1:27" ht="12.75">
      <c r="A16" s="138" t="s">
        <v>85</v>
      </c>
      <c r="B16" s="136"/>
      <c r="C16" s="155">
        <v>4593494</v>
      </c>
      <c r="D16" s="155"/>
      <c r="E16" s="156">
        <v>5344120</v>
      </c>
      <c r="F16" s="60">
        <v>5322120</v>
      </c>
      <c r="G16" s="60">
        <v>-40223</v>
      </c>
      <c r="H16" s="60">
        <v>19766</v>
      </c>
      <c r="I16" s="60">
        <v>64193</v>
      </c>
      <c r="J16" s="60">
        <v>43736</v>
      </c>
      <c r="K16" s="60">
        <v>38788</v>
      </c>
      <c r="L16" s="60">
        <v>30751</v>
      </c>
      <c r="M16" s="60">
        <v>17290</v>
      </c>
      <c r="N16" s="60">
        <v>86829</v>
      </c>
      <c r="O16" s="60">
        <v>6127</v>
      </c>
      <c r="P16" s="60">
        <v>29629</v>
      </c>
      <c r="Q16" s="60">
        <v>18496</v>
      </c>
      <c r="R16" s="60">
        <v>54252</v>
      </c>
      <c r="S16" s="60"/>
      <c r="T16" s="60"/>
      <c r="U16" s="60"/>
      <c r="V16" s="60"/>
      <c r="W16" s="60">
        <v>184817</v>
      </c>
      <c r="X16" s="60">
        <v>3156651</v>
      </c>
      <c r="Y16" s="60">
        <v>-2971834</v>
      </c>
      <c r="Z16" s="140">
        <v>-94.15</v>
      </c>
      <c r="AA16" s="155">
        <v>5322120</v>
      </c>
    </row>
    <row r="17" spans="1:27" ht="12.75">
      <c r="A17" s="138" t="s">
        <v>86</v>
      </c>
      <c r="B17" s="136"/>
      <c r="C17" s="155">
        <v>13279874</v>
      </c>
      <c r="D17" s="155"/>
      <c r="E17" s="156">
        <v>14299470</v>
      </c>
      <c r="F17" s="60">
        <v>14299470</v>
      </c>
      <c r="G17" s="60">
        <v>-129879</v>
      </c>
      <c r="H17" s="60">
        <v>-1821615</v>
      </c>
      <c r="I17" s="60">
        <v>276282</v>
      </c>
      <c r="J17" s="60">
        <v>-1675212</v>
      </c>
      <c r="K17" s="60">
        <v>254682</v>
      </c>
      <c r="L17" s="60">
        <v>285982</v>
      </c>
      <c r="M17" s="60">
        <v>249567</v>
      </c>
      <c r="N17" s="60">
        <v>790231</v>
      </c>
      <c r="O17" s="60">
        <v>281607</v>
      </c>
      <c r="P17" s="60">
        <v>271809</v>
      </c>
      <c r="Q17" s="60">
        <v>2368946</v>
      </c>
      <c r="R17" s="60">
        <v>2922362</v>
      </c>
      <c r="S17" s="60"/>
      <c r="T17" s="60"/>
      <c r="U17" s="60"/>
      <c r="V17" s="60"/>
      <c r="W17" s="60">
        <v>2037381</v>
      </c>
      <c r="X17" s="60">
        <v>38264598</v>
      </c>
      <c r="Y17" s="60">
        <v>-36227217</v>
      </c>
      <c r="Z17" s="140">
        <v>-94.68</v>
      </c>
      <c r="AA17" s="155">
        <v>14299470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95746253</v>
      </c>
      <c r="D19" s="153">
        <f>SUM(D20:D23)</f>
        <v>0</v>
      </c>
      <c r="E19" s="154">
        <f t="shared" si="3"/>
        <v>101286880</v>
      </c>
      <c r="F19" s="100">
        <f t="shared" si="3"/>
        <v>104269960</v>
      </c>
      <c r="G19" s="100">
        <f t="shared" si="3"/>
        <v>202468</v>
      </c>
      <c r="H19" s="100">
        <f t="shared" si="3"/>
        <v>12049391</v>
      </c>
      <c r="I19" s="100">
        <f t="shared" si="3"/>
        <v>5197932</v>
      </c>
      <c r="J19" s="100">
        <f t="shared" si="3"/>
        <v>17449791</v>
      </c>
      <c r="K19" s="100">
        <f t="shared" si="3"/>
        <v>9273539</v>
      </c>
      <c r="L19" s="100">
        <f t="shared" si="3"/>
        <v>22945923</v>
      </c>
      <c r="M19" s="100">
        <f t="shared" si="3"/>
        <v>-9569421</v>
      </c>
      <c r="N19" s="100">
        <f t="shared" si="3"/>
        <v>22650041</v>
      </c>
      <c r="O19" s="100">
        <f t="shared" si="3"/>
        <v>7088989</v>
      </c>
      <c r="P19" s="100">
        <f t="shared" si="3"/>
        <v>6298718</v>
      </c>
      <c r="Q19" s="100">
        <f t="shared" si="3"/>
        <v>6061630</v>
      </c>
      <c r="R19" s="100">
        <f t="shared" si="3"/>
        <v>19449337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59549169</v>
      </c>
      <c r="X19" s="100">
        <f t="shared" si="3"/>
        <v>79105194</v>
      </c>
      <c r="Y19" s="100">
        <f t="shared" si="3"/>
        <v>-19556025</v>
      </c>
      <c r="Z19" s="137">
        <f>+IF(X19&lt;&gt;0,+(Y19/X19)*100,0)</f>
        <v>-24.721543568934297</v>
      </c>
      <c r="AA19" s="153">
        <f>SUM(AA20:AA23)</f>
        <v>104269960</v>
      </c>
    </row>
    <row r="20" spans="1:27" ht="12.75">
      <c r="A20" s="138" t="s">
        <v>89</v>
      </c>
      <c r="B20" s="136"/>
      <c r="C20" s="155">
        <v>80279368</v>
      </c>
      <c r="D20" s="155"/>
      <c r="E20" s="156">
        <v>78916710</v>
      </c>
      <c r="F20" s="60">
        <v>81411500</v>
      </c>
      <c r="G20" s="60">
        <v>205159</v>
      </c>
      <c r="H20" s="60">
        <v>10037005</v>
      </c>
      <c r="I20" s="60">
        <v>4215531</v>
      </c>
      <c r="J20" s="60">
        <v>14457695</v>
      </c>
      <c r="K20" s="60">
        <v>8256163</v>
      </c>
      <c r="L20" s="60">
        <v>21923648</v>
      </c>
      <c r="M20" s="60">
        <v>-10586075</v>
      </c>
      <c r="N20" s="60">
        <v>19593736</v>
      </c>
      <c r="O20" s="60">
        <v>6117228</v>
      </c>
      <c r="P20" s="60">
        <v>5267730</v>
      </c>
      <c r="Q20" s="60">
        <v>5098085</v>
      </c>
      <c r="R20" s="60">
        <v>16483043</v>
      </c>
      <c r="S20" s="60"/>
      <c r="T20" s="60"/>
      <c r="U20" s="60"/>
      <c r="V20" s="60"/>
      <c r="W20" s="60">
        <v>50534474</v>
      </c>
      <c r="X20" s="60">
        <v>61088589</v>
      </c>
      <c r="Y20" s="60">
        <v>-10554115</v>
      </c>
      <c r="Z20" s="140">
        <v>-17.28</v>
      </c>
      <c r="AA20" s="155">
        <v>81411500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>
        <v>3300</v>
      </c>
      <c r="D22" s="157"/>
      <c r="E22" s="158">
        <v>6810</v>
      </c>
      <c r="F22" s="159">
        <v>6810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5112</v>
      </c>
      <c r="Y22" s="159">
        <v>-5112</v>
      </c>
      <c r="Z22" s="141">
        <v>-100</v>
      </c>
      <c r="AA22" s="157">
        <v>6810</v>
      </c>
    </row>
    <row r="23" spans="1:27" ht="12.75">
      <c r="A23" s="138" t="s">
        <v>92</v>
      </c>
      <c r="B23" s="136"/>
      <c r="C23" s="155">
        <v>15463585</v>
      </c>
      <c r="D23" s="155"/>
      <c r="E23" s="156">
        <v>22363360</v>
      </c>
      <c r="F23" s="60">
        <v>22851650</v>
      </c>
      <c r="G23" s="60">
        <v>-2691</v>
      </c>
      <c r="H23" s="60">
        <v>2012386</v>
      </c>
      <c r="I23" s="60">
        <v>982401</v>
      </c>
      <c r="J23" s="60">
        <v>2992096</v>
      </c>
      <c r="K23" s="60">
        <v>1017376</v>
      </c>
      <c r="L23" s="60">
        <v>1022275</v>
      </c>
      <c r="M23" s="60">
        <v>1016654</v>
      </c>
      <c r="N23" s="60">
        <v>3056305</v>
      </c>
      <c r="O23" s="60">
        <v>971761</v>
      </c>
      <c r="P23" s="60">
        <v>1030988</v>
      </c>
      <c r="Q23" s="60">
        <v>963545</v>
      </c>
      <c r="R23" s="60">
        <v>2966294</v>
      </c>
      <c r="S23" s="60"/>
      <c r="T23" s="60"/>
      <c r="U23" s="60"/>
      <c r="V23" s="60"/>
      <c r="W23" s="60">
        <v>9014695</v>
      </c>
      <c r="X23" s="60">
        <v>18011493</v>
      </c>
      <c r="Y23" s="60">
        <v>-8996798</v>
      </c>
      <c r="Z23" s="140">
        <v>-49.95</v>
      </c>
      <c r="AA23" s="155">
        <v>22851650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378155978</v>
      </c>
      <c r="D25" s="168">
        <f>+D5+D9+D15+D19+D24</f>
        <v>0</v>
      </c>
      <c r="E25" s="169">
        <f t="shared" si="4"/>
        <v>391989857</v>
      </c>
      <c r="F25" s="73">
        <f t="shared" si="4"/>
        <v>395645940</v>
      </c>
      <c r="G25" s="73">
        <f t="shared" si="4"/>
        <v>17709127</v>
      </c>
      <c r="H25" s="73">
        <f t="shared" si="4"/>
        <v>124738415</v>
      </c>
      <c r="I25" s="73">
        <f t="shared" si="4"/>
        <v>8656899</v>
      </c>
      <c r="J25" s="73">
        <f t="shared" si="4"/>
        <v>151104441</v>
      </c>
      <c r="K25" s="73">
        <f t="shared" si="4"/>
        <v>9514350</v>
      </c>
      <c r="L25" s="73">
        <f t="shared" si="4"/>
        <v>23472221</v>
      </c>
      <c r="M25" s="73">
        <f t="shared" si="4"/>
        <v>-6991785</v>
      </c>
      <c r="N25" s="73">
        <f t="shared" si="4"/>
        <v>25994786</v>
      </c>
      <c r="O25" s="73">
        <f t="shared" si="4"/>
        <v>83377750</v>
      </c>
      <c r="P25" s="73">
        <f t="shared" si="4"/>
        <v>16921230</v>
      </c>
      <c r="Q25" s="73">
        <f t="shared" si="4"/>
        <v>49208881</v>
      </c>
      <c r="R25" s="73">
        <f t="shared" si="4"/>
        <v>149507861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326607088</v>
      </c>
      <c r="X25" s="73">
        <f t="shared" si="4"/>
        <v>297367578</v>
      </c>
      <c r="Y25" s="73">
        <f t="shared" si="4"/>
        <v>29239510</v>
      </c>
      <c r="Z25" s="170">
        <f>+IF(X25&lt;&gt;0,+(Y25/X25)*100,0)</f>
        <v>9.832783451597402</v>
      </c>
      <c r="AA25" s="168">
        <f>+AA5+AA9+AA15+AA19+AA24</f>
        <v>395645940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150913649</v>
      </c>
      <c r="D28" s="153">
        <f>SUM(D29:D31)</f>
        <v>0</v>
      </c>
      <c r="E28" s="154">
        <f t="shared" si="5"/>
        <v>114796520</v>
      </c>
      <c r="F28" s="100">
        <f t="shared" si="5"/>
        <v>119245810</v>
      </c>
      <c r="G28" s="100">
        <f t="shared" si="5"/>
        <v>8343205</v>
      </c>
      <c r="H28" s="100">
        <f t="shared" si="5"/>
        <v>8974593</v>
      </c>
      <c r="I28" s="100">
        <f t="shared" si="5"/>
        <v>7324303</v>
      </c>
      <c r="J28" s="100">
        <f t="shared" si="5"/>
        <v>24642101</v>
      </c>
      <c r="K28" s="100">
        <f t="shared" si="5"/>
        <v>8471165</v>
      </c>
      <c r="L28" s="100">
        <f t="shared" si="5"/>
        <v>8617647</v>
      </c>
      <c r="M28" s="100">
        <f t="shared" si="5"/>
        <v>10785613</v>
      </c>
      <c r="N28" s="100">
        <f t="shared" si="5"/>
        <v>27874425</v>
      </c>
      <c r="O28" s="100">
        <f t="shared" si="5"/>
        <v>7466625</v>
      </c>
      <c r="P28" s="100">
        <f t="shared" si="5"/>
        <v>11537343</v>
      </c>
      <c r="Q28" s="100">
        <f t="shared" si="5"/>
        <v>9538434</v>
      </c>
      <c r="R28" s="100">
        <f t="shared" si="5"/>
        <v>28542402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81058928</v>
      </c>
      <c r="X28" s="100">
        <f t="shared" si="5"/>
        <v>89877267</v>
      </c>
      <c r="Y28" s="100">
        <f t="shared" si="5"/>
        <v>-8818339</v>
      </c>
      <c r="Z28" s="137">
        <f>+IF(X28&lt;&gt;0,+(Y28/X28)*100,0)</f>
        <v>-9.811534433952025</v>
      </c>
      <c r="AA28" s="153">
        <f>SUM(AA29:AA31)</f>
        <v>119245810</v>
      </c>
    </row>
    <row r="29" spans="1:27" ht="12.75">
      <c r="A29" s="138" t="s">
        <v>75</v>
      </c>
      <c r="B29" s="136"/>
      <c r="C29" s="155">
        <v>121046681</v>
      </c>
      <c r="D29" s="155"/>
      <c r="E29" s="156">
        <v>62637320</v>
      </c>
      <c r="F29" s="60">
        <v>65661140</v>
      </c>
      <c r="G29" s="60">
        <v>4260884</v>
      </c>
      <c r="H29" s="60">
        <v>5105913</v>
      </c>
      <c r="I29" s="60">
        <v>3336987</v>
      </c>
      <c r="J29" s="60">
        <v>12703784</v>
      </c>
      <c r="K29" s="60">
        <v>4829288</v>
      </c>
      <c r="L29" s="60">
        <v>4252362</v>
      </c>
      <c r="M29" s="60">
        <v>5694617</v>
      </c>
      <c r="N29" s="60">
        <v>14776267</v>
      </c>
      <c r="O29" s="60">
        <v>4654305</v>
      </c>
      <c r="P29" s="60">
        <v>6616414</v>
      </c>
      <c r="Q29" s="60">
        <v>5484862</v>
      </c>
      <c r="R29" s="60">
        <v>16755581</v>
      </c>
      <c r="S29" s="60"/>
      <c r="T29" s="60"/>
      <c r="U29" s="60"/>
      <c r="V29" s="60"/>
      <c r="W29" s="60">
        <v>44235632</v>
      </c>
      <c r="X29" s="60">
        <v>48411027</v>
      </c>
      <c r="Y29" s="60">
        <v>-4175395</v>
      </c>
      <c r="Z29" s="140">
        <v>-8.62</v>
      </c>
      <c r="AA29" s="155">
        <v>65661140</v>
      </c>
    </row>
    <row r="30" spans="1:27" ht="12.75">
      <c r="A30" s="138" t="s">
        <v>76</v>
      </c>
      <c r="B30" s="136"/>
      <c r="C30" s="157">
        <v>18653770</v>
      </c>
      <c r="D30" s="157"/>
      <c r="E30" s="158">
        <v>34931620</v>
      </c>
      <c r="F30" s="159">
        <v>35622120</v>
      </c>
      <c r="G30" s="159">
        <v>2737448</v>
      </c>
      <c r="H30" s="159">
        <v>2572555</v>
      </c>
      <c r="I30" s="159">
        <v>3002456</v>
      </c>
      <c r="J30" s="159">
        <v>8312459</v>
      </c>
      <c r="K30" s="159">
        <v>2499155</v>
      </c>
      <c r="L30" s="159">
        <v>2842796</v>
      </c>
      <c r="M30" s="159">
        <v>3489094</v>
      </c>
      <c r="N30" s="159">
        <v>8831045</v>
      </c>
      <c r="O30" s="159">
        <v>1744106</v>
      </c>
      <c r="P30" s="159">
        <v>3733815</v>
      </c>
      <c r="Q30" s="159">
        <v>2873918</v>
      </c>
      <c r="R30" s="159">
        <v>8351839</v>
      </c>
      <c r="S30" s="159"/>
      <c r="T30" s="159"/>
      <c r="U30" s="159"/>
      <c r="V30" s="159"/>
      <c r="W30" s="159">
        <v>25495343</v>
      </c>
      <c r="X30" s="159">
        <v>40214250</v>
      </c>
      <c r="Y30" s="159">
        <v>-14718907</v>
      </c>
      <c r="Z30" s="141">
        <v>-36.6</v>
      </c>
      <c r="AA30" s="157">
        <v>35622120</v>
      </c>
    </row>
    <row r="31" spans="1:27" ht="12.75">
      <c r="A31" s="138" t="s">
        <v>77</v>
      </c>
      <c r="B31" s="136"/>
      <c r="C31" s="155">
        <v>11213198</v>
      </c>
      <c r="D31" s="155"/>
      <c r="E31" s="156">
        <v>17227580</v>
      </c>
      <c r="F31" s="60">
        <v>17962550</v>
      </c>
      <c r="G31" s="60">
        <v>1344873</v>
      </c>
      <c r="H31" s="60">
        <v>1296125</v>
      </c>
      <c r="I31" s="60">
        <v>984860</v>
      </c>
      <c r="J31" s="60">
        <v>3625858</v>
      </c>
      <c r="K31" s="60">
        <v>1142722</v>
      </c>
      <c r="L31" s="60">
        <v>1522489</v>
      </c>
      <c r="M31" s="60">
        <v>1601902</v>
      </c>
      <c r="N31" s="60">
        <v>4267113</v>
      </c>
      <c r="O31" s="60">
        <v>1068214</v>
      </c>
      <c r="P31" s="60">
        <v>1187114</v>
      </c>
      <c r="Q31" s="60">
        <v>1179654</v>
      </c>
      <c r="R31" s="60">
        <v>3434982</v>
      </c>
      <c r="S31" s="60"/>
      <c r="T31" s="60"/>
      <c r="U31" s="60"/>
      <c r="V31" s="60"/>
      <c r="W31" s="60">
        <v>11327953</v>
      </c>
      <c r="X31" s="60">
        <v>1251990</v>
      </c>
      <c r="Y31" s="60">
        <v>10075963</v>
      </c>
      <c r="Z31" s="140">
        <v>804.8</v>
      </c>
      <c r="AA31" s="155">
        <v>17962550</v>
      </c>
    </row>
    <row r="32" spans="1:27" ht="12.75">
      <c r="A32" s="135" t="s">
        <v>78</v>
      </c>
      <c r="B32" s="136"/>
      <c r="C32" s="153">
        <f aca="true" t="shared" si="6" ref="C32:Y32">SUM(C33:C37)</f>
        <v>87559721</v>
      </c>
      <c r="D32" s="153">
        <f>SUM(D33:D37)</f>
        <v>0</v>
      </c>
      <c r="E32" s="154">
        <f t="shared" si="6"/>
        <v>93885590</v>
      </c>
      <c r="F32" s="100">
        <f t="shared" si="6"/>
        <v>98447170</v>
      </c>
      <c r="G32" s="100">
        <f t="shared" si="6"/>
        <v>8084454</v>
      </c>
      <c r="H32" s="100">
        <f t="shared" si="6"/>
        <v>7625493</v>
      </c>
      <c r="I32" s="100">
        <f t="shared" si="6"/>
        <v>6346163</v>
      </c>
      <c r="J32" s="100">
        <f t="shared" si="6"/>
        <v>22056110</v>
      </c>
      <c r="K32" s="100">
        <f t="shared" si="6"/>
        <v>7708320</v>
      </c>
      <c r="L32" s="100">
        <f t="shared" si="6"/>
        <v>8162879</v>
      </c>
      <c r="M32" s="100">
        <f t="shared" si="6"/>
        <v>9865857</v>
      </c>
      <c r="N32" s="100">
        <f t="shared" si="6"/>
        <v>25737056</v>
      </c>
      <c r="O32" s="100">
        <f t="shared" si="6"/>
        <v>5229692</v>
      </c>
      <c r="P32" s="100">
        <f t="shared" si="6"/>
        <v>9546134</v>
      </c>
      <c r="Q32" s="100">
        <f t="shared" si="6"/>
        <v>9511224</v>
      </c>
      <c r="R32" s="100">
        <f t="shared" si="6"/>
        <v>24287050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72080216</v>
      </c>
      <c r="X32" s="100">
        <f t="shared" si="6"/>
        <v>29255634</v>
      </c>
      <c r="Y32" s="100">
        <f t="shared" si="6"/>
        <v>42824582</v>
      </c>
      <c r="Z32" s="137">
        <f>+IF(X32&lt;&gt;0,+(Y32/X32)*100,0)</f>
        <v>146.3806321886581</v>
      </c>
      <c r="AA32" s="153">
        <f>SUM(AA33:AA37)</f>
        <v>98447170</v>
      </c>
    </row>
    <row r="33" spans="1:27" ht="12.75">
      <c r="A33" s="138" t="s">
        <v>79</v>
      </c>
      <c r="B33" s="136"/>
      <c r="C33" s="155">
        <v>6931030</v>
      </c>
      <c r="D33" s="155"/>
      <c r="E33" s="156">
        <v>14920980</v>
      </c>
      <c r="F33" s="60">
        <v>14695890</v>
      </c>
      <c r="G33" s="60">
        <v>913460</v>
      </c>
      <c r="H33" s="60">
        <v>1278437</v>
      </c>
      <c r="I33" s="60">
        <v>820750</v>
      </c>
      <c r="J33" s="60">
        <v>3012647</v>
      </c>
      <c r="K33" s="60">
        <v>883854</v>
      </c>
      <c r="L33" s="60">
        <v>899777</v>
      </c>
      <c r="M33" s="60">
        <v>1954379</v>
      </c>
      <c r="N33" s="60">
        <v>3738010</v>
      </c>
      <c r="O33" s="60">
        <v>1039642</v>
      </c>
      <c r="P33" s="60">
        <v>1042533</v>
      </c>
      <c r="Q33" s="60">
        <v>1014083</v>
      </c>
      <c r="R33" s="60">
        <v>3096258</v>
      </c>
      <c r="S33" s="60"/>
      <c r="T33" s="60"/>
      <c r="U33" s="60"/>
      <c r="V33" s="60"/>
      <c r="W33" s="60">
        <v>9846915</v>
      </c>
      <c r="X33" s="60">
        <v>10973430</v>
      </c>
      <c r="Y33" s="60">
        <v>-1126515</v>
      </c>
      <c r="Z33" s="140">
        <v>-10.27</v>
      </c>
      <c r="AA33" s="155">
        <v>14695890</v>
      </c>
    </row>
    <row r="34" spans="1:27" ht="12.75">
      <c r="A34" s="138" t="s">
        <v>80</v>
      </c>
      <c r="B34" s="136"/>
      <c r="C34" s="155">
        <v>13868334</v>
      </c>
      <c r="D34" s="155"/>
      <c r="E34" s="156">
        <v>16002290</v>
      </c>
      <c r="F34" s="60">
        <v>18201680</v>
      </c>
      <c r="G34" s="60">
        <v>1170737</v>
      </c>
      <c r="H34" s="60">
        <v>1006611</v>
      </c>
      <c r="I34" s="60">
        <v>1027469</v>
      </c>
      <c r="J34" s="60">
        <v>3204817</v>
      </c>
      <c r="K34" s="60">
        <v>1576472</v>
      </c>
      <c r="L34" s="60">
        <v>1415690</v>
      </c>
      <c r="M34" s="60">
        <v>1901762</v>
      </c>
      <c r="N34" s="60">
        <v>4893924</v>
      </c>
      <c r="O34" s="60">
        <v>1429230</v>
      </c>
      <c r="P34" s="60">
        <v>1417023</v>
      </c>
      <c r="Q34" s="60">
        <v>1834084</v>
      </c>
      <c r="R34" s="60">
        <v>4680337</v>
      </c>
      <c r="S34" s="60"/>
      <c r="T34" s="60"/>
      <c r="U34" s="60"/>
      <c r="V34" s="60"/>
      <c r="W34" s="60">
        <v>12779078</v>
      </c>
      <c r="X34" s="60">
        <v>11575782</v>
      </c>
      <c r="Y34" s="60">
        <v>1203296</v>
      </c>
      <c r="Z34" s="140">
        <v>10.39</v>
      </c>
      <c r="AA34" s="155">
        <v>18201680</v>
      </c>
    </row>
    <row r="35" spans="1:27" ht="12.75">
      <c r="A35" s="138" t="s">
        <v>81</v>
      </c>
      <c r="B35" s="136"/>
      <c r="C35" s="155">
        <v>58753727</v>
      </c>
      <c r="D35" s="155"/>
      <c r="E35" s="156">
        <v>61775070</v>
      </c>
      <c r="F35" s="60">
        <v>64368550</v>
      </c>
      <c r="G35" s="60">
        <v>5918757</v>
      </c>
      <c r="H35" s="60">
        <v>5260359</v>
      </c>
      <c r="I35" s="60">
        <v>4419704</v>
      </c>
      <c r="J35" s="60">
        <v>15598820</v>
      </c>
      <c r="K35" s="60">
        <v>5169754</v>
      </c>
      <c r="L35" s="60">
        <v>5765486</v>
      </c>
      <c r="M35" s="60">
        <v>5869025</v>
      </c>
      <c r="N35" s="60">
        <v>16804265</v>
      </c>
      <c r="O35" s="60">
        <v>2680734</v>
      </c>
      <c r="P35" s="60">
        <v>7006492</v>
      </c>
      <c r="Q35" s="60">
        <v>6545673</v>
      </c>
      <c r="R35" s="60">
        <v>16232899</v>
      </c>
      <c r="S35" s="60"/>
      <c r="T35" s="60"/>
      <c r="U35" s="60"/>
      <c r="V35" s="60"/>
      <c r="W35" s="60">
        <v>48635984</v>
      </c>
      <c r="X35" s="60">
        <v>5815980</v>
      </c>
      <c r="Y35" s="60">
        <v>42820004</v>
      </c>
      <c r="Z35" s="140">
        <v>736.25</v>
      </c>
      <c r="AA35" s="155">
        <v>64368550</v>
      </c>
    </row>
    <row r="36" spans="1:27" ht="12.75">
      <c r="A36" s="138" t="s">
        <v>82</v>
      </c>
      <c r="B36" s="136"/>
      <c r="C36" s="155">
        <v>106160</v>
      </c>
      <c r="D36" s="155"/>
      <c r="E36" s="156">
        <v>1187250</v>
      </c>
      <c r="F36" s="60">
        <v>1181050</v>
      </c>
      <c r="G36" s="60">
        <v>81500</v>
      </c>
      <c r="H36" s="60">
        <v>80086</v>
      </c>
      <c r="I36" s="60">
        <v>78240</v>
      </c>
      <c r="J36" s="60">
        <v>239826</v>
      </c>
      <c r="K36" s="60">
        <v>78240</v>
      </c>
      <c r="L36" s="60">
        <v>81926</v>
      </c>
      <c r="M36" s="60">
        <v>140691</v>
      </c>
      <c r="N36" s="60">
        <v>300857</v>
      </c>
      <c r="O36" s="60">
        <v>80086</v>
      </c>
      <c r="P36" s="60">
        <v>80086</v>
      </c>
      <c r="Q36" s="60">
        <v>117384</v>
      </c>
      <c r="R36" s="60">
        <v>277556</v>
      </c>
      <c r="S36" s="60"/>
      <c r="T36" s="60"/>
      <c r="U36" s="60"/>
      <c r="V36" s="60"/>
      <c r="W36" s="60">
        <v>818239</v>
      </c>
      <c r="X36" s="60">
        <v>890442</v>
      </c>
      <c r="Y36" s="60">
        <v>-72203</v>
      </c>
      <c r="Z36" s="140">
        <v>-8.11</v>
      </c>
      <c r="AA36" s="155">
        <v>1181050</v>
      </c>
    </row>
    <row r="37" spans="1:27" ht="12.75">
      <c r="A37" s="138" t="s">
        <v>83</v>
      </c>
      <c r="B37" s="136"/>
      <c r="C37" s="157">
        <v>7900470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38322708</v>
      </c>
      <c r="D38" s="153">
        <f>SUM(D39:D41)</f>
        <v>0</v>
      </c>
      <c r="E38" s="154">
        <f t="shared" si="7"/>
        <v>75956540</v>
      </c>
      <c r="F38" s="100">
        <f t="shared" si="7"/>
        <v>72630940</v>
      </c>
      <c r="G38" s="100">
        <f t="shared" si="7"/>
        <v>5578260</v>
      </c>
      <c r="H38" s="100">
        <f t="shared" si="7"/>
        <v>5549258</v>
      </c>
      <c r="I38" s="100">
        <f t="shared" si="7"/>
        <v>4325812</v>
      </c>
      <c r="J38" s="100">
        <f t="shared" si="7"/>
        <v>15453330</v>
      </c>
      <c r="K38" s="100">
        <f t="shared" si="7"/>
        <v>5761191</v>
      </c>
      <c r="L38" s="100">
        <f t="shared" si="7"/>
        <v>5531905</v>
      </c>
      <c r="M38" s="100">
        <f t="shared" si="7"/>
        <v>8767041</v>
      </c>
      <c r="N38" s="100">
        <f t="shared" si="7"/>
        <v>20060137</v>
      </c>
      <c r="O38" s="100">
        <f t="shared" si="7"/>
        <v>2565671</v>
      </c>
      <c r="P38" s="100">
        <f t="shared" si="7"/>
        <v>11666625</v>
      </c>
      <c r="Q38" s="100">
        <f t="shared" si="7"/>
        <v>3770228</v>
      </c>
      <c r="R38" s="100">
        <f t="shared" si="7"/>
        <v>18002524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53515991</v>
      </c>
      <c r="X38" s="100">
        <f t="shared" si="7"/>
        <v>94930380</v>
      </c>
      <c r="Y38" s="100">
        <f t="shared" si="7"/>
        <v>-41414389</v>
      </c>
      <c r="Z38" s="137">
        <f>+IF(X38&lt;&gt;0,+(Y38/X38)*100,0)</f>
        <v>-43.62606470131058</v>
      </c>
      <c r="AA38" s="153">
        <f>SUM(AA39:AA41)</f>
        <v>72630940</v>
      </c>
    </row>
    <row r="39" spans="1:27" ht="12.75">
      <c r="A39" s="138" t="s">
        <v>85</v>
      </c>
      <c r="B39" s="136"/>
      <c r="C39" s="155">
        <v>14933381</v>
      </c>
      <c r="D39" s="155"/>
      <c r="E39" s="156">
        <v>14367510</v>
      </c>
      <c r="F39" s="60">
        <v>11748570</v>
      </c>
      <c r="G39" s="60">
        <v>733489</v>
      </c>
      <c r="H39" s="60">
        <v>613814</v>
      </c>
      <c r="I39" s="60">
        <v>522333</v>
      </c>
      <c r="J39" s="60">
        <v>1869636</v>
      </c>
      <c r="K39" s="60">
        <v>813843</v>
      </c>
      <c r="L39" s="60">
        <v>602191</v>
      </c>
      <c r="M39" s="60">
        <v>1033270</v>
      </c>
      <c r="N39" s="60">
        <v>2449304</v>
      </c>
      <c r="O39" s="60">
        <v>718988</v>
      </c>
      <c r="P39" s="60">
        <v>411352</v>
      </c>
      <c r="Q39" s="60">
        <v>671360</v>
      </c>
      <c r="R39" s="60">
        <v>1801700</v>
      </c>
      <c r="S39" s="60"/>
      <c r="T39" s="60"/>
      <c r="U39" s="60"/>
      <c r="V39" s="60"/>
      <c r="W39" s="60">
        <v>6120640</v>
      </c>
      <c r="X39" s="60">
        <v>10478799</v>
      </c>
      <c r="Y39" s="60">
        <v>-4358159</v>
      </c>
      <c r="Z39" s="140">
        <v>-41.59</v>
      </c>
      <c r="AA39" s="155">
        <v>11748570</v>
      </c>
    </row>
    <row r="40" spans="1:27" ht="12.75">
      <c r="A40" s="138" t="s">
        <v>86</v>
      </c>
      <c r="B40" s="136"/>
      <c r="C40" s="155">
        <v>23389327</v>
      </c>
      <c r="D40" s="155"/>
      <c r="E40" s="156">
        <v>61589030</v>
      </c>
      <c r="F40" s="60">
        <v>60882370</v>
      </c>
      <c r="G40" s="60">
        <v>4844771</v>
      </c>
      <c r="H40" s="60">
        <v>4935444</v>
      </c>
      <c r="I40" s="60">
        <v>3803479</v>
      </c>
      <c r="J40" s="60">
        <v>13583694</v>
      </c>
      <c r="K40" s="60">
        <v>4947348</v>
      </c>
      <c r="L40" s="60">
        <v>4929714</v>
      </c>
      <c r="M40" s="60">
        <v>7733771</v>
      </c>
      <c r="N40" s="60">
        <v>17610833</v>
      </c>
      <c r="O40" s="60">
        <v>1846683</v>
      </c>
      <c r="P40" s="60">
        <v>11255273</v>
      </c>
      <c r="Q40" s="60">
        <v>3098868</v>
      </c>
      <c r="R40" s="60">
        <v>16200824</v>
      </c>
      <c r="S40" s="60"/>
      <c r="T40" s="60"/>
      <c r="U40" s="60"/>
      <c r="V40" s="60"/>
      <c r="W40" s="60">
        <v>47395351</v>
      </c>
      <c r="X40" s="60">
        <v>84451581</v>
      </c>
      <c r="Y40" s="60">
        <v>-37056230</v>
      </c>
      <c r="Z40" s="140">
        <v>-43.88</v>
      </c>
      <c r="AA40" s="155">
        <v>60882370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89372629</v>
      </c>
      <c r="D42" s="153">
        <f>SUM(D43:D46)</f>
        <v>0</v>
      </c>
      <c r="E42" s="154">
        <f t="shared" si="8"/>
        <v>100186800</v>
      </c>
      <c r="F42" s="100">
        <f t="shared" si="8"/>
        <v>98963560</v>
      </c>
      <c r="G42" s="100">
        <f t="shared" si="8"/>
        <v>9060425</v>
      </c>
      <c r="H42" s="100">
        <f t="shared" si="8"/>
        <v>7828408</v>
      </c>
      <c r="I42" s="100">
        <f t="shared" si="8"/>
        <v>2067864</v>
      </c>
      <c r="J42" s="100">
        <f t="shared" si="8"/>
        <v>18956697</v>
      </c>
      <c r="K42" s="100">
        <f t="shared" si="8"/>
        <v>7308745</v>
      </c>
      <c r="L42" s="100">
        <f t="shared" si="8"/>
        <v>6776096</v>
      </c>
      <c r="M42" s="100">
        <f t="shared" si="8"/>
        <v>8076800</v>
      </c>
      <c r="N42" s="100">
        <f t="shared" si="8"/>
        <v>22161641</v>
      </c>
      <c r="O42" s="100">
        <f t="shared" si="8"/>
        <v>6437069</v>
      </c>
      <c r="P42" s="100">
        <f t="shared" si="8"/>
        <v>7689715</v>
      </c>
      <c r="Q42" s="100">
        <f t="shared" si="8"/>
        <v>6558745</v>
      </c>
      <c r="R42" s="100">
        <f t="shared" si="8"/>
        <v>20685529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61803867</v>
      </c>
      <c r="X42" s="100">
        <f t="shared" si="8"/>
        <v>70530399</v>
      </c>
      <c r="Y42" s="100">
        <f t="shared" si="8"/>
        <v>-8726532</v>
      </c>
      <c r="Z42" s="137">
        <f>+IF(X42&lt;&gt;0,+(Y42/X42)*100,0)</f>
        <v>-12.372724560937193</v>
      </c>
      <c r="AA42" s="153">
        <f>SUM(AA43:AA46)</f>
        <v>98963560</v>
      </c>
    </row>
    <row r="43" spans="1:27" ht="12.75">
      <c r="A43" s="138" t="s">
        <v>89</v>
      </c>
      <c r="B43" s="136"/>
      <c r="C43" s="155">
        <v>72340758</v>
      </c>
      <c r="D43" s="155"/>
      <c r="E43" s="156">
        <v>73127660</v>
      </c>
      <c r="F43" s="60">
        <v>73516160</v>
      </c>
      <c r="G43" s="60">
        <v>6800294</v>
      </c>
      <c r="H43" s="60">
        <v>6372778</v>
      </c>
      <c r="I43" s="60">
        <v>821977</v>
      </c>
      <c r="J43" s="60">
        <v>13995049</v>
      </c>
      <c r="K43" s="60">
        <v>5218939</v>
      </c>
      <c r="L43" s="60">
        <v>4847894</v>
      </c>
      <c r="M43" s="60">
        <v>5605534</v>
      </c>
      <c r="N43" s="60">
        <v>15672367</v>
      </c>
      <c r="O43" s="60">
        <v>4497857</v>
      </c>
      <c r="P43" s="60">
        <v>5904109</v>
      </c>
      <c r="Q43" s="60">
        <v>4548015</v>
      </c>
      <c r="R43" s="60">
        <v>14949981</v>
      </c>
      <c r="S43" s="60"/>
      <c r="T43" s="60"/>
      <c r="U43" s="60"/>
      <c r="V43" s="60"/>
      <c r="W43" s="60">
        <v>44617397</v>
      </c>
      <c r="X43" s="60">
        <v>52560297</v>
      </c>
      <c r="Y43" s="60">
        <v>-7942900</v>
      </c>
      <c r="Z43" s="140">
        <v>-15.11</v>
      </c>
      <c r="AA43" s="155">
        <v>73516160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>
        <v>742050</v>
      </c>
      <c r="D45" s="157"/>
      <c r="E45" s="158">
        <v>384990</v>
      </c>
      <c r="F45" s="159">
        <v>377610</v>
      </c>
      <c r="G45" s="159">
        <v>25593</v>
      </c>
      <c r="H45" s="159">
        <v>25137</v>
      </c>
      <c r="I45" s="159">
        <v>24267</v>
      </c>
      <c r="J45" s="159">
        <v>74997</v>
      </c>
      <c r="K45" s="159">
        <v>26915</v>
      </c>
      <c r="L45" s="159">
        <v>45019</v>
      </c>
      <c r="M45" s="159">
        <v>29726</v>
      </c>
      <c r="N45" s="159">
        <v>101660</v>
      </c>
      <c r="O45" s="159">
        <v>25179</v>
      </c>
      <c r="P45" s="159">
        <v>38731</v>
      </c>
      <c r="Q45" s="159">
        <v>30150</v>
      </c>
      <c r="R45" s="159">
        <v>94060</v>
      </c>
      <c r="S45" s="159"/>
      <c r="T45" s="159"/>
      <c r="U45" s="159"/>
      <c r="V45" s="159"/>
      <c r="W45" s="159">
        <v>270717</v>
      </c>
      <c r="X45" s="159">
        <v>288729</v>
      </c>
      <c r="Y45" s="159">
        <v>-18012</v>
      </c>
      <c r="Z45" s="141">
        <v>-6.24</v>
      </c>
      <c r="AA45" s="157">
        <v>377610</v>
      </c>
    </row>
    <row r="46" spans="1:27" ht="12.75">
      <c r="A46" s="138" t="s">
        <v>92</v>
      </c>
      <c r="B46" s="136"/>
      <c r="C46" s="155">
        <v>16289821</v>
      </c>
      <c r="D46" s="155"/>
      <c r="E46" s="156">
        <v>26674150</v>
      </c>
      <c r="F46" s="60">
        <v>25069790</v>
      </c>
      <c r="G46" s="60">
        <v>2234538</v>
      </c>
      <c r="H46" s="60">
        <v>1430493</v>
      </c>
      <c r="I46" s="60">
        <v>1221620</v>
      </c>
      <c r="J46" s="60">
        <v>4886651</v>
      </c>
      <c r="K46" s="60">
        <v>2062891</v>
      </c>
      <c r="L46" s="60">
        <v>1883183</v>
      </c>
      <c r="M46" s="60">
        <v>2441540</v>
      </c>
      <c r="N46" s="60">
        <v>6387614</v>
      </c>
      <c r="O46" s="60">
        <v>1914033</v>
      </c>
      <c r="P46" s="60">
        <v>1746875</v>
      </c>
      <c r="Q46" s="60">
        <v>1980580</v>
      </c>
      <c r="R46" s="60">
        <v>5641488</v>
      </c>
      <c r="S46" s="60"/>
      <c r="T46" s="60"/>
      <c r="U46" s="60"/>
      <c r="V46" s="60"/>
      <c r="W46" s="60">
        <v>16915753</v>
      </c>
      <c r="X46" s="60">
        <v>17681373</v>
      </c>
      <c r="Y46" s="60">
        <v>-765620</v>
      </c>
      <c r="Z46" s="140">
        <v>-4.33</v>
      </c>
      <c r="AA46" s="155">
        <v>25069790</v>
      </c>
    </row>
    <row r="47" spans="1:27" ht="12.75">
      <c r="A47" s="135" t="s">
        <v>93</v>
      </c>
      <c r="B47" s="142" t="s">
        <v>94</v>
      </c>
      <c r="C47" s="153">
        <v>5353</v>
      </c>
      <c r="D47" s="153"/>
      <c r="E47" s="154">
        <v>14780</v>
      </c>
      <c r="F47" s="100">
        <v>14780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>
        <v>14780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366174060</v>
      </c>
      <c r="D48" s="168">
        <f>+D28+D32+D38+D42+D47</f>
        <v>0</v>
      </c>
      <c r="E48" s="169">
        <f t="shared" si="9"/>
        <v>384840230</v>
      </c>
      <c r="F48" s="73">
        <f t="shared" si="9"/>
        <v>389302260</v>
      </c>
      <c r="G48" s="73">
        <f t="shared" si="9"/>
        <v>31066344</v>
      </c>
      <c r="H48" s="73">
        <f t="shared" si="9"/>
        <v>29977752</v>
      </c>
      <c r="I48" s="73">
        <f t="shared" si="9"/>
        <v>20064142</v>
      </c>
      <c r="J48" s="73">
        <f t="shared" si="9"/>
        <v>81108238</v>
      </c>
      <c r="K48" s="73">
        <f t="shared" si="9"/>
        <v>29249421</v>
      </c>
      <c r="L48" s="73">
        <f t="shared" si="9"/>
        <v>29088527</v>
      </c>
      <c r="M48" s="73">
        <f t="shared" si="9"/>
        <v>37495311</v>
      </c>
      <c r="N48" s="73">
        <f t="shared" si="9"/>
        <v>95833259</v>
      </c>
      <c r="O48" s="73">
        <f t="shared" si="9"/>
        <v>21699057</v>
      </c>
      <c r="P48" s="73">
        <f t="shared" si="9"/>
        <v>40439817</v>
      </c>
      <c r="Q48" s="73">
        <f t="shared" si="9"/>
        <v>29378631</v>
      </c>
      <c r="R48" s="73">
        <f t="shared" si="9"/>
        <v>91517505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268459002</v>
      </c>
      <c r="X48" s="73">
        <f t="shared" si="9"/>
        <v>284593680</v>
      </c>
      <c r="Y48" s="73">
        <f t="shared" si="9"/>
        <v>-16134678</v>
      </c>
      <c r="Z48" s="170">
        <f>+IF(X48&lt;&gt;0,+(Y48/X48)*100,0)</f>
        <v>-5.669373262259373</v>
      </c>
      <c r="AA48" s="168">
        <f>+AA28+AA32+AA38+AA42+AA47</f>
        <v>389302260</v>
      </c>
    </row>
    <row r="49" spans="1:27" ht="12.75">
      <c r="A49" s="148" t="s">
        <v>49</v>
      </c>
      <c r="B49" s="149"/>
      <c r="C49" s="171">
        <f aca="true" t="shared" si="10" ref="C49:Y49">+C25-C48</f>
        <v>11981918</v>
      </c>
      <c r="D49" s="171">
        <f>+D25-D48</f>
        <v>0</v>
      </c>
      <c r="E49" s="172">
        <f t="shared" si="10"/>
        <v>7149627</v>
      </c>
      <c r="F49" s="173">
        <f t="shared" si="10"/>
        <v>6343680</v>
      </c>
      <c r="G49" s="173">
        <f t="shared" si="10"/>
        <v>-13357217</v>
      </c>
      <c r="H49" s="173">
        <f t="shared" si="10"/>
        <v>94760663</v>
      </c>
      <c r="I49" s="173">
        <f t="shared" si="10"/>
        <v>-11407243</v>
      </c>
      <c r="J49" s="173">
        <f t="shared" si="10"/>
        <v>69996203</v>
      </c>
      <c r="K49" s="173">
        <f t="shared" si="10"/>
        <v>-19735071</v>
      </c>
      <c r="L49" s="173">
        <f t="shared" si="10"/>
        <v>-5616306</v>
      </c>
      <c r="M49" s="173">
        <f t="shared" si="10"/>
        <v>-44487096</v>
      </c>
      <c r="N49" s="173">
        <f t="shared" si="10"/>
        <v>-69838473</v>
      </c>
      <c r="O49" s="173">
        <f t="shared" si="10"/>
        <v>61678693</v>
      </c>
      <c r="P49" s="173">
        <f t="shared" si="10"/>
        <v>-23518587</v>
      </c>
      <c r="Q49" s="173">
        <f t="shared" si="10"/>
        <v>19830250</v>
      </c>
      <c r="R49" s="173">
        <f t="shared" si="10"/>
        <v>57990356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58148086</v>
      </c>
      <c r="X49" s="173">
        <f>IF(F25=F48,0,X25-X48)</f>
        <v>12773898</v>
      </c>
      <c r="Y49" s="173">
        <f t="shared" si="10"/>
        <v>45374188</v>
      </c>
      <c r="Z49" s="174">
        <f>+IF(X49&lt;&gt;0,+(Y49/X49)*100,0)</f>
        <v>355.2101950399165</v>
      </c>
      <c r="AA49" s="171">
        <f>+AA25-AA48</f>
        <v>6343680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46588390</v>
      </c>
      <c r="D5" s="155">
        <v>0</v>
      </c>
      <c r="E5" s="156">
        <v>51481870</v>
      </c>
      <c r="F5" s="60">
        <v>54550450</v>
      </c>
      <c r="G5" s="60">
        <v>17884283</v>
      </c>
      <c r="H5" s="60">
        <v>55164781</v>
      </c>
      <c r="I5" s="60">
        <v>1904274</v>
      </c>
      <c r="J5" s="60">
        <v>74953338</v>
      </c>
      <c r="K5" s="60">
        <v>-969570</v>
      </c>
      <c r="L5" s="60">
        <v>-1077707</v>
      </c>
      <c r="M5" s="60">
        <v>1832663</v>
      </c>
      <c r="N5" s="60">
        <v>-214614</v>
      </c>
      <c r="O5" s="60">
        <v>1853287</v>
      </c>
      <c r="P5" s="60">
        <v>1882286</v>
      </c>
      <c r="Q5" s="60">
        <v>238804</v>
      </c>
      <c r="R5" s="60">
        <v>3974377</v>
      </c>
      <c r="S5" s="60">
        <v>0</v>
      </c>
      <c r="T5" s="60">
        <v>0</v>
      </c>
      <c r="U5" s="60">
        <v>0</v>
      </c>
      <c r="V5" s="60">
        <v>0</v>
      </c>
      <c r="W5" s="60">
        <v>78713101</v>
      </c>
      <c r="X5" s="60">
        <v>41665212</v>
      </c>
      <c r="Y5" s="60">
        <v>37047889</v>
      </c>
      <c r="Z5" s="140">
        <v>88.92</v>
      </c>
      <c r="AA5" s="155">
        <v>54550450</v>
      </c>
    </row>
    <row r="6" spans="1:27" ht="12.75">
      <c r="A6" s="181" t="s">
        <v>102</v>
      </c>
      <c r="B6" s="182"/>
      <c r="C6" s="155">
        <v>3711219</v>
      </c>
      <c r="D6" s="155">
        <v>0</v>
      </c>
      <c r="E6" s="156">
        <v>4071730</v>
      </c>
      <c r="F6" s="60">
        <v>0</v>
      </c>
      <c r="G6" s="60">
        <v>0</v>
      </c>
      <c r="H6" s="60">
        <v>1060581</v>
      </c>
      <c r="I6" s="60">
        <v>1030955</v>
      </c>
      <c r="J6" s="60">
        <v>2091536</v>
      </c>
      <c r="K6" s="60">
        <v>808322</v>
      </c>
      <c r="L6" s="60">
        <v>377956</v>
      </c>
      <c r="M6" s="60">
        <v>367118</v>
      </c>
      <c r="N6" s="60">
        <v>1553396</v>
      </c>
      <c r="O6" s="60">
        <v>-1441228</v>
      </c>
      <c r="P6" s="60">
        <v>288209</v>
      </c>
      <c r="Q6" s="60">
        <v>-451990</v>
      </c>
      <c r="R6" s="60">
        <v>-1605009</v>
      </c>
      <c r="S6" s="60">
        <v>0</v>
      </c>
      <c r="T6" s="60">
        <v>0</v>
      </c>
      <c r="U6" s="60">
        <v>0</v>
      </c>
      <c r="V6" s="60">
        <v>0</v>
      </c>
      <c r="W6" s="60">
        <v>2039923</v>
      </c>
      <c r="X6" s="60"/>
      <c r="Y6" s="60">
        <v>2039923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60625665</v>
      </c>
      <c r="D7" s="155">
        <v>0</v>
      </c>
      <c r="E7" s="156">
        <v>58418190</v>
      </c>
      <c r="F7" s="60">
        <v>60897740</v>
      </c>
      <c r="G7" s="60">
        <v>205159</v>
      </c>
      <c r="H7" s="60">
        <v>10038099</v>
      </c>
      <c r="I7" s="60">
        <v>4215531</v>
      </c>
      <c r="J7" s="60">
        <v>14458789</v>
      </c>
      <c r="K7" s="60">
        <v>8255812</v>
      </c>
      <c r="L7" s="60">
        <v>21923648</v>
      </c>
      <c r="M7" s="60">
        <v>-10586075</v>
      </c>
      <c r="N7" s="60">
        <v>19593385</v>
      </c>
      <c r="O7" s="60">
        <v>6117140</v>
      </c>
      <c r="P7" s="60">
        <v>5267730</v>
      </c>
      <c r="Q7" s="60">
        <v>5333139</v>
      </c>
      <c r="R7" s="60">
        <v>16718009</v>
      </c>
      <c r="S7" s="60">
        <v>0</v>
      </c>
      <c r="T7" s="60">
        <v>0</v>
      </c>
      <c r="U7" s="60">
        <v>0</v>
      </c>
      <c r="V7" s="60">
        <v>0</v>
      </c>
      <c r="W7" s="60">
        <v>50770183</v>
      </c>
      <c r="X7" s="60">
        <v>43813638</v>
      </c>
      <c r="Y7" s="60">
        <v>6956545</v>
      </c>
      <c r="Z7" s="140">
        <v>15.88</v>
      </c>
      <c r="AA7" s="155">
        <v>60897740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11755888</v>
      </c>
      <c r="D10" s="155">
        <v>0</v>
      </c>
      <c r="E10" s="156">
        <v>10452390</v>
      </c>
      <c r="F10" s="54">
        <v>10920790</v>
      </c>
      <c r="G10" s="54">
        <v>-91</v>
      </c>
      <c r="H10" s="54">
        <v>2008203</v>
      </c>
      <c r="I10" s="54">
        <v>979350</v>
      </c>
      <c r="J10" s="54">
        <v>2987462</v>
      </c>
      <c r="K10" s="54">
        <v>1015029</v>
      </c>
      <c r="L10" s="54">
        <v>1017661</v>
      </c>
      <c r="M10" s="54">
        <v>1010418</v>
      </c>
      <c r="N10" s="54">
        <v>3043108</v>
      </c>
      <c r="O10" s="54">
        <v>965152</v>
      </c>
      <c r="P10" s="54">
        <v>1023007</v>
      </c>
      <c r="Q10" s="54">
        <v>956744</v>
      </c>
      <c r="R10" s="54">
        <v>2944903</v>
      </c>
      <c r="S10" s="54">
        <v>0</v>
      </c>
      <c r="T10" s="54">
        <v>0</v>
      </c>
      <c r="U10" s="54">
        <v>0</v>
      </c>
      <c r="V10" s="54">
        <v>0</v>
      </c>
      <c r="W10" s="54">
        <v>8975473</v>
      </c>
      <c r="X10" s="54">
        <v>7839297</v>
      </c>
      <c r="Y10" s="54">
        <v>1136176</v>
      </c>
      <c r="Z10" s="184">
        <v>14.49</v>
      </c>
      <c r="AA10" s="130">
        <v>10920790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1422737</v>
      </c>
      <c r="D12" s="155">
        <v>0</v>
      </c>
      <c r="E12" s="156">
        <v>1308680</v>
      </c>
      <c r="F12" s="60">
        <v>1308680</v>
      </c>
      <c r="G12" s="60">
        <v>-93941</v>
      </c>
      <c r="H12" s="60">
        <v>771120</v>
      </c>
      <c r="I12" s="60">
        <v>74448</v>
      </c>
      <c r="J12" s="60">
        <v>751627</v>
      </c>
      <c r="K12" s="60">
        <v>92</v>
      </c>
      <c r="L12" s="60">
        <v>1312</v>
      </c>
      <c r="M12" s="60">
        <v>22537</v>
      </c>
      <c r="N12" s="60">
        <v>23941</v>
      </c>
      <c r="O12" s="60">
        <v>76310</v>
      </c>
      <c r="P12" s="60">
        <v>42162</v>
      </c>
      <c r="Q12" s="60">
        <v>148057</v>
      </c>
      <c r="R12" s="60">
        <v>266529</v>
      </c>
      <c r="S12" s="60">
        <v>0</v>
      </c>
      <c r="T12" s="60">
        <v>0</v>
      </c>
      <c r="U12" s="60">
        <v>0</v>
      </c>
      <c r="V12" s="60">
        <v>0</v>
      </c>
      <c r="W12" s="60">
        <v>1042097</v>
      </c>
      <c r="X12" s="60">
        <v>981513</v>
      </c>
      <c r="Y12" s="60">
        <v>60584</v>
      </c>
      <c r="Z12" s="140">
        <v>6.17</v>
      </c>
      <c r="AA12" s="155">
        <v>1308680</v>
      </c>
    </row>
    <row r="13" spans="1:27" ht="12.75">
      <c r="A13" s="181" t="s">
        <v>109</v>
      </c>
      <c r="B13" s="185"/>
      <c r="C13" s="155">
        <v>5567036</v>
      </c>
      <c r="D13" s="155">
        <v>0</v>
      </c>
      <c r="E13" s="156">
        <v>6898850</v>
      </c>
      <c r="F13" s="60">
        <v>7398850</v>
      </c>
      <c r="G13" s="60">
        <v>0</v>
      </c>
      <c r="H13" s="60">
        <v>31266</v>
      </c>
      <c r="I13" s="60">
        <v>12252</v>
      </c>
      <c r="J13" s="60">
        <v>43518</v>
      </c>
      <c r="K13" s="60">
        <v>25295</v>
      </c>
      <c r="L13" s="60">
        <v>16447</v>
      </c>
      <c r="M13" s="60">
        <v>71402</v>
      </c>
      <c r="N13" s="60">
        <v>113144</v>
      </c>
      <c r="O13" s="60">
        <v>12542</v>
      </c>
      <c r="P13" s="60">
        <v>28883</v>
      </c>
      <c r="Q13" s="60">
        <v>49045</v>
      </c>
      <c r="R13" s="60">
        <v>90470</v>
      </c>
      <c r="S13" s="60">
        <v>0</v>
      </c>
      <c r="T13" s="60">
        <v>0</v>
      </c>
      <c r="U13" s="60">
        <v>0</v>
      </c>
      <c r="V13" s="60">
        <v>0</v>
      </c>
      <c r="W13" s="60">
        <v>247132</v>
      </c>
      <c r="X13" s="60">
        <v>5174136</v>
      </c>
      <c r="Y13" s="60">
        <v>-4927004</v>
      </c>
      <c r="Z13" s="140">
        <v>-95.22</v>
      </c>
      <c r="AA13" s="155">
        <v>7398850</v>
      </c>
    </row>
    <row r="14" spans="1:27" ht="12.75">
      <c r="A14" s="181" t="s">
        <v>110</v>
      </c>
      <c r="B14" s="185"/>
      <c r="C14" s="155">
        <v>531485</v>
      </c>
      <c r="D14" s="155">
        <v>0</v>
      </c>
      <c r="E14" s="156">
        <v>716390</v>
      </c>
      <c r="F14" s="60">
        <v>716390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537291</v>
      </c>
      <c r="Y14" s="60">
        <v>-537291</v>
      </c>
      <c r="Z14" s="140">
        <v>-100</v>
      </c>
      <c r="AA14" s="155">
        <v>716390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35901589</v>
      </c>
      <c r="D16" s="155">
        <v>0</v>
      </c>
      <c r="E16" s="156">
        <v>36728340</v>
      </c>
      <c r="F16" s="60">
        <v>36728340</v>
      </c>
      <c r="G16" s="60">
        <v>-19576</v>
      </c>
      <c r="H16" s="60">
        <v>32127</v>
      </c>
      <c r="I16" s="60">
        <v>12149</v>
      </c>
      <c r="J16" s="60">
        <v>24700</v>
      </c>
      <c r="K16" s="60">
        <v>18516</v>
      </c>
      <c r="L16" s="60">
        <v>17900</v>
      </c>
      <c r="M16" s="60">
        <v>3735</v>
      </c>
      <c r="N16" s="60">
        <v>40151</v>
      </c>
      <c r="O16" s="60">
        <v>23099120</v>
      </c>
      <c r="P16" s="60">
        <v>17161</v>
      </c>
      <c r="Q16" s="60">
        <v>-164546</v>
      </c>
      <c r="R16" s="60">
        <v>22951735</v>
      </c>
      <c r="S16" s="60">
        <v>0</v>
      </c>
      <c r="T16" s="60">
        <v>0</v>
      </c>
      <c r="U16" s="60">
        <v>0</v>
      </c>
      <c r="V16" s="60">
        <v>0</v>
      </c>
      <c r="W16" s="60">
        <v>23016586</v>
      </c>
      <c r="X16" s="60">
        <v>27546255</v>
      </c>
      <c r="Y16" s="60">
        <v>-4529669</v>
      </c>
      <c r="Z16" s="140">
        <v>-16.44</v>
      </c>
      <c r="AA16" s="155">
        <v>36728340</v>
      </c>
    </row>
    <row r="17" spans="1:27" ht="12.75">
      <c r="A17" s="181" t="s">
        <v>113</v>
      </c>
      <c r="B17" s="185"/>
      <c r="C17" s="155">
        <v>3468444</v>
      </c>
      <c r="D17" s="155">
        <v>0</v>
      </c>
      <c r="E17" s="156">
        <v>73160</v>
      </c>
      <c r="F17" s="60">
        <v>73160</v>
      </c>
      <c r="G17" s="60">
        <v>-1464</v>
      </c>
      <c r="H17" s="60">
        <v>333</v>
      </c>
      <c r="I17" s="60">
        <v>1720</v>
      </c>
      <c r="J17" s="60">
        <v>589</v>
      </c>
      <c r="K17" s="60">
        <v>753</v>
      </c>
      <c r="L17" s="60">
        <v>2056</v>
      </c>
      <c r="M17" s="60">
        <v>228</v>
      </c>
      <c r="N17" s="60">
        <v>3037</v>
      </c>
      <c r="O17" s="60">
        <v>0</v>
      </c>
      <c r="P17" s="60">
        <v>1426</v>
      </c>
      <c r="Q17" s="60">
        <v>7823</v>
      </c>
      <c r="R17" s="60">
        <v>9249</v>
      </c>
      <c r="S17" s="60">
        <v>0</v>
      </c>
      <c r="T17" s="60">
        <v>0</v>
      </c>
      <c r="U17" s="60">
        <v>0</v>
      </c>
      <c r="V17" s="60">
        <v>0</v>
      </c>
      <c r="W17" s="60">
        <v>12875</v>
      </c>
      <c r="X17" s="60">
        <v>54873</v>
      </c>
      <c r="Y17" s="60">
        <v>-41998</v>
      </c>
      <c r="Z17" s="140">
        <v>-76.54</v>
      </c>
      <c r="AA17" s="155">
        <v>73160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3736650</v>
      </c>
      <c r="F18" s="60">
        <v>3736650</v>
      </c>
      <c r="G18" s="60">
        <v>-129879</v>
      </c>
      <c r="H18" s="60">
        <v>-1821615</v>
      </c>
      <c r="I18" s="60">
        <v>276282</v>
      </c>
      <c r="J18" s="60">
        <v>-1675212</v>
      </c>
      <c r="K18" s="60">
        <v>254682</v>
      </c>
      <c r="L18" s="60">
        <v>285982</v>
      </c>
      <c r="M18" s="60">
        <v>249567</v>
      </c>
      <c r="N18" s="60">
        <v>790231</v>
      </c>
      <c r="O18" s="60">
        <v>281607</v>
      </c>
      <c r="P18" s="60">
        <v>271809</v>
      </c>
      <c r="Q18" s="60">
        <v>2368946</v>
      </c>
      <c r="R18" s="60">
        <v>2922362</v>
      </c>
      <c r="S18" s="60">
        <v>0</v>
      </c>
      <c r="T18" s="60">
        <v>0</v>
      </c>
      <c r="U18" s="60">
        <v>0</v>
      </c>
      <c r="V18" s="60">
        <v>0</v>
      </c>
      <c r="W18" s="60">
        <v>2037381</v>
      </c>
      <c r="X18" s="60">
        <v>2802492</v>
      </c>
      <c r="Y18" s="60">
        <v>-765111</v>
      </c>
      <c r="Z18" s="140">
        <v>-27.3</v>
      </c>
      <c r="AA18" s="155">
        <v>3736650</v>
      </c>
    </row>
    <row r="19" spans="1:27" ht="12.75">
      <c r="A19" s="181" t="s">
        <v>34</v>
      </c>
      <c r="B19" s="185"/>
      <c r="C19" s="155">
        <v>148702887</v>
      </c>
      <c r="D19" s="155">
        <v>0</v>
      </c>
      <c r="E19" s="156">
        <v>164648430</v>
      </c>
      <c r="F19" s="60">
        <v>164158570</v>
      </c>
      <c r="G19" s="60">
        <v>0</v>
      </c>
      <c r="H19" s="60">
        <v>57383333</v>
      </c>
      <c r="I19" s="60">
        <v>0</v>
      </c>
      <c r="J19" s="60">
        <v>57383333</v>
      </c>
      <c r="K19" s="60">
        <v>0</v>
      </c>
      <c r="L19" s="60">
        <v>0</v>
      </c>
      <c r="M19" s="60">
        <v>0</v>
      </c>
      <c r="N19" s="60">
        <v>0</v>
      </c>
      <c r="O19" s="60">
        <v>52333000</v>
      </c>
      <c r="P19" s="60">
        <v>8033667</v>
      </c>
      <c r="Q19" s="60">
        <v>40599000</v>
      </c>
      <c r="R19" s="60">
        <v>100965667</v>
      </c>
      <c r="S19" s="60">
        <v>0</v>
      </c>
      <c r="T19" s="60">
        <v>0</v>
      </c>
      <c r="U19" s="60">
        <v>0</v>
      </c>
      <c r="V19" s="60">
        <v>0</v>
      </c>
      <c r="W19" s="60">
        <v>158349000</v>
      </c>
      <c r="X19" s="60">
        <v>120308013</v>
      </c>
      <c r="Y19" s="60">
        <v>38040987</v>
      </c>
      <c r="Z19" s="140">
        <v>31.62</v>
      </c>
      <c r="AA19" s="155">
        <v>164158570</v>
      </c>
    </row>
    <row r="20" spans="1:27" ht="12.75">
      <c r="A20" s="181" t="s">
        <v>35</v>
      </c>
      <c r="B20" s="185"/>
      <c r="C20" s="155">
        <v>2455868</v>
      </c>
      <c r="D20" s="155">
        <v>0</v>
      </c>
      <c r="E20" s="156">
        <v>2011480</v>
      </c>
      <c r="F20" s="54">
        <v>2026720</v>
      </c>
      <c r="G20" s="54">
        <v>-135364</v>
      </c>
      <c r="H20" s="54">
        <v>69924</v>
      </c>
      <c r="I20" s="54">
        <v>149938</v>
      </c>
      <c r="J20" s="54">
        <v>84498</v>
      </c>
      <c r="K20" s="54">
        <v>105068</v>
      </c>
      <c r="L20" s="54">
        <v>906966</v>
      </c>
      <c r="M20" s="54">
        <v>36622</v>
      </c>
      <c r="N20" s="54">
        <v>1048656</v>
      </c>
      <c r="O20" s="54">
        <v>80732</v>
      </c>
      <c r="P20" s="54">
        <v>64890</v>
      </c>
      <c r="Q20" s="54">
        <v>123859</v>
      </c>
      <c r="R20" s="54">
        <v>269481</v>
      </c>
      <c r="S20" s="54">
        <v>0</v>
      </c>
      <c r="T20" s="54">
        <v>0</v>
      </c>
      <c r="U20" s="54">
        <v>0</v>
      </c>
      <c r="V20" s="54">
        <v>0</v>
      </c>
      <c r="W20" s="54">
        <v>1402635</v>
      </c>
      <c r="X20" s="54">
        <v>1508778</v>
      </c>
      <c r="Y20" s="54">
        <v>-106143</v>
      </c>
      <c r="Z20" s="184">
        <v>-7.04</v>
      </c>
      <c r="AA20" s="130">
        <v>2026720</v>
      </c>
    </row>
    <row r="21" spans="1:27" ht="12.75">
      <c r="A21" s="181" t="s">
        <v>115</v>
      </c>
      <c r="B21" s="185"/>
      <c r="C21" s="155">
        <v>400415</v>
      </c>
      <c r="D21" s="155">
        <v>0</v>
      </c>
      <c r="E21" s="156">
        <v>995247</v>
      </c>
      <c r="F21" s="60">
        <v>980000</v>
      </c>
      <c r="G21" s="60">
        <v>0</v>
      </c>
      <c r="H21" s="60">
        <v>263</v>
      </c>
      <c r="I21" s="82">
        <v>0</v>
      </c>
      <c r="J21" s="60">
        <v>263</v>
      </c>
      <c r="K21" s="60">
        <v>351</v>
      </c>
      <c r="L21" s="60">
        <v>0</v>
      </c>
      <c r="M21" s="60">
        <v>0</v>
      </c>
      <c r="N21" s="60">
        <v>351</v>
      </c>
      <c r="O21" s="60">
        <v>88</v>
      </c>
      <c r="P21" s="82">
        <v>0</v>
      </c>
      <c r="Q21" s="60">
        <v>0</v>
      </c>
      <c r="R21" s="60">
        <v>88</v>
      </c>
      <c r="S21" s="60">
        <v>0</v>
      </c>
      <c r="T21" s="60">
        <v>0</v>
      </c>
      <c r="U21" s="60">
        <v>0</v>
      </c>
      <c r="V21" s="60">
        <v>0</v>
      </c>
      <c r="W21" s="82">
        <v>702</v>
      </c>
      <c r="X21" s="60">
        <v>746433</v>
      </c>
      <c r="Y21" s="60">
        <v>-745731</v>
      </c>
      <c r="Z21" s="140">
        <v>-99.91</v>
      </c>
      <c r="AA21" s="155">
        <v>980000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321131623</v>
      </c>
      <c r="D22" s="188">
        <f>SUM(D5:D21)</f>
        <v>0</v>
      </c>
      <c r="E22" s="189">
        <f t="shared" si="0"/>
        <v>341541407</v>
      </c>
      <c r="F22" s="190">
        <f t="shared" si="0"/>
        <v>343496340</v>
      </c>
      <c r="G22" s="190">
        <f t="shared" si="0"/>
        <v>17709127</v>
      </c>
      <c r="H22" s="190">
        <f t="shared" si="0"/>
        <v>124738415</v>
      </c>
      <c r="I22" s="190">
        <f t="shared" si="0"/>
        <v>8656899</v>
      </c>
      <c r="J22" s="190">
        <f t="shared" si="0"/>
        <v>151104441</v>
      </c>
      <c r="K22" s="190">
        <f t="shared" si="0"/>
        <v>9514350</v>
      </c>
      <c r="L22" s="190">
        <f t="shared" si="0"/>
        <v>23472221</v>
      </c>
      <c r="M22" s="190">
        <f t="shared" si="0"/>
        <v>-6991785</v>
      </c>
      <c r="N22" s="190">
        <f t="shared" si="0"/>
        <v>25994786</v>
      </c>
      <c r="O22" s="190">
        <f t="shared" si="0"/>
        <v>83377750</v>
      </c>
      <c r="P22" s="190">
        <f t="shared" si="0"/>
        <v>16921230</v>
      </c>
      <c r="Q22" s="190">
        <f t="shared" si="0"/>
        <v>49208881</v>
      </c>
      <c r="R22" s="190">
        <f t="shared" si="0"/>
        <v>149507861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326607088</v>
      </c>
      <c r="X22" s="190">
        <f t="shared" si="0"/>
        <v>252977931</v>
      </c>
      <c r="Y22" s="190">
        <f t="shared" si="0"/>
        <v>73629157</v>
      </c>
      <c r="Z22" s="191">
        <f>+IF(X22&lt;&gt;0,+(Y22/X22)*100,0)</f>
        <v>29.104972401723057</v>
      </c>
      <c r="AA22" s="188">
        <f>SUM(AA5:AA21)</f>
        <v>343496340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99407223</v>
      </c>
      <c r="D25" s="155">
        <v>0</v>
      </c>
      <c r="E25" s="156">
        <v>113956330</v>
      </c>
      <c r="F25" s="60">
        <v>107382410</v>
      </c>
      <c r="G25" s="60">
        <v>9075732</v>
      </c>
      <c r="H25" s="60">
        <v>8319399</v>
      </c>
      <c r="I25" s="60">
        <v>8474468</v>
      </c>
      <c r="J25" s="60">
        <v>25869599</v>
      </c>
      <c r="K25" s="60">
        <v>8485469</v>
      </c>
      <c r="L25" s="60">
        <v>9213392</v>
      </c>
      <c r="M25" s="60">
        <v>12094575</v>
      </c>
      <c r="N25" s="60">
        <v>29793436</v>
      </c>
      <c r="O25" s="60">
        <v>8643356</v>
      </c>
      <c r="P25" s="60">
        <v>8439563</v>
      </c>
      <c r="Q25" s="60">
        <v>8154171</v>
      </c>
      <c r="R25" s="60">
        <v>25237090</v>
      </c>
      <c r="S25" s="60">
        <v>0</v>
      </c>
      <c r="T25" s="60">
        <v>0</v>
      </c>
      <c r="U25" s="60">
        <v>0</v>
      </c>
      <c r="V25" s="60">
        <v>0</v>
      </c>
      <c r="W25" s="60">
        <v>80900125</v>
      </c>
      <c r="X25" s="60">
        <v>84576735</v>
      </c>
      <c r="Y25" s="60">
        <v>-3676610</v>
      </c>
      <c r="Z25" s="140">
        <v>-4.35</v>
      </c>
      <c r="AA25" s="155">
        <v>107382410</v>
      </c>
    </row>
    <row r="26" spans="1:27" ht="12.75">
      <c r="A26" s="183" t="s">
        <v>38</v>
      </c>
      <c r="B26" s="182"/>
      <c r="C26" s="155">
        <v>17631706</v>
      </c>
      <c r="D26" s="155">
        <v>0</v>
      </c>
      <c r="E26" s="156">
        <v>20114730</v>
      </c>
      <c r="F26" s="60">
        <v>20528650</v>
      </c>
      <c r="G26" s="60">
        <v>1572508</v>
      </c>
      <c r="H26" s="60">
        <v>1570827</v>
      </c>
      <c r="I26" s="60">
        <v>1575250</v>
      </c>
      <c r="J26" s="60">
        <v>4718585</v>
      </c>
      <c r="K26" s="60">
        <v>1576900</v>
      </c>
      <c r="L26" s="60">
        <v>1575663</v>
      </c>
      <c r="M26" s="60">
        <v>1599565</v>
      </c>
      <c r="N26" s="60">
        <v>4752128</v>
      </c>
      <c r="O26" s="60">
        <v>2504332</v>
      </c>
      <c r="P26" s="60">
        <v>1675897</v>
      </c>
      <c r="Q26" s="60">
        <v>1433053</v>
      </c>
      <c r="R26" s="60">
        <v>5613282</v>
      </c>
      <c r="S26" s="60">
        <v>0</v>
      </c>
      <c r="T26" s="60">
        <v>0</v>
      </c>
      <c r="U26" s="60">
        <v>0</v>
      </c>
      <c r="V26" s="60">
        <v>0</v>
      </c>
      <c r="W26" s="60">
        <v>15083995</v>
      </c>
      <c r="X26" s="60">
        <v>15086052</v>
      </c>
      <c r="Y26" s="60">
        <v>-2057</v>
      </c>
      <c r="Z26" s="140">
        <v>-0.01</v>
      </c>
      <c r="AA26" s="155">
        <v>20528650</v>
      </c>
    </row>
    <row r="27" spans="1:27" ht="12.75">
      <c r="A27" s="183" t="s">
        <v>118</v>
      </c>
      <c r="B27" s="182"/>
      <c r="C27" s="155">
        <v>43990841</v>
      </c>
      <c r="D27" s="155">
        <v>0</v>
      </c>
      <c r="E27" s="156">
        <v>44442220</v>
      </c>
      <c r="F27" s="60">
        <v>44442220</v>
      </c>
      <c r="G27" s="60">
        <v>3703518</v>
      </c>
      <c r="H27" s="60">
        <v>3703518</v>
      </c>
      <c r="I27" s="60">
        <v>3703518</v>
      </c>
      <c r="J27" s="60">
        <v>11110554</v>
      </c>
      <c r="K27" s="60">
        <v>3703518</v>
      </c>
      <c r="L27" s="60">
        <v>3703518</v>
      </c>
      <c r="M27" s="60">
        <v>3703518</v>
      </c>
      <c r="N27" s="60">
        <v>11110554</v>
      </c>
      <c r="O27" s="60">
        <v>0</v>
      </c>
      <c r="P27" s="60">
        <v>7407036</v>
      </c>
      <c r="Q27" s="60">
        <v>3703518</v>
      </c>
      <c r="R27" s="60">
        <v>11110554</v>
      </c>
      <c r="S27" s="60">
        <v>0</v>
      </c>
      <c r="T27" s="60">
        <v>0</v>
      </c>
      <c r="U27" s="60">
        <v>0</v>
      </c>
      <c r="V27" s="60">
        <v>0</v>
      </c>
      <c r="W27" s="60">
        <v>33331662</v>
      </c>
      <c r="X27" s="60">
        <v>33331662</v>
      </c>
      <c r="Y27" s="60">
        <v>0</v>
      </c>
      <c r="Z27" s="140">
        <v>0</v>
      </c>
      <c r="AA27" s="155">
        <v>44442220</v>
      </c>
    </row>
    <row r="28" spans="1:27" ht="12.75">
      <c r="A28" s="183" t="s">
        <v>39</v>
      </c>
      <c r="B28" s="182"/>
      <c r="C28" s="155">
        <v>41263952</v>
      </c>
      <c r="D28" s="155">
        <v>0</v>
      </c>
      <c r="E28" s="156">
        <v>43708020</v>
      </c>
      <c r="F28" s="60">
        <v>45928430</v>
      </c>
      <c r="G28" s="60">
        <v>3332001</v>
      </c>
      <c r="H28" s="60">
        <v>3332001</v>
      </c>
      <c r="I28" s="60">
        <v>3332001</v>
      </c>
      <c r="J28" s="60">
        <v>9996003</v>
      </c>
      <c r="K28" s="60">
        <v>3332001</v>
      </c>
      <c r="L28" s="60">
        <v>3332001</v>
      </c>
      <c r="M28" s="60">
        <v>6168421</v>
      </c>
      <c r="N28" s="60">
        <v>12832423</v>
      </c>
      <c r="O28" s="60">
        <v>0</v>
      </c>
      <c r="P28" s="60">
        <v>12336843</v>
      </c>
      <c r="Q28" s="60">
        <v>718945</v>
      </c>
      <c r="R28" s="60">
        <v>13055788</v>
      </c>
      <c r="S28" s="60">
        <v>0</v>
      </c>
      <c r="T28" s="60">
        <v>0</v>
      </c>
      <c r="U28" s="60">
        <v>0</v>
      </c>
      <c r="V28" s="60">
        <v>0</v>
      </c>
      <c r="W28" s="60">
        <v>35884214</v>
      </c>
      <c r="X28" s="60">
        <v>32781015</v>
      </c>
      <c r="Y28" s="60">
        <v>3103199</v>
      </c>
      <c r="Z28" s="140">
        <v>9.47</v>
      </c>
      <c r="AA28" s="155">
        <v>45928430</v>
      </c>
    </row>
    <row r="29" spans="1:27" ht="12.75">
      <c r="A29" s="183" t="s">
        <v>40</v>
      </c>
      <c r="B29" s="182"/>
      <c r="C29" s="155">
        <v>537243</v>
      </c>
      <c r="D29" s="155">
        <v>0</v>
      </c>
      <c r="E29" s="156">
        <v>566500</v>
      </c>
      <c r="F29" s="60">
        <v>566500</v>
      </c>
      <c r="G29" s="60">
        <v>0</v>
      </c>
      <c r="H29" s="60">
        <v>256207</v>
      </c>
      <c r="I29" s="60">
        <v>0</v>
      </c>
      <c r="J29" s="60">
        <v>256207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244481</v>
      </c>
      <c r="R29" s="60">
        <v>244481</v>
      </c>
      <c r="S29" s="60">
        <v>0</v>
      </c>
      <c r="T29" s="60">
        <v>0</v>
      </c>
      <c r="U29" s="60">
        <v>0</v>
      </c>
      <c r="V29" s="60">
        <v>0</v>
      </c>
      <c r="W29" s="60">
        <v>500688</v>
      </c>
      <c r="X29" s="60">
        <v>424872</v>
      </c>
      <c r="Y29" s="60">
        <v>75816</v>
      </c>
      <c r="Z29" s="140">
        <v>17.84</v>
      </c>
      <c r="AA29" s="155">
        <v>566500</v>
      </c>
    </row>
    <row r="30" spans="1:27" ht="12.75">
      <c r="A30" s="183" t="s">
        <v>119</v>
      </c>
      <c r="B30" s="182"/>
      <c r="C30" s="155">
        <v>45758770</v>
      </c>
      <c r="D30" s="155">
        <v>0</v>
      </c>
      <c r="E30" s="156">
        <v>48916200</v>
      </c>
      <c r="F30" s="60">
        <v>48416200</v>
      </c>
      <c r="G30" s="60">
        <v>5454760</v>
      </c>
      <c r="H30" s="60">
        <v>5251692</v>
      </c>
      <c r="I30" s="60">
        <v>0</v>
      </c>
      <c r="J30" s="60">
        <v>10706452</v>
      </c>
      <c r="K30" s="60">
        <v>4167369</v>
      </c>
      <c r="L30" s="60">
        <v>3575160</v>
      </c>
      <c r="M30" s="60">
        <v>3161275</v>
      </c>
      <c r="N30" s="60">
        <v>10903804</v>
      </c>
      <c r="O30" s="60">
        <v>3518458</v>
      </c>
      <c r="P30" s="60">
        <v>3882440</v>
      </c>
      <c r="Q30" s="60">
        <v>3309416</v>
      </c>
      <c r="R30" s="60">
        <v>10710314</v>
      </c>
      <c r="S30" s="60">
        <v>0</v>
      </c>
      <c r="T30" s="60">
        <v>0</v>
      </c>
      <c r="U30" s="60">
        <v>0</v>
      </c>
      <c r="V30" s="60">
        <v>0</v>
      </c>
      <c r="W30" s="60">
        <v>32320570</v>
      </c>
      <c r="X30" s="60">
        <v>36874647</v>
      </c>
      <c r="Y30" s="60">
        <v>-4554077</v>
      </c>
      <c r="Z30" s="140">
        <v>-12.35</v>
      </c>
      <c r="AA30" s="155">
        <v>48416200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10670880</v>
      </c>
      <c r="F31" s="60">
        <v>9522570</v>
      </c>
      <c r="G31" s="60">
        <v>1002783</v>
      </c>
      <c r="H31" s="60">
        <v>355599</v>
      </c>
      <c r="I31" s="60">
        <v>356487</v>
      </c>
      <c r="J31" s="60">
        <v>1714869</v>
      </c>
      <c r="K31" s="60">
        <v>624868</v>
      </c>
      <c r="L31" s="60">
        <v>712432</v>
      </c>
      <c r="M31" s="60">
        <v>791270</v>
      </c>
      <c r="N31" s="60">
        <v>2128570</v>
      </c>
      <c r="O31" s="60">
        <v>990446</v>
      </c>
      <c r="P31" s="60">
        <v>640005</v>
      </c>
      <c r="Q31" s="60">
        <v>953244</v>
      </c>
      <c r="R31" s="60">
        <v>2583695</v>
      </c>
      <c r="S31" s="60">
        <v>0</v>
      </c>
      <c r="T31" s="60">
        <v>0</v>
      </c>
      <c r="U31" s="60">
        <v>0</v>
      </c>
      <c r="V31" s="60">
        <v>0</v>
      </c>
      <c r="W31" s="60">
        <v>6427134</v>
      </c>
      <c r="X31" s="60">
        <v>8531721</v>
      </c>
      <c r="Y31" s="60">
        <v>-2104587</v>
      </c>
      <c r="Z31" s="140">
        <v>-24.67</v>
      </c>
      <c r="AA31" s="155">
        <v>9522570</v>
      </c>
    </row>
    <row r="32" spans="1:27" ht="12.75">
      <c r="A32" s="183" t="s">
        <v>121</v>
      </c>
      <c r="B32" s="182"/>
      <c r="C32" s="155">
        <v>32887809</v>
      </c>
      <c r="D32" s="155">
        <v>0</v>
      </c>
      <c r="E32" s="156">
        <v>65669030</v>
      </c>
      <c r="F32" s="60">
        <v>71137510</v>
      </c>
      <c r="G32" s="60">
        <v>4599304</v>
      </c>
      <c r="H32" s="60">
        <v>3539848</v>
      </c>
      <c r="I32" s="60">
        <v>1436290</v>
      </c>
      <c r="J32" s="60">
        <v>9575442</v>
      </c>
      <c r="K32" s="60">
        <v>4852788</v>
      </c>
      <c r="L32" s="60">
        <v>4688052</v>
      </c>
      <c r="M32" s="60">
        <v>7410575</v>
      </c>
      <c r="N32" s="60">
        <v>16951415</v>
      </c>
      <c r="O32" s="60">
        <v>3872349</v>
      </c>
      <c r="P32" s="60">
        <v>3537753</v>
      </c>
      <c r="Q32" s="60">
        <v>6783082</v>
      </c>
      <c r="R32" s="60">
        <v>14193184</v>
      </c>
      <c r="S32" s="60">
        <v>0</v>
      </c>
      <c r="T32" s="60">
        <v>0</v>
      </c>
      <c r="U32" s="60">
        <v>0</v>
      </c>
      <c r="V32" s="60">
        <v>0</v>
      </c>
      <c r="W32" s="60">
        <v>40720041</v>
      </c>
      <c r="X32" s="60">
        <v>46431891</v>
      </c>
      <c r="Y32" s="60">
        <v>-5711850</v>
      </c>
      <c r="Z32" s="140">
        <v>-12.3</v>
      </c>
      <c r="AA32" s="155">
        <v>71137510</v>
      </c>
    </row>
    <row r="33" spans="1:27" ht="12.75">
      <c r="A33" s="183" t="s">
        <v>42</v>
      </c>
      <c r="B33" s="182"/>
      <c r="C33" s="155">
        <v>4573684</v>
      </c>
      <c r="D33" s="155">
        <v>0</v>
      </c>
      <c r="E33" s="156">
        <v>3891250</v>
      </c>
      <c r="F33" s="60">
        <v>4144800</v>
      </c>
      <c r="G33" s="60">
        <v>98709</v>
      </c>
      <c r="H33" s="60">
        <v>832079</v>
      </c>
      <c r="I33" s="60">
        <v>89232</v>
      </c>
      <c r="J33" s="60">
        <v>1020020</v>
      </c>
      <c r="K33" s="60">
        <v>180451</v>
      </c>
      <c r="L33" s="60">
        <v>365217</v>
      </c>
      <c r="M33" s="60">
        <v>257957</v>
      </c>
      <c r="N33" s="60">
        <v>803625</v>
      </c>
      <c r="O33" s="60">
        <v>205162</v>
      </c>
      <c r="P33" s="60">
        <v>175027</v>
      </c>
      <c r="Q33" s="60">
        <v>-64128</v>
      </c>
      <c r="R33" s="60">
        <v>316061</v>
      </c>
      <c r="S33" s="60">
        <v>0</v>
      </c>
      <c r="T33" s="60">
        <v>0</v>
      </c>
      <c r="U33" s="60">
        <v>0</v>
      </c>
      <c r="V33" s="60">
        <v>0</v>
      </c>
      <c r="W33" s="60">
        <v>2139706</v>
      </c>
      <c r="X33" s="60">
        <v>2394972</v>
      </c>
      <c r="Y33" s="60">
        <v>-255266</v>
      </c>
      <c r="Z33" s="140">
        <v>-10.66</v>
      </c>
      <c r="AA33" s="155">
        <v>4144800</v>
      </c>
    </row>
    <row r="34" spans="1:27" ht="12.75">
      <c r="A34" s="183" t="s">
        <v>43</v>
      </c>
      <c r="B34" s="182"/>
      <c r="C34" s="155">
        <v>80122832</v>
      </c>
      <c r="D34" s="155">
        <v>0</v>
      </c>
      <c r="E34" s="156">
        <v>32905070</v>
      </c>
      <c r="F34" s="60">
        <v>37232970</v>
      </c>
      <c r="G34" s="60">
        <v>2227029</v>
      </c>
      <c r="H34" s="60">
        <v>2816582</v>
      </c>
      <c r="I34" s="60">
        <v>1096896</v>
      </c>
      <c r="J34" s="60">
        <v>6140507</v>
      </c>
      <c r="K34" s="60">
        <v>2326057</v>
      </c>
      <c r="L34" s="60">
        <v>1923092</v>
      </c>
      <c r="M34" s="60">
        <v>2308155</v>
      </c>
      <c r="N34" s="60">
        <v>6557304</v>
      </c>
      <c r="O34" s="60">
        <v>1964954</v>
      </c>
      <c r="P34" s="60">
        <v>2345253</v>
      </c>
      <c r="Q34" s="60">
        <v>4142849</v>
      </c>
      <c r="R34" s="60">
        <v>8453056</v>
      </c>
      <c r="S34" s="60">
        <v>0</v>
      </c>
      <c r="T34" s="60">
        <v>0</v>
      </c>
      <c r="U34" s="60">
        <v>0</v>
      </c>
      <c r="V34" s="60">
        <v>0</v>
      </c>
      <c r="W34" s="60">
        <v>21150867</v>
      </c>
      <c r="X34" s="60">
        <v>24549930</v>
      </c>
      <c r="Y34" s="60">
        <v>-3399063</v>
      </c>
      <c r="Z34" s="140">
        <v>-13.85</v>
      </c>
      <c r="AA34" s="155">
        <v>37232970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366174060</v>
      </c>
      <c r="D36" s="188">
        <f>SUM(D25:D35)</f>
        <v>0</v>
      </c>
      <c r="E36" s="189">
        <f t="shared" si="1"/>
        <v>384840230</v>
      </c>
      <c r="F36" s="190">
        <f t="shared" si="1"/>
        <v>389302260</v>
      </c>
      <c r="G36" s="190">
        <f t="shared" si="1"/>
        <v>31066344</v>
      </c>
      <c r="H36" s="190">
        <f t="shared" si="1"/>
        <v>29977752</v>
      </c>
      <c r="I36" s="190">
        <f t="shared" si="1"/>
        <v>20064142</v>
      </c>
      <c r="J36" s="190">
        <f t="shared" si="1"/>
        <v>81108238</v>
      </c>
      <c r="K36" s="190">
        <f t="shared" si="1"/>
        <v>29249421</v>
      </c>
      <c r="L36" s="190">
        <f t="shared" si="1"/>
        <v>29088527</v>
      </c>
      <c r="M36" s="190">
        <f t="shared" si="1"/>
        <v>37495311</v>
      </c>
      <c r="N36" s="190">
        <f t="shared" si="1"/>
        <v>95833259</v>
      </c>
      <c r="O36" s="190">
        <f t="shared" si="1"/>
        <v>21699057</v>
      </c>
      <c r="P36" s="190">
        <f t="shared" si="1"/>
        <v>40439817</v>
      </c>
      <c r="Q36" s="190">
        <f t="shared" si="1"/>
        <v>29378631</v>
      </c>
      <c r="R36" s="190">
        <f t="shared" si="1"/>
        <v>91517505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268459002</v>
      </c>
      <c r="X36" s="190">
        <f t="shared" si="1"/>
        <v>284983497</v>
      </c>
      <c r="Y36" s="190">
        <f t="shared" si="1"/>
        <v>-16524495</v>
      </c>
      <c r="Z36" s="191">
        <f>+IF(X36&lt;&gt;0,+(Y36/X36)*100,0)</f>
        <v>-5.798404179172523</v>
      </c>
      <c r="AA36" s="188">
        <f>SUM(AA25:AA35)</f>
        <v>389302260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-45042437</v>
      </c>
      <c r="D38" s="199">
        <f>+D22-D36</f>
        <v>0</v>
      </c>
      <c r="E38" s="200">
        <f t="shared" si="2"/>
        <v>-43298823</v>
      </c>
      <c r="F38" s="106">
        <f t="shared" si="2"/>
        <v>-45805920</v>
      </c>
      <c r="G38" s="106">
        <f t="shared" si="2"/>
        <v>-13357217</v>
      </c>
      <c r="H38" s="106">
        <f t="shared" si="2"/>
        <v>94760663</v>
      </c>
      <c r="I38" s="106">
        <f t="shared" si="2"/>
        <v>-11407243</v>
      </c>
      <c r="J38" s="106">
        <f t="shared" si="2"/>
        <v>69996203</v>
      </c>
      <c r="K38" s="106">
        <f t="shared" si="2"/>
        <v>-19735071</v>
      </c>
      <c r="L38" s="106">
        <f t="shared" si="2"/>
        <v>-5616306</v>
      </c>
      <c r="M38" s="106">
        <f t="shared" si="2"/>
        <v>-44487096</v>
      </c>
      <c r="N38" s="106">
        <f t="shared" si="2"/>
        <v>-69838473</v>
      </c>
      <c r="O38" s="106">
        <f t="shared" si="2"/>
        <v>61678693</v>
      </c>
      <c r="P38" s="106">
        <f t="shared" si="2"/>
        <v>-23518587</v>
      </c>
      <c r="Q38" s="106">
        <f t="shared" si="2"/>
        <v>19830250</v>
      </c>
      <c r="R38" s="106">
        <f t="shared" si="2"/>
        <v>57990356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58148086</v>
      </c>
      <c r="X38" s="106">
        <f>IF(F22=F36,0,X22-X36)</f>
        <v>-32005566</v>
      </c>
      <c r="Y38" s="106">
        <f t="shared" si="2"/>
        <v>90153652</v>
      </c>
      <c r="Z38" s="201">
        <f>+IF(X38&lt;&gt;0,+(Y38/X38)*100,0)</f>
        <v>-281.6811675819137</v>
      </c>
      <c r="AA38" s="199">
        <f>+AA22-AA36</f>
        <v>-45805920</v>
      </c>
    </row>
    <row r="39" spans="1:27" ht="12.75">
      <c r="A39" s="181" t="s">
        <v>46</v>
      </c>
      <c r="B39" s="185"/>
      <c r="C39" s="155">
        <v>57024355</v>
      </c>
      <c r="D39" s="155">
        <v>0</v>
      </c>
      <c r="E39" s="156">
        <v>50448450</v>
      </c>
      <c r="F39" s="60">
        <v>52149600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44389647</v>
      </c>
      <c r="Y39" s="60">
        <v>-44389647</v>
      </c>
      <c r="Z39" s="140">
        <v>-100</v>
      </c>
      <c r="AA39" s="155">
        <v>52149600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11981918</v>
      </c>
      <c r="D42" s="206">
        <f>SUM(D38:D41)</f>
        <v>0</v>
      </c>
      <c r="E42" s="207">
        <f t="shared" si="3"/>
        <v>7149627</v>
      </c>
      <c r="F42" s="88">
        <f t="shared" si="3"/>
        <v>6343680</v>
      </c>
      <c r="G42" s="88">
        <f t="shared" si="3"/>
        <v>-13357217</v>
      </c>
      <c r="H42" s="88">
        <f t="shared" si="3"/>
        <v>94760663</v>
      </c>
      <c r="I42" s="88">
        <f t="shared" si="3"/>
        <v>-11407243</v>
      </c>
      <c r="J42" s="88">
        <f t="shared" si="3"/>
        <v>69996203</v>
      </c>
      <c r="K42" s="88">
        <f t="shared" si="3"/>
        <v>-19735071</v>
      </c>
      <c r="L42" s="88">
        <f t="shared" si="3"/>
        <v>-5616306</v>
      </c>
      <c r="M42" s="88">
        <f t="shared" si="3"/>
        <v>-44487096</v>
      </c>
      <c r="N42" s="88">
        <f t="shared" si="3"/>
        <v>-69838473</v>
      </c>
      <c r="O42" s="88">
        <f t="shared" si="3"/>
        <v>61678693</v>
      </c>
      <c r="P42" s="88">
        <f t="shared" si="3"/>
        <v>-23518587</v>
      </c>
      <c r="Q42" s="88">
        <f t="shared" si="3"/>
        <v>19830250</v>
      </c>
      <c r="R42" s="88">
        <f t="shared" si="3"/>
        <v>57990356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58148086</v>
      </c>
      <c r="X42" s="88">
        <f t="shared" si="3"/>
        <v>12384081</v>
      </c>
      <c r="Y42" s="88">
        <f t="shared" si="3"/>
        <v>45764005</v>
      </c>
      <c r="Z42" s="208">
        <f>+IF(X42&lt;&gt;0,+(Y42/X42)*100,0)</f>
        <v>369.5389670012656</v>
      </c>
      <c r="AA42" s="206">
        <f>SUM(AA38:AA41)</f>
        <v>6343680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11981918</v>
      </c>
      <c r="D44" s="210">
        <f>+D42-D43</f>
        <v>0</v>
      </c>
      <c r="E44" s="211">
        <f t="shared" si="4"/>
        <v>7149627</v>
      </c>
      <c r="F44" s="77">
        <f t="shared" si="4"/>
        <v>6343680</v>
      </c>
      <c r="G44" s="77">
        <f t="shared" si="4"/>
        <v>-13357217</v>
      </c>
      <c r="H44" s="77">
        <f t="shared" si="4"/>
        <v>94760663</v>
      </c>
      <c r="I44" s="77">
        <f t="shared" si="4"/>
        <v>-11407243</v>
      </c>
      <c r="J44" s="77">
        <f t="shared" si="4"/>
        <v>69996203</v>
      </c>
      <c r="K44" s="77">
        <f t="shared" si="4"/>
        <v>-19735071</v>
      </c>
      <c r="L44" s="77">
        <f t="shared" si="4"/>
        <v>-5616306</v>
      </c>
      <c r="M44" s="77">
        <f t="shared" si="4"/>
        <v>-44487096</v>
      </c>
      <c r="N44" s="77">
        <f t="shared" si="4"/>
        <v>-69838473</v>
      </c>
      <c r="O44" s="77">
        <f t="shared" si="4"/>
        <v>61678693</v>
      </c>
      <c r="P44" s="77">
        <f t="shared" si="4"/>
        <v>-23518587</v>
      </c>
      <c r="Q44" s="77">
        <f t="shared" si="4"/>
        <v>19830250</v>
      </c>
      <c r="R44" s="77">
        <f t="shared" si="4"/>
        <v>57990356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58148086</v>
      </c>
      <c r="X44" s="77">
        <f t="shared" si="4"/>
        <v>12384081</v>
      </c>
      <c r="Y44" s="77">
        <f t="shared" si="4"/>
        <v>45764005</v>
      </c>
      <c r="Z44" s="212">
        <f>+IF(X44&lt;&gt;0,+(Y44/X44)*100,0)</f>
        <v>369.5389670012656</v>
      </c>
      <c r="AA44" s="210">
        <f>+AA42-AA43</f>
        <v>6343680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11981918</v>
      </c>
      <c r="D46" s="206">
        <f>SUM(D44:D45)</f>
        <v>0</v>
      </c>
      <c r="E46" s="207">
        <f t="shared" si="5"/>
        <v>7149627</v>
      </c>
      <c r="F46" s="88">
        <f t="shared" si="5"/>
        <v>6343680</v>
      </c>
      <c r="G46" s="88">
        <f t="shared" si="5"/>
        <v>-13357217</v>
      </c>
      <c r="H46" s="88">
        <f t="shared" si="5"/>
        <v>94760663</v>
      </c>
      <c r="I46" s="88">
        <f t="shared" si="5"/>
        <v>-11407243</v>
      </c>
      <c r="J46" s="88">
        <f t="shared" si="5"/>
        <v>69996203</v>
      </c>
      <c r="K46" s="88">
        <f t="shared" si="5"/>
        <v>-19735071</v>
      </c>
      <c r="L46" s="88">
        <f t="shared" si="5"/>
        <v>-5616306</v>
      </c>
      <c r="M46" s="88">
        <f t="shared" si="5"/>
        <v>-44487096</v>
      </c>
      <c r="N46" s="88">
        <f t="shared" si="5"/>
        <v>-69838473</v>
      </c>
      <c r="O46" s="88">
        <f t="shared" si="5"/>
        <v>61678693</v>
      </c>
      <c r="P46" s="88">
        <f t="shared" si="5"/>
        <v>-23518587</v>
      </c>
      <c r="Q46" s="88">
        <f t="shared" si="5"/>
        <v>19830250</v>
      </c>
      <c r="R46" s="88">
        <f t="shared" si="5"/>
        <v>57990356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58148086</v>
      </c>
      <c r="X46" s="88">
        <f t="shared" si="5"/>
        <v>12384081</v>
      </c>
      <c r="Y46" s="88">
        <f t="shared" si="5"/>
        <v>45764005</v>
      </c>
      <c r="Z46" s="208">
        <f>+IF(X46&lt;&gt;0,+(Y46/X46)*100,0)</f>
        <v>369.5389670012656</v>
      </c>
      <c r="AA46" s="206">
        <f>SUM(AA44:AA45)</f>
        <v>6343680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11981918</v>
      </c>
      <c r="D48" s="217">
        <f>SUM(D46:D47)</f>
        <v>0</v>
      </c>
      <c r="E48" s="218">
        <f t="shared" si="6"/>
        <v>7149627</v>
      </c>
      <c r="F48" s="219">
        <f t="shared" si="6"/>
        <v>6343680</v>
      </c>
      <c r="G48" s="219">
        <f t="shared" si="6"/>
        <v>-13357217</v>
      </c>
      <c r="H48" s="220">
        <f t="shared" si="6"/>
        <v>94760663</v>
      </c>
      <c r="I48" s="220">
        <f t="shared" si="6"/>
        <v>-11407243</v>
      </c>
      <c r="J48" s="220">
        <f t="shared" si="6"/>
        <v>69996203</v>
      </c>
      <c r="K48" s="220">
        <f t="shared" si="6"/>
        <v>-19735071</v>
      </c>
      <c r="L48" s="220">
        <f t="shared" si="6"/>
        <v>-5616306</v>
      </c>
      <c r="M48" s="219">
        <f t="shared" si="6"/>
        <v>-44487096</v>
      </c>
      <c r="N48" s="219">
        <f t="shared" si="6"/>
        <v>-69838473</v>
      </c>
      <c r="O48" s="220">
        <f t="shared" si="6"/>
        <v>61678693</v>
      </c>
      <c r="P48" s="220">
        <f t="shared" si="6"/>
        <v>-23518587</v>
      </c>
      <c r="Q48" s="220">
        <f t="shared" si="6"/>
        <v>19830250</v>
      </c>
      <c r="R48" s="220">
        <f t="shared" si="6"/>
        <v>57990356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58148086</v>
      </c>
      <c r="X48" s="220">
        <f t="shared" si="6"/>
        <v>12384081</v>
      </c>
      <c r="Y48" s="220">
        <f t="shared" si="6"/>
        <v>45764005</v>
      </c>
      <c r="Z48" s="221">
        <f>+IF(X48&lt;&gt;0,+(Y48/X48)*100,0)</f>
        <v>369.5389670012656</v>
      </c>
      <c r="AA48" s="222">
        <f>SUM(AA46:AA47)</f>
        <v>6343680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9358317</v>
      </c>
      <c r="D5" s="153">
        <f>SUM(D6:D8)</f>
        <v>0</v>
      </c>
      <c r="E5" s="154">
        <f t="shared" si="0"/>
        <v>4290000</v>
      </c>
      <c r="F5" s="100">
        <f t="shared" si="0"/>
        <v>4290000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110578</v>
      </c>
      <c r="L5" s="100">
        <f t="shared" si="0"/>
        <v>117592</v>
      </c>
      <c r="M5" s="100">
        <f t="shared" si="0"/>
        <v>479926</v>
      </c>
      <c r="N5" s="100">
        <f t="shared" si="0"/>
        <v>708096</v>
      </c>
      <c r="O5" s="100">
        <f t="shared" si="0"/>
        <v>1207193</v>
      </c>
      <c r="P5" s="100">
        <f t="shared" si="0"/>
        <v>-700</v>
      </c>
      <c r="Q5" s="100">
        <f t="shared" si="0"/>
        <v>0</v>
      </c>
      <c r="R5" s="100">
        <f t="shared" si="0"/>
        <v>1206493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1914589</v>
      </c>
      <c r="X5" s="100">
        <f t="shared" si="0"/>
        <v>3295300</v>
      </c>
      <c r="Y5" s="100">
        <f t="shared" si="0"/>
        <v>-1380711</v>
      </c>
      <c r="Z5" s="137">
        <f>+IF(X5&lt;&gt;0,+(Y5/X5)*100,0)</f>
        <v>-41.899402178860804</v>
      </c>
      <c r="AA5" s="153">
        <f>SUM(AA6:AA8)</f>
        <v>4290000</v>
      </c>
    </row>
    <row r="6" spans="1:27" ht="12.75">
      <c r="A6" s="138" t="s">
        <v>75</v>
      </c>
      <c r="B6" s="136"/>
      <c r="C6" s="155">
        <v>304339</v>
      </c>
      <c r="D6" s="155"/>
      <c r="E6" s="156">
        <v>500000</v>
      </c>
      <c r="F6" s="60">
        <v>500000</v>
      </c>
      <c r="G6" s="60"/>
      <c r="H6" s="60"/>
      <c r="I6" s="60"/>
      <c r="J6" s="60"/>
      <c r="K6" s="60"/>
      <c r="L6" s="60"/>
      <c r="M6" s="60"/>
      <c r="N6" s="60"/>
      <c r="O6" s="60">
        <v>498427</v>
      </c>
      <c r="P6" s="60"/>
      <c r="Q6" s="60"/>
      <c r="R6" s="60">
        <v>498427</v>
      </c>
      <c r="S6" s="60"/>
      <c r="T6" s="60"/>
      <c r="U6" s="60"/>
      <c r="V6" s="60"/>
      <c r="W6" s="60">
        <v>498427</v>
      </c>
      <c r="X6" s="60">
        <v>500000</v>
      </c>
      <c r="Y6" s="60">
        <v>-1573</v>
      </c>
      <c r="Z6" s="140">
        <v>-0.31</v>
      </c>
      <c r="AA6" s="62">
        <v>500000</v>
      </c>
    </row>
    <row r="7" spans="1:27" ht="12.75">
      <c r="A7" s="138" t="s">
        <v>76</v>
      </c>
      <c r="B7" s="136"/>
      <c r="C7" s="157">
        <v>1570913</v>
      </c>
      <c r="D7" s="157"/>
      <c r="E7" s="158">
        <v>3790000</v>
      </c>
      <c r="F7" s="159">
        <v>3790000</v>
      </c>
      <c r="G7" s="159"/>
      <c r="H7" s="159"/>
      <c r="I7" s="159"/>
      <c r="J7" s="159"/>
      <c r="K7" s="159"/>
      <c r="L7" s="159">
        <v>9394</v>
      </c>
      <c r="M7" s="159">
        <v>11239</v>
      </c>
      <c r="N7" s="159">
        <v>20633</v>
      </c>
      <c r="O7" s="159">
        <v>21400</v>
      </c>
      <c r="P7" s="159">
        <v>-700</v>
      </c>
      <c r="Q7" s="159"/>
      <c r="R7" s="159">
        <v>20700</v>
      </c>
      <c r="S7" s="159"/>
      <c r="T7" s="159"/>
      <c r="U7" s="159"/>
      <c r="V7" s="159"/>
      <c r="W7" s="159">
        <v>41333</v>
      </c>
      <c r="X7" s="159">
        <v>2795300</v>
      </c>
      <c r="Y7" s="159">
        <v>-2753967</v>
      </c>
      <c r="Z7" s="141">
        <v>-98.52</v>
      </c>
      <c r="AA7" s="225">
        <v>3790000</v>
      </c>
    </row>
    <row r="8" spans="1:27" ht="12.75">
      <c r="A8" s="138" t="s">
        <v>77</v>
      </c>
      <c r="B8" s="136"/>
      <c r="C8" s="155">
        <v>7483065</v>
      </c>
      <c r="D8" s="155"/>
      <c r="E8" s="156"/>
      <c r="F8" s="60"/>
      <c r="G8" s="60"/>
      <c r="H8" s="60"/>
      <c r="I8" s="60"/>
      <c r="J8" s="60"/>
      <c r="K8" s="60">
        <v>110578</v>
      </c>
      <c r="L8" s="60">
        <v>108198</v>
      </c>
      <c r="M8" s="60">
        <v>468687</v>
      </c>
      <c r="N8" s="60">
        <v>687463</v>
      </c>
      <c r="O8" s="60">
        <v>687366</v>
      </c>
      <c r="P8" s="60"/>
      <c r="Q8" s="60"/>
      <c r="R8" s="60">
        <v>687366</v>
      </c>
      <c r="S8" s="60"/>
      <c r="T8" s="60"/>
      <c r="U8" s="60"/>
      <c r="V8" s="60"/>
      <c r="W8" s="60">
        <v>1374829</v>
      </c>
      <c r="X8" s="60"/>
      <c r="Y8" s="60">
        <v>1374829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14016195</v>
      </c>
      <c r="D9" s="153">
        <f>SUM(D10:D14)</f>
        <v>0</v>
      </c>
      <c r="E9" s="154">
        <f t="shared" si="1"/>
        <v>5352500</v>
      </c>
      <c r="F9" s="100">
        <f t="shared" si="1"/>
        <v>5352500</v>
      </c>
      <c r="G9" s="100">
        <f t="shared" si="1"/>
        <v>0</v>
      </c>
      <c r="H9" s="100">
        <f t="shared" si="1"/>
        <v>22280</v>
      </c>
      <c r="I9" s="100">
        <f t="shared" si="1"/>
        <v>0</v>
      </c>
      <c r="J9" s="100">
        <f t="shared" si="1"/>
        <v>22280</v>
      </c>
      <c r="K9" s="100">
        <f t="shared" si="1"/>
        <v>5850</v>
      </c>
      <c r="L9" s="100">
        <f t="shared" si="1"/>
        <v>52995</v>
      </c>
      <c r="M9" s="100">
        <f t="shared" si="1"/>
        <v>29519</v>
      </c>
      <c r="N9" s="100">
        <f t="shared" si="1"/>
        <v>88364</v>
      </c>
      <c r="O9" s="100">
        <f t="shared" si="1"/>
        <v>735252</v>
      </c>
      <c r="P9" s="100">
        <f t="shared" si="1"/>
        <v>359546</v>
      </c>
      <c r="Q9" s="100">
        <f t="shared" si="1"/>
        <v>0</v>
      </c>
      <c r="R9" s="100">
        <f t="shared" si="1"/>
        <v>1094798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1205442</v>
      </c>
      <c r="X9" s="100">
        <f t="shared" si="1"/>
        <v>1850200</v>
      </c>
      <c r="Y9" s="100">
        <f t="shared" si="1"/>
        <v>-644758</v>
      </c>
      <c r="Z9" s="137">
        <f>+IF(X9&lt;&gt;0,+(Y9/X9)*100,0)</f>
        <v>-34.848016430656145</v>
      </c>
      <c r="AA9" s="102">
        <f>SUM(AA10:AA14)</f>
        <v>5352500</v>
      </c>
    </row>
    <row r="10" spans="1:27" ht="12.75">
      <c r="A10" s="138" t="s">
        <v>79</v>
      </c>
      <c r="B10" s="136"/>
      <c r="C10" s="155">
        <v>4321874</v>
      </c>
      <c r="D10" s="155"/>
      <c r="E10" s="156">
        <v>757500</v>
      </c>
      <c r="F10" s="60">
        <v>757500</v>
      </c>
      <c r="G10" s="60"/>
      <c r="H10" s="60">
        <v>18300</v>
      </c>
      <c r="I10" s="60"/>
      <c r="J10" s="60">
        <v>18300</v>
      </c>
      <c r="K10" s="60">
        <v>5850</v>
      </c>
      <c r="L10" s="60"/>
      <c r="M10" s="60">
        <v>29519</v>
      </c>
      <c r="N10" s="60">
        <v>35369</v>
      </c>
      <c r="O10" s="60"/>
      <c r="P10" s="60"/>
      <c r="Q10" s="60"/>
      <c r="R10" s="60"/>
      <c r="S10" s="60"/>
      <c r="T10" s="60"/>
      <c r="U10" s="60"/>
      <c r="V10" s="60"/>
      <c r="W10" s="60">
        <v>53669</v>
      </c>
      <c r="X10" s="60">
        <v>575200</v>
      </c>
      <c r="Y10" s="60">
        <v>-521531</v>
      </c>
      <c r="Z10" s="140">
        <v>-90.67</v>
      </c>
      <c r="AA10" s="62">
        <v>757500</v>
      </c>
    </row>
    <row r="11" spans="1:27" ht="12.75">
      <c r="A11" s="138" t="s">
        <v>80</v>
      </c>
      <c r="B11" s="136"/>
      <c r="C11" s="155">
        <v>5348945</v>
      </c>
      <c r="D11" s="155"/>
      <c r="E11" s="156">
        <v>4530000</v>
      </c>
      <c r="F11" s="60">
        <v>4530000</v>
      </c>
      <c r="G11" s="60"/>
      <c r="H11" s="60"/>
      <c r="I11" s="60"/>
      <c r="J11" s="60"/>
      <c r="K11" s="60"/>
      <c r="L11" s="60">
        <v>40995</v>
      </c>
      <c r="M11" s="60"/>
      <c r="N11" s="60">
        <v>40995</v>
      </c>
      <c r="O11" s="60">
        <v>625756</v>
      </c>
      <c r="P11" s="60">
        <v>317006</v>
      </c>
      <c r="Q11" s="60"/>
      <c r="R11" s="60">
        <v>942762</v>
      </c>
      <c r="S11" s="60"/>
      <c r="T11" s="60"/>
      <c r="U11" s="60"/>
      <c r="V11" s="60"/>
      <c r="W11" s="60">
        <v>983757</v>
      </c>
      <c r="X11" s="60">
        <v>1275000</v>
      </c>
      <c r="Y11" s="60">
        <v>-291243</v>
      </c>
      <c r="Z11" s="140">
        <v>-22.84</v>
      </c>
      <c r="AA11" s="62">
        <v>4530000</v>
      </c>
    </row>
    <row r="12" spans="1:27" ht="12.75">
      <c r="A12" s="138" t="s">
        <v>81</v>
      </c>
      <c r="B12" s="136"/>
      <c r="C12" s="155">
        <v>4110196</v>
      </c>
      <c r="D12" s="155"/>
      <c r="E12" s="156">
        <v>65000</v>
      </c>
      <c r="F12" s="60">
        <v>65000</v>
      </c>
      <c r="G12" s="60"/>
      <c r="H12" s="60">
        <v>3980</v>
      </c>
      <c r="I12" s="60"/>
      <c r="J12" s="60">
        <v>3980</v>
      </c>
      <c r="K12" s="60"/>
      <c r="L12" s="60">
        <v>12000</v>
      </c>
      <c r="M12" s="60"/>
      <c r="N12" s="60">
        <v>12000</v>
      </c>
      <c r="O12" s="60">
        <v>109496</v>
      </c>
      <c r="P12" s="60">
        <v>42540</v>
      </c>
      <c r="Q12" s="60"/>
      <c r="R12" s="60">
        <v>152036</v>
      </c>
      <c r="S12" s="60"/>
      <c r="T12" s="60"/>
      <c r="U12" s="60"/>
      <c r="V12" s="60"/>
      <c r="W12" s="60">
        <v>168016</v>
      </c>
      <c r="X12" s="60"/>
      <c r="Y12" s="60">
        <v>168016</v>
      </c>
      <c r="Z12" s="140"/>
      <c r="AA12" s="62">
        <v>65000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235180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49995751</v>
      </c>
      <c r="D15" s="153">
        <f>SUM(D16:D18)</f>
        <v>0</v>
      </c>
      <c r="E15" s="154">
        <f t="shared" si="2"/>
        <v>38615200</v>
      </c>
      <c r="F15" s="100">
        <f t="shared" si="2"/>
        <v>38615200</v>
      </c>
      <c r="G15" s="100">
        <f t="shared" si="2"/>
        <v>1681268</v>
      </c>
      <c r="H15" s="100">
        <f t="shared" si="2"/>
        <v>6956148</v>
      </c>
      <c r="I15" s="100">
        <f t="shared" si="2"/>
        <v>763049</v>
      </c>
      <c r="J15" s="100">
        <f t="shared" si="2"/>
        <v>9400465</v>
      </c>
      <c r="K15" s="100">
        <f t="shared" si="2"/>
        <v>3988405</v>
      </c>
      <c r="L15" s="100">
        <f t="shared" si="2"/>
        <v>3974805</v>
      </c>
      <c r="M15" s="100">
        <f t="shared" si="2"/>
        <v>2820554</v>
      </c>
      <c r="N15" s="100">
        <f t="shared" si="2"/>
        <v>10783764</v>
      </c>
      <c r="O15" s="100">
        <f t="shared" si="2"/>
        <v>310230</v>
      </c>
      <c r="P15" s="100">
        <f t="shared" si="2"/>
        <v>2005814</v>
      </c>
      <c r="Q15" s="100">
        <f t="shared" si="2"/>
        <v>0</v>
      </c>
      <c r="R15" s="100">
        <f t="shared" si="2"/>
        <v>2316044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22500273</v>
      </c>
      <c r="X15" s="100">
        <f t="shared" si="2"/>
        <v>38186950</v>
      </c>
      <c r="Y15" s="100">
        <f t="shared" si="2"/>
        <v>-15686677</v>
      </c>
      <c r="Z15" s="137">
        <f>+IF(X15&lt;&gt;0,+(Y15/X15)*100,0)</f>
        <v>-41.078632883746934</v>
      </c>
      <c r="AA15" s="102">
        <f>SUM(AA16:AA18)</f>
        <v>38615200</v>
      </c>
    </row>
    <row r="16" spans="1:27" ht="12.75">
      <c r="A16" s="138" t="s">
        <v>85</v>
      </c>
      <c r="B16" s="136"/>
      <c r="C16" s="155">
        <v>300094</v>
      </c>
      <c r="D16" s="155"/>
      <c r="E16" s="156">
        <v>549950</v>
      </c>
      <c r="F16" s="60">
        <v>549950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250000</v>
      </c>
      <c r="Y16" s="60">
        <v>-250000</v>
      </c>
      <c r="Z16" s="140">
        <v>-100</v>
      </c>
      <c r="AA16" s="62">
        <v>549950</v>
      </c>
    </row>
    <row r="17" spans="1:27" ht="12.75">
      <c r="A17" s="138" t="s">
        <v>86</v>
      </c>
      <c r="B17" s="136"/>
      <c r="C17" s="155">
        <v>49695657</v>
      </c>
      <c r="D17" s="155"/>
      <c r="E17" s="156">
        <v>38065250</v>
      </c>
      <c r="F17" s="60">
        <v>38065250</v>
      </c>
      <c r="G17" s="60">
        <v>1681268</v>
      </c>
      <c r="H17" s="60">
        <v>6956148</v>
      </c>
      <c r="I17" s="60">
        <v>763049</v>
      </c>
      <c r="J17" s="60">
        <v>9400465</v>
      </c>
      <c r="K17" s="60">
        <v>3988405</v>
      </c>
      <c r="L17" s="60">
        <v>3974805</v>
      </c>
      <c r="M17" s="60">
        <v>2820554</v>
      </c>
      <c r="N17" s="60">
        <v>10783764</v>
      </c>
      <c r="O17" s="60">
        <v>310230</v>
      </c>
      <c r="P17" s="60">
        <v>2005814</v>
      </c>
      <c r="Q17" s="60"/>
      <c r="R17" s="60">
        <v>2316044</v>
      </c>
      <c r="S17" s="60"/>
      <c r="T17" s="60"/>
      <c r="U17" s="60"/>
      <c r="V17" s="60"/>
      <c r="W17" s="60">
        <v>22500273</v>
      </c>
      <c r="X17" s="60">
        <v>37936950</v>
      </c>
      <c r="Y17" s="60">
        <v>-15436677</v>
      </c>
      <c r="Z17" s="140">
        <v>-40.69</v>
      </c>
      <c r="AA17" s="62">
        <v>38065250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1646636</v>
      </c>
      <c r="D19" s="153">
        <f>SUM(D20:D23)</f>
        <v>0</v>
      </c>
      <c r="E19" s="154">
        <f t="shared" si="3"/>
        <v>2190000</v>
      </c>
      <c r="F19" s="100">
        <f t="shared" si="3"/>
        <v>2190000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105099</v>
      </c>
      <c r="L19" s="100">
        <f t="shared" si="3"/>
        <v>0</v>
      </c>
      <c r="M19" s="100">
        <f t="shared" si="3"/>
        <v>236153</v>
      </c>
      <c r="N19" s="100">
        <f t="shared" si="3"/>
        <v>341252</v>
      </c>
      <c r="O19" s="100">
        <f t="shared" si="3"/>
        <v>7187</v>
      </c>
      <c r="P19" s="100">
        <f t="shared" si="3"/>
        <v>120010</v>
      </c>
      <c r="Q19" s="100">
        <f t="shared" si="3"/>
        <v>0</v>
      </c>
      <c r="R19" s="100">
        <f t="shared" si="3"/>
        <v>127197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468449</v>
      </c>
      <c r="X19" s="100">
        <f t="shared" si="3"/>
        <v>1540000</v>
      </c>
      <c r="Y19" s="100">
        <f t="shared" si="3"/>
        <v>-1071551</v>
      </c>
      <c r="Z19" s="137">
        <f>+IF(X19&lt;&gt;0,+(Y19/X19)*100,0)</f>
        <v>-69.58123376623377</v>
      </c>
      <c r="AA19" s="102">
        <f>SUM(AA20:AA23)</f>
        <v>2190000</v>
      </c>
    </row>
    <row r="20" spans="1:27" ht="12.75">
      <c r="A20" s="138" t="s">
        <v>89</v>
      </c>
      <c r="B20" s="136"/>
      <c r="C20" s="155">
        <v>1452821</v>
      </c>
      <c r="D20" s="155"/>
      <c r="E20" s="156">
        <v>1540000</v>
      </c>
      <c r="F20" s="60">
        <v>1540000</v>
      </c>
      <c r="G20" s="60"/>
      <c r="H20" s="60"/>
      <c r="I20" s="60"/>
      <c r="J20" s="60"/>
      <c r="K20" s="60">
        <v>105099</v>
      </c>
      <c r="L20" s="60"/>
      <c r="M20" s="60">
        <v>236153</v>
      </c>
      <c r="N20" s="60">
        <v>341252</v>
      </c>
      <c r="O20" s="60">
        <v>7187</v>
      </c>
      <c r="P20" s="60">
        <v>120010</v>
      </c>
      <c r="Q20" s="60"/>
      <c r="R20" s="60">
        <v>127197</v>
      </c>
      <c r="S20" s="60"/>
      <c r="T20" s="60"/>
      <c r="U20" s="60"/>
      <c r="V20" s="60"/>
      <c r="W20" s="60">
        <v>468449</v>
      </c>
      <c r="X20" s="60">
        <v>1540000</v>
      </c>
      <c r="Y20" s="60">
        <v>-1071551</v>
      </c>
      <c r="Z20" s="140">
        <v>-69.58</v>
      </c>
      <c r="AA20" s="62">
        <v>1540000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>
        <v>650000</v>
      </c>
      <c r="F22" s="159">
        <v>650000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>
        <v>650000</v>
      </c>
    </row>
    <row r="23" spans="1:27" ht="12.75">
      <c r="A23" s="138" t="s">
        <v>92</v>
      </c>
      <c r="B23" s="136"/>
      <c r="C23" s="155">
        <v>193815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75016899</v>
      </c>
      <c r="D25" s="217">
        <f>+D5+D9+D15+D19+D24</f>
        <v>0</v>
      </c>
      <c r="E25" s="230">
        <f t="shared" si="4"/>
        <v>50447700</v>
      </c>
      <c r="F25" s="219">
        <f t="shared" si="4"/>
        <v>50447700</v>
      </c>
      <c r="G25" s="219">
        <f t="shared" si="4"/>
        <v>1681268</v>
      </c>
      <c r="H25" s="219">
        <f t="shared" si="4"/>
        <v>6978428</v>
      </c>
      <c r="I25" s="219">
        <f t="shared" si="4"/>
        <v>763049</v>
      </c>
      <c r="J25" s="219">
        <f t="shared" si="4"/>
        <v>9422745</v>
      </c>
      <c r="K25" s="219">
        <f t="shared" si="4"/>
        <v>4209932</v>
      </c>
      <c r="L25" s="219">
        <f t="shared" si="4"/>
        <v>4145392</v>
      </c>
      <c r="M25" s="219">
        <f t="shared" si="4"/>
        <v>3566152</v>
      </c>
      <c r="N25" s="219">
        <f t="shared" si="4"/>
        <v>11921476</v>
      </c>
      <c r="O25" s="219">
        <f t="shared" si="4"/>
        <v>2259862</v>
      </c>
      <c r="P25" s="219">
        <f t="shared" si="4"/>
        <v>2484670</v>
      </c>
      <c r="Q25" s="219">
        <f t="shared" si="4"/>
        <v>0</v>
      </c>
      <c r="R25" s="219">
        <f t="shared" si="4"/>
        <v>4744532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26088753</v>
      </c>
      <c r="X25" s="219">
        <f t="shared" si="4"/>
        <v>44872450</v>
      </c>
      <c r="Y25" s="219">
        <f t="shared" si="4"/>
        <v>-18783697</v>
      </c>
      <c r="Z25" s="231">
        <f>+IF(X25&lt;&gt;0,+(Y25/X25)*100,0)</f>
        <v>-41.860199298233105</v>
      </c>
      <c r="AA25" s="232">
        <f>+AA5+AA9+AA15+AA19+AA24</f>
        <v>50447700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75016899</v>
      </c>
      <c r="D28" s="155"/>
      <c r="E28" s="156">
        <v>50447700</v>
      </c>
      <c r="F28" s="60">
        <v>50447700</v>
      </c>
      <c r="G28" s="60">
        <v>1681268</v>
      </c>
      <c r="H28" s="60">
        <v>6978428</v>
      </c>
      <c r="I28" s="60">
        <v>763049</v>
      </c>
      <c r="J28" s="60">
        <v>9422745</v>
      </c>
      <c r="K28" s="60">
        <v>4209932</v>
      </c>
      <c r="L28" s="60">
        <v>4145392</v>
      </c>
      <c r="M28" s="60">
        <v>3566151</v>
      </c>
      <c r="N28" s="60">
        <v>11921475</v>
      </c>
      <c r="O28" s="60">
        <v>2259862</v>
      </c>
      <c r="P28" s="60">
        <v>2484670</v>
      </c>
      <c r="Q28" s="60"/>
      <c r="R28" s="60">
        <v>4744532</v>
      </c>
      <c r="S28" s="60"/>
      <c r="T28" s="60"/>
      <c r="U28" s="60"/>
      <c r="V28" s="60"/>
      <c r="W28" s="60">
        <v>26088752</v>
      </c>
      <c r="X28" s="60">
        <v>44872450</v>
      </c>
      <c r="Y28" s="60">
        <v>-18783698</v>
      </c>
      <c r="Z28" s="140">
        <v>-41.86</v>
      </c>
      <c r="AA28" s="155">
        <v>50447700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75016899</v>
      </c>
      <c r="D32" s="210">
        <f>SUM(D28:D31)</f>
        <v>0</v>
      </c>
      <c r="E32" s="211">
        <f t="shared" si="5"/>
        <v>50447700</v>
      </c>
      <c r="F32" s="77">
        <f t="shared" si="5"/>
        <v>50447700</v>
      </c>
      <c r="G32" s="77">
        <f t="shared" si="5"/>
        <v>1681268</v>
      </c>
      <c r="H32" s="77">
        <f t="shared" si="5"/>
        <v>6978428</v>
      </c>
      <c r="I32" s="77">
        <f t="shared" si="5"/>
        <v>763049</v>
      </c>
      <c r="J32" s="77">
        <f t="shared" si="5"/>
        <v>9422745</v>
      </c>
      <c r="K32" s="77">
        <f t="shared" si="5"/>
        <v>4209932</v>
      </c>
      <c r="L32" s="77">
        <f t="shared" si="5"/>
        <v>4145392</v>
      </c>
      <c r="M32" s="77">
        <f t="shared" si="5"/>
        <v>3566151</v>
      </c>
      <c r="N32" s="77">
        <f t="shared" si="5"/>
        <v>11921475</v>
      </c>
      <c r="O32" s="77">
        <f t="shared" si="5"/>
        <v>2259862</v>
      </c>
      <c r="P32" s="77">
        <f t="shared" si="5"/>
        <v>2484670</v>
      </c>
      <c r="Q32" s="77">
        <f t="shared" si="5"/>
        <v>0</v>
      </c>
      <c r="R32" s="77">
        <f t="shared" si="5"/>
        <v>4744532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26088752</v>
      </c>
      <c r="X32" s="77">
        <f t="shared" si="5"/>
        <v>44872450</v>
      </c>
      <c r="Y32" s="77">
        <f t="shared" si="5"/>
        <v>-18783698</v>
      </c>
      <c r="Z32" s="212">
        <f>+IF(X32&lt;&gt;0,+(Y32/X32)*100,0)</f>
        <v>-41.860201526771995</v>
      </c>
      <c r="AA32" s="79">
        <f>SUM(AA28:AA31)</f>
        <v>50447700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75016899</v>
      </c>
      <c r="D36" s="222">
        <f>SUM(D32:D35)</f>
        <v>0</v>
      </c>
      <c r="E36" s="218">
        <f t="shared" si="6"/>
        <v>50447700</v>
      </c>
      <c r="F36" s="220">
        <f t="shared" si="6"/>
        <v>50447700</v>
      </c>
      <c r="G36" s="220">
        <f t="shared" si="6"/>
        <v>1681268</v>
      </c>
      <c r="H36" s="220">
        <f t="shared" si="6"/>
        <v>6978428</v>
      </c>
      <c r="I36" s="220">
        <f t="shared" si="6"/>
        <v>763049</v>
      </c>
      <c r="J36" s="220">
        <f t="shared" si="6"/>
        <v>9422745</v>
      </c>
      <c r="K36" s="220">
        <f t="shared" si="6"/>
        <v>4209932</v>
      </c>
      <c r="L36" s="220">
        <f t="shared" si="6"/>
        <v>4145392</v>
      </c>
      <c r="M36" s="220">
        <f t="shared" si="6"/>
        <v>3566151</v>
      </c>
      <c r="N36" s="220">
        <f t="shared" si="6"/>
        <v>11921475</v>
      </c>
      <c r="O36" s="220">
        <f t="shared" si="6"/>
        <v>2259862</v>
      </c>
      <c r="P36" s="220">
        <f t="shared" si="6"/>
        <v>2484670</v>
      </c>
      <c r="Q36" s="220">
        <f t="shared" si="6"/>
        <v>0</v>
      </c>
      <c r="R36" s="220">
        <f t="shared" si="6"/>
        <v>4744532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26088752</v>
      </c>
      <c r="X36" s="220">
        <f t="shared" si="6"/>
        <v>44872450</v>
      </c>
      <c r="Y36" s="220">
        <f t="shared" si="6"/>
        <v>-18783698</v>
      </c>
      <c r="Z36" s="221">
        <f>+IF(X36&lt;&gt;0,+(Y36/X36)*100,0)</f>
        <v>-41.860201526771995</v>
      </c>
      <c r="AA36" s="239">
        <f>SUM(AA32:AA35)</f>
        <v>50447700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86122738</v>
      </c>
      <c r="D6" s="155"/>
      <c r="E6" s="59">
        <v>70305000</v>
      </c>
      <c r="F6" s="60">
        <v>59527000</v>
      </c>
      <c r="G6" s="60">
        <v>5098754</v>
      </c>
      <c r="H6" s="60">
        <v>5098754</v>
      </c>
      <c r="I6" s="60">
        <v>5098754</v>
      </c>
      <c r="J6" s="60">
        <v>5098754</v>
      </c>
      <c r="K6" s="60">
        <v>5098754</v>
      </c>
      <c r="L6" s="60">
        <v>5098754</v>
      </c>
      <c r="M6" s="60">
        <v>5098754</v>
      </c>
      <c r="N6" s="60">
        <v>5098754</v>
      </c>
      <c r="O6" s="60">
        <v>5098754</v>
      </c>
      <c r="P6" s="60">
        <v>5098754</v>
      </c>
      <c r="Q6" s="60">
        <v>5098754</v>
      </c>
      <c r="R6" s="60">
        <v>5098754</v>
      </c>
      <c r="S6" s="60"/>
      <c r="T6" s="60"/>
      <c r="U6" s="60"/>
      <c r="V6" s="60"/>
      <c r="W6" s="60">
        <v>5098754</v>
      </c>
      <c r="X6" s="60">
        <v>44645250</v>
      </c>
      <c r="Y6" s="60">
        <v>-39546496</v>
      </c>
      <c r="Z6" s="140">
        <v>-88.58</v>
      </c>
      <c r="AA6" s="62">
        <v>59527000</v>
      </c>
    </row>
    <row r="7" spans="1:27" ht="12.75">
      <c r="A7" s="249" t="s">
        <v>144</v>
      </c>
      <c r="B7" s="182"/>
      <c r="C7" s="155"/>
      <c r="D7" s="155"/>
      <c r="E7" s="59"/>
      <c r="F7" s="60">
        <v>17500000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13125000</v>
      </c>
      <c r="Y7" s="60">
        <v>-13125000</v>
      </c>
      <c r="Z7" s="140">
        <v>-100</v>
      </c>
      <c r="AA7" s="62">
        <v>17500000</v>
      </c>
    </row>
    <row r="8" spans="1:27" ht="12.75">
      <c r="A8" s="249" t="s">
        <v>145</v>
      </c>
      <c r="B8" s="182"/>
      <c r="C8" s="155">
        <v>20080328</v>
      </c>
      <c r="D8" s="155"/>
      <c r="E8" s="59">
        <v>10300000</v>
      </c>
      <c r="F8" s="60">
        <v>4722000</v>
      </c>
      <c r="G8" s="60">
        <v>858333</v>
      </c>
      <c r="H8" s="60">
        <v>858333</v>
      </c>
      <c r="I8" s="60">
        <v>858333</v>
      </c>
      <c r="J8" s="60">
        <v>858333</v>
      </c>
      <c r="K8" s="60">
        <v>858333</v>
      </c>
      <c r="L8" s="60">
        <v>858333</v>
      </c>
      <c r="M8" s="60">
        <v>858333</v>
      </c>
      <c r="N8" s="60">
        <v>858333</v>
      </c>
      <c r="O8" s="60">
        <v>858333</v>
      </c>
      <c r="P8" s="60">
        <v>858333</v>
      </c>
      <c r="Q8" s="60">
        <v>858333</v>
      </c>
      <c r="R8" s="60">
        <v>858333</v>
      </c>
      <c r="S8" s="60"/>
      <c r="T8" s="60"/>
      <c r="U8" s="60"/>
      <c r="V8" s="60"/>
      <c r="W8" s="60">
        <v>858333</v>
      </c>
      <c r="X8" s="60">
        <v>3541500</v>
      </c>
      <c r="Y8" s="60">
        <v>-2683167</v>
      </c>
      <c r="Z8" s="140">
        <v>-75.76</v>
      </c>
      <c r="AA8" s="62">
        <v>4722000</v>
      </c>
    </row>
    <row r="9" spans="1:27" ht="12.75">
      <c r="A9" s="249" t="s">
        <v>146</v>
      </c>
      <c r="B9" s="182"/>
      <c r="C9" s="155">
        <v>3438057</v>
      </c>
      <c r="D9" s="155"/>
      <c r="E9" s="59">
        <v>6045000</v>
      </c>
      <c r="F9" s="60"/>
      <c r="G9" s="60">
        <v>503750</v>
      </c>
      <c r="H9" s="60">
        <v>503750</v>
      </c>
      <c r="I9" s="60">
        <v>503750</v>
      </c>
      <c r="J9" s="60">
        <v>503750</v>
      </c>
      <c r="K9" s="60">
        <v>503750</v>
      </c>
      <c r="L9" s="60">
        <v>503750</v>
      </c>
      <c r="M9" s="60">
        <v>503750</v>
      </c>
      <c r="N9" s="60">
        <v>503750</v>
      </c>
      <c r="O9" s="60">
        <v>503750</v>
      </c>
      <c r="P9" s="60">
        <v>503750</v>
      </c>
      <c r="Q9" s="60">
        <v>503750</v>
      </c>
      <c r="R9" s="60">
        <v>503750</v>
      </c>
      <c r="S9" s="60"/>
      <c r="T9" s="60"/>
      <c r="U9" s="60"/>
      <c r="V9" s="60"/>
      <c r="W9" s="60">
        <v>503750</v>
      </c>
      <c r="X9" s="60"/>
      <c r="Y9" s="60">
        <v>503750</v>
      </c>
      <c r="Z9" s="140"/>
      <c r="AA9" s="62"/>
    </row>
    <row r="10" spans="1:27" ht="12.75">
      <c r="A10" s="249" t="s">
        <v>147</v>
      </c>
      <c r="B10" s="182"/>
      <c r="C10" s="155">
        <v>22305</v>
      </c>
      <c r="D10" s="155"/>
      <c r="E10" s="59">
        <v>20000</v>
      </c>
      <c r="F10" s="60">
        <v>20000</v>
      </c>
      <c r="G10" s="159">
        <v>1667</v>
      </c>
      <c r="H10" s="159">
        <v>1667</v>
      </c>
      <c r="I10" s="159">
        <v>1667</v>
      </c>
      <c r="J10" s="60">
        <v>1667</v>
      </c>
      <c r="K10" s="159">
        <v>1667</v>
      </c>
      <c r="L10" s="159">
        <v>1667</v>
      </c>
      <c r="M10" s="60">
        <v>1667</v>
      </c>
      <c r="N10" s="159">
        <v>1667</v>
      </c>
      <c r="O10" s="159">
        <v>1667</v>
      </c>
      <c r="P10" s="159">
        <v>1667</v>
      </c>
      <c r="Q10" s="60">
        <v>1667</v>
      </c>
      <c r="R10" s="159">
        <v>1667</v>
      </c>
      <c r="S10" s="159"/>
      <c r="T10" s="60"/>
      <c r="U10" s="159"/>
      <c r="V10" s="159"/>
      <c r="W10" s="159">
        <v>1667</v>
      </c>
      <c r="X10" s="60">
        <v>15000</v>
      </c>
      <c r="Y10" s="159">
        <v>-13333</v>
      </c>
      <c r="Z10" s="141">
        <v>-88.89</v>
      </c>
      <c r="AA10" s="225">
        <v>20000</v>
      </c>
    </row>
    <row r="11" spans="1:27" ht="12.75">
      <c r="A11" s="249" t="s">
        <v>148</v>
      </c>
      <c r="B11" s="182"/>
      <c r="C11" s="155">
        <v>2848094</v>
      </c>
      <c r="D11" s="155"/>
      <c r="E11" s="59">
        <v>2964000</v>
      </c>
      <c r="F11" s="60">
        <v>2827000</v>
      </c>
      <c r="G11" s="60">
        <v>247000</v>
      </c>
      <c r="H11" s="60">
        <v>247000</v>
      </c>
      <c r="I11" s="60">
        <v>247000</v>
      </c>
      <c r="J11" s="60">
        <v>247000</v>
      </c>
      <c r="K11" s="60">
        <v>247000</v>
      </c>
      <c r="L11" s="60">
        <v>247000</v>
      </c>
      <c r="M11" s="60">
        <v>247000</v>
      </c>
      <c r="N11" s="60">
        <v>247000</v>
      </c>
      <c r="O11" s="60">
        <v>247000</v>
      </c>
      <c r="P11" s="60">
        <v>247000</v>
      </c>
      <c r="Q11" s="60">
        <v>247000</v>
      </c>
      <c r="R11" s="60">
        <v>247000</v>
      </c>
      <c r="S11" s="60"/>
      <c r="T11" s="60"/>
      <c r="U11" s="60"/>
      <c r="V11" s="60"/>
      <c r="W11" s="60">
        <v>247000</v>
      </c>
      <c r="X11" s="60">
        <v>2120250</v>
      </c>
      <c r="Y11" s="60">
        <v>-1873250</v>
      </c>
      <c r="Z11" s="140">
        <v>-88.35</v>
      </c>
      <c r="AA11" s="62">
        <v>2827000</v>
      </c>
    </row>
    <row r="12" spans="1:27" ht="12.75">
      <c r="A12" s="250" t="s">
        <v>56</v>
      </c>
      <c r="B12" s="251"/>
      <c r="C12" s="168">
        <f aca="true" t="shared" si="0" ref="C12:Y12">SUM(C6:C11)</f>
        <v>112511522</v>
      </c>
      <c r="D12" s="168">
        <f>SUM(D6:D11)</f>
        <v>0</v>
      </c>
      <c r="E12" s="72">
        <f t="shared" si="0"/>
        <v>89634000</v>
      </c>
      <c r="F12" s="73">
        <f t="shared" si="0"/>
        <v>84596000</v>
      </c>
      <c r="G12" s="73">
        <f t="shared" si="0"/>
        <v>6709504</v>
      </c>
      <c r="H12" s="73">
        <f t="shared" si="0"/>
        <v>6709504</v>
      </c>
      <c r="I12" s="73">
        <f t="shared" si="0"/>
        <v>6709504</v>
      </c>
      <c r="J12" s="73">
        <f t="shared" si="0"/>
        <v>6709504</v>
      </c>
      <c r="K12" s="73">
        <f t="shared" si="0"/>
        <v>6709504</v>
      </c>
      <c r="L12" s="73">
        <f t="shared" si="0"/>
        <v>6709504</v>
      </c>
      <c r="M12" s="73">
        <f t="shared" si="0"/>
        <v>6709504</v>
      </c>
      <c r="N12" s="73">
        <f t="shared" si="0"/>
        <v>6709504</v>
      </c>
      <c r="O12" s="73">
        <f t="shared" si="0"/>
        <v>6709504</v>
      </c>
      <c r="P12" s="73">
        <f t="shared" si="0"/>
        <v>6709504</v>
      </c>
      <c r="Q12" s="73">
        <f t="shared" si="0"/>
        <v>6709504</v>
      </c>
      <c r="R12" s="73">
        <f t="shared" si="0"/>
        <v>6709504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6709504</v>
      </c>
      <c r="X12" s="73">
        <f t="shared" si="0"/>
        <v>63447000</v>
      </c>
      <c r="Y12" s="73">
        <f t="shared" si="0"/>
        <v>-56737496</v>
      </c>
      <c r="Z12" s="170">
        <f>+IF(X12&lt;&gt;0,+(Y12/X12)*100,0)</f>
        <v>-89.42502561192806</v>
      </c>
      <c r="AA12" s="74">
        <f>SUM(AA6:AA11)</f>
        <v>84596000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636865</v>
      </c>
      <c r="D15" s="155"/>
      <c r="E15" s="59">
        <v>1455000</v>
      </c>
      <c r="F15" s="60">
        <v>1455000</v>
      </c>
      <c r="G15" s="60">
        <v>121250</v>
      </c>
      <c r="H15" s="60">
        <v>121250</v>
      </c>
      <c r="I15" s="60">
        <v>121250</v>
      </c>
      <c r="J15" s="60">
        <v>121250</v>
      </c>
      <c r="K15" s="60">
        <v>121250</v>
      </c>
      <c r="L15" s="60">
        <v>121250</v>
      </c>
      <c r="M15" s="60">
        <v>121250</v>
      </c>
      <c r="N15" s="60">
        <v>121250</v>
      </c>
      <c r="O15" s="60">
        <v>121250</v>
      </c>
      <c r="P15" s="60">
        <v>121250</v>
      </c>
      <c r="Q15" s="60">
        <v>121250</v>
      </c>
      <c r="R15" s="60">
        <v>121250</v>
      </c>
      <c r="S15" s="60"/>
      <c r="T15" s="60"/>
      <c r="U15" s="60"/>
      <c r="V15" s="60"/>
      <c r="W15" s="60">
        <v>121250</v>
      </c>
      <c r="X15" s="60">
        <v>1091250</v>
      </c>
      <c r="Y15" s="60">
        <v>-970000</v>
      </c>
      <c r="Z15" s="140">
        <v>-88.89</v>
      </c>
      <c r="AA15" s="62">
        <v>1455000</v>
      </c>
    </row>
    <row r="16" spans="1:27" ht="12.75">
      <c r="A16" s="249" t="s">
        <v>151</v>
      </c>
      <c r="B16" s="182"/>
      <c r="C16" s="155">
        <v>1000</v>
      </c>
      <c r="D16" s="155"/>
      <c r="E16" s="59">
        <v>1000</v>
      </c>
      <c r="F16" s="60">
        <v>1000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750</v>
      </c>
      <c r="Y16" s="159">
        <v>-750</v>
      </c>
      <c r="Z16" s="141">
        <v>-100</v>
      </c>
      <c r="AA16" s="225">
        <v>1000</v>
      </c>
    </row>
    <row r="17" spans="1:27" ht="12.75">
      <c r="A17" s="249" t="s">
        <v>152</v>
      </c>
      <c r="B17" s="182"/>
      <c r="C17" s="155">
        <v>16257000</v>
      </c>
      <c r="D17" s="155"/>
      <c r="E17" s="59">
        <v>17927000</v>
      </c>
      <c r="F17" s="60">
        <v>16307000</v>
      </c>
      <c r="G17" s="60">
        <v>1493917</v>
      </c>
      <c r="H17" s="60">
        <v>1493917</v>
      </c>
      <c r="I17" s="60">
        <v>1493917</v>
      </c>
      <c r="J17" s="60">
        <v>1493917</v>
      </c>
      <c r="K17" s="60">
        <v>1493917</v>
      </c>
      <c r="L17" s="60">
        <v>1493917</v>
      </c>
      <c r="M17" s="60">
        <v>1493917</v>
      </c>
      <c r="N17" s="60">
        <v>1493917</v>
      </c>
      <c r="O17" s="60">
        <v>1493917</v>
      </c>
      <c r="P17" s="60">
        <v>1493917</v>
      </c>
      <c r="Q17" s="60">
        <v>1493917</v>
      </c>
      <c r="R17" s="60">
        <v>1493917</v>
      </c>
      <c r="S17" s="60"/>
      <c r="T17" s="60"/>
      <c r="U17" s="60"/>
      <c r="V17" s="60"/>
      <c r="W17" s="60">
        <v>1493917</v>
      </c>
      <c r="X17" s="60">
        <v>12230250</v>
      </c>
      <c r="Y17" s="60">
        <v>-10736333</v>
      </c>
      <c r="Z17" s="140">
        <v>-87.79</v>
      </c>
      <c r="AA17" s="62">
        <v>16307000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>
        <v>83</v>
      </c>
      <c r="H18" s="60">
        <v>83</v>
      </c>
      <c r="I18" s="60">
        <v>83</v>
      </c>
      <c r="J18" s="60">
        <v>83</v>
      </c>
      <c r="K18" s="60">
        <v>83</v>
      </c>
      <c r="L18" s="60">
        <v>83</v>
      </c>
      <c r="M18" s="60">
        <v>83</v>
      </c>
      <c r="N18" s="60">
        <v>83</v>
      </c>
      <c r="O18" s="60">
        <v>83</v>
      </c>
      <c r="P18" s="60">
        <v>83</v>
      </c>
      <c r="Q18" s="60">
        <v>83</v>
      </c>
      <c r="R18" s="60">
        <v>83</v>
      </c>
      <c r="S18" s="60"/>
      <c r="T18" s="60"/>
      <c r="U18" s="60"/>
      <c r="V18" s="60"/>
      <c r="W18" s="60">
        <v>83</v>
      </c>
      <c r="X18" s="60"/>
      <c r="Y18" s="60">
        <v>83</v>
      </c>
      <c r="Z18" s="140"/>
      <c r="AA18" s="62"/>
    </row>
    <row r="19" spans="1:27" ht="12.75">
      <c r="A19" s="249" t="s">
        <v>154</v>
      </c>
      <c r="B19" s="182"/>
      <c r="C19" s="155">
        <v>804858353</v>
      </c>
      <c r="D19" s="155"/>
      <c r="E19" s="59">
        <v>842775000</v>
      </c>
      <c r="F19" s="60">
        <v>857334000</v>
      </c>
      <c r="G19" s="60">
        <v>70231250</v>
      </c>
      <c r="H19" s="60">
        <v>70231250</v>
      </c>
      <c r="I19" s="60">
        <v>70231250</v>
      </c>
      <c r="J19" s="60">
        <v>70231250</v>
      </c>
      <c r="K19" s="60">
        <v>70231250</v>
      </c>
      <c r="L19" s="60">
        <v>70231250</v>
      </c>
      <c r="M19" s="60">
        <v>70231250</v>
      </c>
      <c r="N19" s="60">
        <v>70231250</v>
      </c>
      <c r="O19" s="60">
        <v>70231250</v>
      </c>
      <c r="P19" s="60">
        <v>70231250</v>
      </c>
      <c r="Q19" s="60">
        <v>70231250</v>
      </c>
      <c r="R19" s="60">
        <v>70231250</v>
      </c>
      <c r="S19" s="60"/>
      <c r="T19" s="60"/>
      <c r="U19" s="60"/>
      <c r="V19" s="60"/>
      <c r="W19" s="60">
        <v>70231250</v>
      </c>
      <c r="X19" s="60">
        <v>643000500</v>
      </c>
      <c r="Y19" s="60">
        <v>-572769250</v>
      </c>
      <c r="Z19" s="140">
        <v>-89.08</v>
      </c>
      <c r="AA19" s="62">
        <v>857334000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799066</v>
      </c>
      <c r="D22" s="155"/>
      <c r="E22" s="59">
        <v>944000</v>
      </c>
      <c r="F22" s="60">
        <v>1009000</v>
      </c>
      <c r="G22" s="60">
        <v>78667</v>
      </c>
      <c r="H22" s="60">
        <v>78667</v>
      </c>
      <c r="I22" s="60">
        <v>78667</v>
      </c>
      <c r="J22" s="60">
        <v>78667</v>
      </c>
      <c r="K22" s="60">
        <v>78667</v>
      </c>
      <c r="L22" s="60">
        <v>78667</v>
      </c>
      <c r="M22" s="60">
        <v>78667</v>
      </c>
      <c r="N22" s="60">
        <v>78667</v>
      </c>
      <c r="O22" s="60">
        <v>78667</v>
      </c>
      <c r="P22" s="60">
        <v>78667</v>
      </c>
      <c r="Q22" s="60">
        <v>78667</v>
      </c>
      <c r="R22" s="60">
        <v>78667</v>
      </c>
      <c r="S22" s="60"/>
      <c r="T22" s="60"/>
      <c r="U22" s="60"/>
      <c r="V22" s="60"/>
      <c r="W22" s="60">
        <v>78667</v>
      </c>
      <c r="X22" s="60">
        <v>756750</v>
      </c>
      <c r="Y22" s="60">
        <v>-678083</v>
      </c>
      <c r="Z22" s="140">
        <v>-89.6</v>
      </c>
      <c r="AA22" s="62">
        <v>1009000</v>
      </c>
    </row>
    <row r="23" spans="1:27" ht="12.75">
      <c r="A23" s="249" t="s">
        <v>158</v>
      </c>
      <c r="B23" s="182"/>
      <c r="C23" s="155">
        <v>11050509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833602793</v>
      </c>
      <c r="D24" s="168">
        <f>SUM(D15:D23)</f>
        <v>0</v>
      </c>
      <c r="E24" s="76">
        <f t="shared" si="1"/>
        <v>863102000</v>
      </c>
      <c r="F24" s="77">
        <f t="shared" si="1"/>
        <v>876106000</v>
      </c>
      <c r="G24" s="77">
        <f t="shared" si="1"/>
        <v>71925167</v>
      </c>
      <c r="H24" s="77">
        <f t="shared" si="1"/>
        <v>71925167</v>
      </c>
      <c r="I24" s="77">
        <f t="shared" si="1"/>
        <v>71925167</v>
      </c>
      <c r="J24" s="77">
        <f t="shared" si="1"/>
        <v>71925167</v>
      </c>
      <c r="K24" s="77">
        <f t="shared" si="1"/>
        <v>71925167</v>
      </c>
      <c r="L24" s="77">
        <f t="shared" si="1"/>
        <v>71925167</v>
      </c>
      <c r="M24" s="77">
        <f t="shared" si="1"/>
        <v>71925167</v>
      </c>
      <c r="N24" s="77">
        <f t="shared" si="1"/>
        <v>71925167</v>
      </c>
      <c r="O24" s="77">
        <f t="shared" si="1"/>
        <v>71925167</v>
      </c>
      <c r="P24" s="77">
        <f t="shared" si="1"/>
        <v>71925167</v>
      </c>
      <c r="Q24" s="77">
        <f t="shared" si="1"/>
        <v>71925167</v>
      </c>
      <c r="R24" s="77">
        <f t="shared" si="1"/>
        <v>71925167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71925167</v>
      </c>
      <c r="X24" s="77">
        <f t="shared" si="1"/>
        <v>657079500</v>
      </c>
      <c r="Y24" s="77">
        <f t="shared" si="1"/>
        <v>-585154333</v>
      </c>
      <c r="Z24" s="212">
        <f>+IF(X24&lt;&gt;0,+(Y24/X24)*100,0)</f>
        <v>-89.05381053586362</v>
      </c>
      <c r="AA24" s="79">
        <f>SUM(AA15:AA23)</f>
        <v>876106000</v>
      </c>
    </row>
    <row r="25" spans="1:27" ht="12.75">
      <c r="A25" s="250" t="s">
        <v>159</v>
      </c>
      <c r="B25" s="251"/>
      <c r="C25" s="168">
        <f aca="true" t="shared" si="2" ref="C25:Y25">+C12+C24</f>
        <v>946114315</v>
      </c>
      <c r="D25" s="168">
        <f>+D12+D24</f>
        <v>0</v>
      </c>
      <c r="E25" s="72">
        <f t="shared" si="2"/>
        <v>952736000</v>
      </c>
      <c r="F25" s="73">
        <f t="shared" si="2"/>
        <v>960702000</v>
      </c>
      <c r="G25" s="73">
        <f t="shared" si="2"/>
        <v>78634671</v>
      </c>
      <c r="H25" s="73">
        <f t="shared" si="2"/>
        <v>78634671</v>
      </c>
      <c r="I25" s="73">
        <f t="shared" si="2"/>
        <v>78634671</v>
      </c>
      <c r="J25" s="73">
        <f t="shared" si="2"/>
        <v>78634671</v>
      </c>
      <c r="K25" s="73">
        <f t="shared" si="2"/>
        <v>78634671</v>
      </c>
      <c r="L25" s="73">
        <f t="shared" si="2"/>
        <v>78634671</v>
      </c>
      <c r="M25" s="73">
        <f t="shared" si="2"/>
        <v>78634671</v>
      </c>
      <c r="N25" s="73">
        <f t="shared" si="2"/>
        <v>78634671</v>
      </c>
      <c r="O25" s="73">
        <f t="shared" si="2"/>
        <v>78634671</v>
      </c>
      <c r="P25" s="73">
        <f t="shared" si="2"/>
        <v>78634671</v>
      </c>
      <c r="Q25" s="73">
        <f t="shared" si="2"/>
        <v>78634671</v>
      </c>
      <c r="R25" s="73">
        <f t="shared" si="2"/>
        <v>78634671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78634671</v>
      </c>
      <c r="X25" s="73">
        <f t="shared" si="2"/>
        <v>720526500</v>
      </c>
      <c r="Y25" s="73">
        <f t="shared" si="2"/>
        <v>-641891829</v>
      </c>
      <c r="Z25" s="170">
        <f>+IF(X25&lt;&gt;0,+(Y25/X25)*100,0)</f>
        <v>-89.08649841470093</v>
      </c>
      <c r="AA25" s="74">
        <f>+AA12+AA24</f>
        <v>960702000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353434</v>
      </c>
      <c r="D30" s="155"/>
      <c r="E30" s="59">
        <v>343000</v>
      </c>
      <c r="F30" s="60">
        <v>343000</v>
      </c>
      <c r="G30" s="60">
        <v>28584</v>
      </c>
      <c r="H30" s="60">
        <v>28584</v>
      </c>
      <c r="I30" s="60">
        <v>28584</v>
      </c>
      <c r="J30" s="60">
        <v>28584</v>
      </c>
      <c r="K30" s="60">
        <v>28584</v>
      </c>
      <c r="L30" s="60">
        <v>28584</v>
      </c>
      <c r="M30" s="60">
        <v>28584</v>
      </c>
      <c r="N30" s="60">
        <v>28584</v>
      </c>
      <c r="O30" s="60">
        <v>28584</v>
      </c>
      <c r="P30" s="60">
        <v>28584</v>
      </c>
      <c r="Q30" s="60">
        <v>28584</v>
      </c>
      <c r="R30" s="60">
        <v>28584</v>
      </c>
      <c r="S30" s="60"/>
      <c r="T30" s="60"/>
      <c r="U30" s="60"/>
      <c r="V30" s="60"/>
      <c r="W30" s="60">
        <v>28584</v>
      </c>
      <c r="X30" s="60">
        <v>257250</v>
      </c>
      <c r="Y30" s="60">
        <v>-228666</v>
      </c>
      <c r="Z30" s="140">
        <v>-88.89</v>
      </c>
      <c r="AA30" s="62">
        <v>343000</v>
      </c>
    </row>
    <row r="31" spans="1:27" ht="12.75">
      <c r="A31" s="249" t="s">
        <v>163</v>
      </c>
      <c r="B31" s="182"/>
      <c r="C31" s="155">
        <v>1911456</v>
      </c>
      <c r="D31" s="155"/>
      <c r="E31" s="59">
        <v>1645000</v>
      </c>
      <c r="F31" s="60">
        <v>2000000</v>
      </c>
      <c r="G31" s="60">
        <v>137084</v>
      </c>
      <c r="H31" s="60">
        <v>137084</v>
      </c>
      <c r="I31" s="60">
        <v>137084</v>
      </c>
      <c r="J31" s="60">
        <v>137084</v>
      </c>
      <c r="K31" s="60">
        <v>137084</v>
      </c>
      <c r="L31" s="60">
        <v>137084</v>
      </c>
      <c r="M31" s="60">
        <v>137084</v>
      </c>
      <c r="N31" s="60">
        <v>137084</v>
      </c>
      <c r="O31" s="60">
        <v>137084</v>
      </c>
      <c r="P31" s="60">
        <v>137084</v>
      </c>
      <c r="Q31" s="60">
        <v>137084</v>
      </c>
      <c r="R31" s="60">
        <v>137084</v>
      </c>
      <c r="S31" s="60"/>
      <c r="T31" s="60"/>
      <c r="U31" s="60"/>
      <c r="V31" s="60"/>
      <c r="W31" s="60">
        <v>137084</v>
      </c>
      <c r="X31" s="60">
        <v>1500000</v>
      </c>
      <c r="Y31" s="60">
        <v>-1362916</v>
      </c>
      <c r="Z31" s="140">
        <v>-90.86</v>
      </c>
      <c r="AA31" s="62">
        <v>2000000</v>
      </c>
    </row>
    <row r="32" spans="1:27" ht="12.75">
      <c r="A32" s="249" t="s">
        <v>164</v>
      </c>
      <c r="B32" s="182"/>
      <c r="C32" s="155">
        <v>47389851</v>
      </c>
      <c r="D32" s="155"/>
      <c r="E32" s="59">
        <v>35326000</v>
      </c>
      <c r="F32" s="60">
        <v>47176000</v>
      </c>
      <c r="G32" s="60">
        <v>2943834</v>
      </c>
      <c r="H32" s="60">
        <v>2943834</v>
      </c>
      <c r="I32" s="60">
        <v>2943834</v>
      </c>
      <c r="J32" s="60">
        <v>2943834</v>
      </c>
      <c r="K32" s="60">
        <v>2943834</v>
      </c>
      <c r="L32" s="60">
        <v>2943834</v>
      </c>
      <c r="M32" s="60">
        <v>2943834</v>
      </c>
      <c r="N32" s="60">
        <v>2943834</v>
      </c>
      <c r="O32" s="60">
        <v>2943834</v>
      </c>
      <c r="P32" s="60">
        <v>2943834</v>
      </c>
      <c r="Q32" s="60">
        <v>2943834</v>
      </c>
      <c r="R32" s="60">
        <v>2943834</v>
      </c>
      <c r="S32" s="60"/>
      <c r="T32" s="60"/>
      <c r="U32" s="60"/>
      <c r="V32" s="60"/>
      <c r="W32" s="60">
        <v>2943834</v>
      </c>
      <c r="X32" s="60">
        <v>35382000</v>
      </c>
      <c r="Y32" s="60">
        <v>-32438166</v>
      </c>
      <c r="Z32" s="140">
        <v>-91.68</v>
      </c>
      <c r="AA32" s="62">
        <v>47176000</v>
      </c>
    </row>
    <row r="33" spans="1:27" ht="12.75">
      <c r="A33" s="249" t="s">
        <v>165</v>
      </c>
      <c r="B33" s="182"/>
      <c r="C33" s="155">
        <v>5227996</v>
      </c>
      <c r="D33" s="155"/>
      <c r="E33" s="59">
        <v>4445000</v>
      </c>
      <c r="F33" s="60">
        <v>5045000</v>
      </c>
      <c r="G33" s="60">
        <v>370417</v>
      </c>
      <c r="H33" s="60">
        <v>370417</v>
      </c>
      <c r="I33" s="60">
        <v>370417</v>
      </c>
      <c r="J33" s="60">
        <v>370417</v>
      </c>
      <c r="K33" s="60">
        <v>370417</v>
      </c>
      <c r="L33" s="60">
        <v>370417</v>
      </c>
      <c r="M33" s="60">
        <v>370417</v>
      </c>
      <c r="N33" s="60">
        <v>370417</v>
      </c>
      <c r="O33" s="60">
        <v>370417</v>
      </c>
      <c r="P33" s="60">
        <v>370417</v>
      </c>
      <c r="Q33" s="60">
        <v>370417</v>
      </c>
      <c r="R33" s="60">
        <v>370417</v>
      </c>
      <c r="S33" s="60"/>
      <c r="T33" s="60"/>
      <c r="U33" s="60"/>
      <c r="V33" s="60"/>
      <c r="W33" s="60">
        <v>370417</v>
      </c>
      <c r="X33" s="60">
        <v>3783750</v>
      </c>
      <c r="Y33" s="60">
        <v>-3413333</v>
      </c>
      <c r="Z33" s="140">
        <v>-90.21</v>
      </c>
      <c r="AA33" s="62">
        <v>5045000</v>
      </c>
    </row>
    <row r="34" spans="1:27" ht="12.75">
      <c r="A34" s="250" t="s">
        <v>58</v>
      </c>
      <c r="B34" s="251"/>
      <c r="C34" s="168">
        <f aca="true" t="shared" si="3" ref="C34:Y34">SUM(C29:C33)</f>
        <v>54882737</v>
      </c>
      <c r="D34" s="168">
        <f>SUM(D29:D33)</f>
        <v>0</v>
      </c>
      <c r="E34" s="72">
        <f t="shared" si="3"/>
        <v>41759000</v>
      </c>
      <c r="F34" s="73">
        <f t="shared" si="3"/>
        <v>54564000</v>
      </c>
      <c r="G34" s="73">
        <f t="shared" si="3"/>
        <v>3479919</v>
      </c>
      <c r="H34" s="73">
        <f t="shared" si="3"/>
        <v>3479919</v>
      </c>
      <c r="I34" s="73">
        <f t="shared" si="3"/>
        <v>3479919</v>
      </c>
      <c r="J34" s="73">
        <f t="shared" si="3"/>
        <v>3479919</v>
      </c>
      <c r="K34" s="73">
        <f t="shared" si="3"/>
        <v>3479919</v>
      </c>
      <c r="L34" s="73">
        <f t="shared" si="3"/>
        <v>3479919</v>
      </c>
      <c r="M34" s="73">
        <f t="shared" si="3"/>
        <v>3479919</v>
      </c>
      <c r="N34" s="73">
        <f t="shared" si="3"/>
        <v>3479919</v>
      </c>
      <c r="O34" s="73">
        <f t="shared" si="3"/>
        <v>3479919</v>
      </c>
      <c r="P34" s="73">
        <f t="shared" si="3"/>
        <v>3479919</v>
      </c>
      <c r="Q34" s="73">
        <f t="shared" si="3"/>
        <v>3479919</v>
      </c>
      <c r="R34" s="73">
        <f t="shared" si="3"/>
        <v>3479919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3479919</v>
      </c>
      <c r="X34" s="73">
        <f t="shared" si="3"/>
        <v>40923000</v>
      </c>
      <c r="Y34" s="73">
        <f t="shared" si="3"/>
        <v>-37443081</v>
      </c>
      <c r="Z34" s="170">
        <f>+IF(X34&lt;&gt;0,+(Y34/X34)*100,0)</f>
        <v>-91.49642254966645</v>
      </c>
      <c r="AA34" s="74">
        <f>SUM(AA29:AA33)</f>
        <v>54564000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3887759</v>
      </c>
      <c r="D37" s="155"/>
      <c r="E37" s="59">
        <v>3427000</v>
      </c>
      <c r="F37" s="60">
        <v>3555000</v>
      </c>
      <c r="G37" s="60">
        <v>285584</v>
      </c>
      <c r="H37" s="60">
        <v>285584</v>
      </c>
      <c r="I37" s="60">
        <v>285584</v>
      </c>
      <c r="J37" s="60">
        <v>285584</v>
      </c>
      <c r="K37" s="60">
        <v>285584</v>
      </c>
      <c r="L37" s="60">
        <v>285584</v>
      </c>
      <c r="M37" s="60">
        <v>285584</v>
      </c>
      <c r="N37" s="60">
        <v>285584</v>
      </c>
      <c r="O37" s="60">
        <v>285584</v>
      </c>
      <c r="P37" s="60">
        <v>285584</v>
      </c>
      <c r="Q37" s="60">
        <v>285584</v>
      </c>
      <c r="R37" s="60">
        <v>285584</v>
      </c>
      <c r="S37" s="60"/>
      <c r="T37" s="60"/>
      <c r="U37" s="60"/>
      <c r="V37" s="60"/>
      <c r="W37" s="60">
        <v>285584</v>
      </c>
      <c r="X37" s="60">
        <v>2666250</v>
      </c>
      <c r="Y37" s="60">
        <v>-2380666</v>
      </c>
      <c r="Z37" s="140">
        <v>-89.29</v>
      </c>
      <c r="AA37" s="62">
        <v>3555000</v>
      </c>
    </row>
    <row r="38" spans="1:27" ht="12.75">
      <c r="A38" s="249" t="s">
        <v>165</v>
      </c>
      <c r="B38" s="182"/>
      <c r="C38" s="155">
        <v>17790000</v>
      </c>
      <c r="D38" s="155"/>
      <c r="E38" s="59">
        <v>16380000</v>
      </c>
      <c r="F38" s="60">
        <v>16380000</v>
      </c>
      <c r="G38" s="60">
        <v>1365000</v>
      </c>
      <c r="H38" s="60">
        <v>1365000</v>
      </c>
      <c r="I38" s="60">
        <v>1365000</v>
      </c>
      <c r="J38" s="60">
        <v>1365000</v>
      </c>
      <c r="K38" s="60">
        <v>1365000</v>
      </c>
      <c r="L38" s="60">
        <v>1365000</v>
      </c>
      <c r="M38" s="60">
        <v>1365000</v>
      </c>
      <c r="N38" s="60">
        <v>1365000</v>
      </c>
      <c r="O38" s="60">
        <v>1365000</v>
      </c>
      <c r="P38" s="60">
        <v>1365000</v>
      </c>
      <c r="Q38" s="60">
        <v>1365000</v>
      </c>
      <c r="R38" s="60">
        <v>1365000</v>
      </c>
      <c r="S38" s="60"/>
      <c r="T38" s="60"/>
      <c r="U38" s="60"/>
      <c r="V38" s="60"/>
      <c r="W38" s="60">
        <v>1365000</v>
      </c>
      <c r="X38" s="60">
        <v>12285000</v>
      </c>
      <c r="Y38" s="60">
        <v>-10920000</v>
      </c>
      <c r="Z38" s="140">
        <v>-88.89</v>
      </c>
      <c r="AA38" s="62">
        <v>16380000</v>
      </c>
    </row>
    <row r="39" spans="1:27" ht="12.75">
      <c r="A39" s="250" t="s">
        <v>59</v>
      </c>
      <c r="B39" s="253"/>
      <c r="C39" s="168">
        <f aca="true" t="shared" si="4" ref="C39:Y39">SUM(C37:C38)</f>
        <v>21677759</v>
      </c>
      <c r="D39" s="168">
        <f>SUM(D37:D38)</f>
        <v>0</v>
      </c>
      <c r="E39" s="76">
        <f t="shared" si="4"/>
        <v>19807000</v>
      </c>
      <c r="F39" s="77">
        <f t="shared" si="4"/>
        <v>19935000</v>
      </c>
      <c r="G39" s="77">
        <f t="shared" si="4"/>
        <v>1650584</v>
      </c>
      <c r="H39" s="77">
        <f t="shared" si="4"/>
        <v>1650584</v>
      </c>
      <c r="I39" s="77">
        <f t="shared" si="4"/>
        <v>1650584</v>
      </c>
      <c r="J39" s="77">
        <f t="shared" si="4"/>
        <v>1650584</v>
      </c>
      <c r="K39" s="77">
        <f t="shared" si="4"/>
        <v>1650584</v>
      </c>
      <c r="L39" s="77">
        <f t="shared" si="4"/>
        <v>1650584</v>
      </c>
      <c r="M39" s="77">
        <f t="shared" si="4"/>
        <v>1650584</v>
      </c>
      <c r="N39" s="77">
        <f t="shared" si="4"/>
        <v>1650584</v>
      </c>
      <c r="O39" s="77">
        <f t="shared" si="4"/>
        <v>1650584</v>
      </c>
      <c r="P39" s="77">
        <f t="shared" si="4"/>
        <v>1650584</v>
      </c>
      <c r="Q39" s="77">
        <f t="shared" si="4"/>
        <v>1650584</v>
      </c>
      <c r="R39" s="77">
        <f t="shared" si="4"/>
        <v>1650584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1650584</v>
      </c>
      <c r="X39" s="77">
        <f t="shared" si="4"/>
        <v>14951250</v>
      </c>
      <c r="Y39" s="77">
        <f t="shared" si="4"/>
        <v>-13300666</v>
      </c>
      <c r="Z39" s="212">
        <f>+IF(X39&lt;&gt;0,+(Y39/X39)*100,0)</f>
        <v>-88.96022740573531</v>
      </c>
      <c r="AA39" s="79">
        <f>SUM(AA37:AA38)</f>
        <v>19935000</v>
      </c>
    </row>
    <row r="40" spans="1:27" ht="12.75">
      <c r="A40" s="250" t="s">
        <v>167</v>
      </c>
      <c r="B40" s="251"/>
      <c r="C40" s="168">
        <f aca="true" t="shared" si="5" ref="C40:Y40">+C34+C39</f>
        <v>76560496</v>
      </c>
      <c r="D40" s="168">
        <f>+D34+D39</f>
        <v>0</v>
      </c>
      <c r="E40" s="72">
        <f t="shared" si="5"/>
        <v>61566000</v>
      </c>
      <c r="F40" s="73">
        <f t="shared" si="5"/>
        <v>74499000</v>
      </c>
      <c r="G40" s="73">
        <f t="shared" si="5"/>
        <v>5130503</v>
      </c>
      <c r="H40" s="73">
        <f t="shared" si="5"/>
        <v>5130503</v>
      </c>
      <c r="I40" s="73">
        <f t="shared" si="5"/>
        <v>5130503</v>
      </c>
      <c r="J40" s="73">
        <f t="shared" si="5"/>
        <v>5130503</v>
      </c>
      <c r="K40" s="73">
        <f t="shared" si="5"/>
        <v>5130503</v>
      </c>
      <c r="L40" s="73">
        <f t="shared" si="5"/>
        <v>5130503</v>
      </c>
      <c r="M40" s="73">
        <f t="shared" si="5"/>
        <v>5130503</v>
      </c>
      <c r="N40" s="73">
        <f t="shared" si="5"/>
        <v>5130503</v>
      </c>
      <c r="O40" s="73">
        <f t="shared" si="5"/>
        <v>5130503</v>
      </c>
      <c r="P40" s="73">
        <f t="shared" si="5"/>
        <v>5130503</v>
      </c>
      <c r="Q40" s="73">
        <f t="shared" si="5"/>
        <v>5130503</v>
      </c>
      <c r="R40" s="73">
        <f t="shared" si="5"/>
        <v>5130503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5130503</v>
      </c>
      <c r="X40" s="73">
        <f t="shared" si="5"/>
        <v>55874250</v>
      </c>
      <c r="Y40" s="73">
        <f t="shared" si="5"/>
        <v>-50743747</v>
      </c>
      <c r="Z40" s="170">
        <f>+IF(X40&lt;&gt;0,+(Y40/X40)*100,0)</f>
        <v>-90.81776847116517</v>
      </c>
      <c r="AA40" s="74">
        <f>+AA34+AA39</f>
        <v>74499000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869553819</v>
      </c>
      <c r="D42" s="257">
        <f>+D25-D40</f>
        <v>0</v>
      </c>
      <c r="E42" s="258">
        <f t="shared" si="6"/>
        <v>891170000</v>
      </c>
      <c r="F42" s="259">
        <f t="shared" si="6"/>
        <v>886203000</v>
      </c>
      <c r="G42" s="259">
        <f t="shared" si="6"/>
        <v>73504168</v>
      </c>
      <c r="H42" s="259">
        <f t="shared" si="6"/>
        <v>73504168</v>
      </c>
      <c r="I42" s="259">
        <f t="shared" si="6"/>
        <v>73504168</v>
      </c>
      <c r="J42" s="259">
        <f t="shared" si="6"/>
        <v>73504168</v>
      </c>
      <c r="K42" s="259">
        <f t="shared" si="6"/>
        <v>73504168</v>
      </c>
      <c r="L42" s="259">
        <f t="shared" si="6"/>
        <v>73504168</v>
      </c>
      <c r="M42" s="259">
        <f t="shared" si="6"/>
        <v>73504168</v>
      </c>
      <c r="N42" s="259">
        <f t="shared" si="6"/>
        <v>73504168</v>
      </c>
      <c r="O42" s="259">
        <f t="shared" si="6"/>
        <v>73504168</v>
      </c>
      <c r="P42" s="259">
        <f t="shared" si="6"/>
        <v>73504168</v>
      </c>
      <c r="Q42" s="259">
        <f t="shared" si="6"/>
        <v>73504168</v>
      </c>
      <c r="R42" s="259">
        <f t="shared" si="6"/>
        <v>73504168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73504168</v>
      </c>
      <c r="X42" s="259">
        <f t="shared" si="6"/>
        <v>664652250</v>
      </c>
      <c r="Y42" s="259">
        <f t="shared" si="6"/>
        <v>-591148082</v>
      </c>
      <c r="Z42" s="260">
        <f>+IF(X42&lt;&gt;0,+(Y42/X42)*100,0)</f>
        <v>-88.94095852379948</v>
      </c>
      <c r="AA42" s="261">
        <f>+AA25-AA40</f>
        <v>886203000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859837226</v>
      </c>
      <c r="D45" s="155"/>
      <c r="E45" s="59">
        <v>881035000</v>
      </c>
      <c r="F45" s="60">
        <v>876021000</v>
      </c>
      <c r="G45" s="60">
        <v>73419584</v>
      </c>
      <c r="H45" s="60">
        <v>73419584</v>
      </c>
      <c r="I45" s="60">
        <v>73419584</v>
      </c>
      <c r="J45" s="60">
        <v>73419584</v>
      </c>
      <c r="K45" s="60">
        <v>73419584</v>
      </c>
      <c r="L45" s="60">
        <v>73419584</v>
      </c>
      <c r="M45" s="60">
        <v>73419584</v>
      </c>
      <c r="N45" s="60">
        <v>73419584</v>
      </c>
      <c r="O45" s="60">
        <v>73419584</v>
      </c>
      <c r="P45" s="60">
        <v>73419584</v>
      </c>
      <c r="Q45" s="60">
        <v>73419584</v>
      </c>
      <c r="R45" s="60">
        <v>73419584</v>
      </c>
      <c r="S45" s="60"/>
      <c r="T45" s="60"/>
      <c r="U45" s="60"/>
      <c r="V45" s="60"/>
      <c r="W45" s="60">
        <v>73419584</v>
      </c>
      <c r="X45" s="60">
        <v>657015750</v>
      </c>
      <c r="Y45" s="60">
        <v>-583596166</v>
      </c>
      <c r="Z45" s="139">
        <v>-88.83</v>
      </c>
      <c r="AA45" s="62">
        <v>876021000</v>
      </c>
    </row>
    <row r="46" spans="1:27" ht="12.75">
      <c r="A46" s="249" t="s">
        <v>171</v>
      </c>
      <c r="B46" s="182"/>
      <c r="C46" s="155">
        <v>9716593</v>
      </c>
      <c r="D46" s="155"/>
      <c r="E46" s="59">
        <v>10135000</v>
      </c>
      <c r="F46" s="60">
        <v>10182000</v>
      </c>
      <c r="G46" s="60">
        <v>84584</v>
      </c>
      <c r="H46" s="60">
        <v>84584</v>
      </c>
      <c r="I46" s="60">
        <v>84584</v>
      </c>
      <c r="J46" s="60">
        <v>84584</v>
      </c>
      <c r="K46" s="60">
        <v>84584</v>
      </c>
      <c r="L46" s="60">
        <v>84584</v>
      </c>
      <c r="M46" s="60">
        <v>84584</v>
      </c>
      <c r="N46" s="60">
        <v>84584</v>
      </c>
      <c r="O46" s="60">
        <v>84584</v>
      </c>
      <c r="P46" s="60">
        <v>84584</v>
      </c>
      <c r="Q46" s="60">
        <v>84584</v>
      </c>
      <c r="R46" s="60">
        <v>84584</v>
      </c>
      <c r="S46" s="60"/>
      <c r="T46" s="60"/>
      <c r="U46" s="60"/>
      <c r="V46" s="60"/>
      <c r="W46" s="60">
        <v>84584</v>
      </c>
      <c r="X46" s="60">
        <v>7636500</v>
      </c>
      <c r="Y46" s="60">
        <v>-7551916</v>
      </c>
      <c r="Z46" s="139">
        <v>-98.89</v>
      </c>
      <c r="AA46" s="62">
        <v>10182000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869553819</v>
      </c>
      <c r="D48" s="217">
        <f>SUM(D45:D47)</f>
        <v>0</v>
      </c>
      <c r="E48" s="264">
        <f t="shared" si="7"/>
        <v>891170000</v>
      </c>
      <c r="F48" s="219">
        <f t="shared" si="7"/>
        <v>886203000</v>
      </c>
      <c r="G48" s="219">
        <f t="shared" si="7"/>
        <v>73504168</v>
      </c>
      <c r="H48" s="219">
        <f t="shared" si="7"/>
        <v>73504168</v>
      </c>
      <c r="I48" s="219">
        <f t="shared" si="7"/>
        <v>73504168</v>
      </c>
      <c r="J48" s="219">
        <f t="shared" si="7"/>
        <v>73504168</v>
      </c>
      <c r="K48" s="219">
        <f t="shared" si="7"/>
        <v>73504168</v>
      </c>
      <c r="L48" s="219">
        <f t="shared" si="7"/>
        <v>73504168</v>
      </c>
      <c r="M48" s="219">
        <f t="shared" si="7"/>
        <v>73504168</v>
      </c>
      <c r="N48" s="219">
        <f t="shared" si="7"/>
        <v>73504168</v>
      </c>
      <c r="O48" s="219">
        <f t="shared" si="7"/>
        <v>73504168</v>
      </c>
      <c r="P48" s="219">
        <f t="shared" si="7"/>
        <v>73504168</v>
      </c>
      <c r="Q48" s="219">
        <f t="shared" si="7"/>
        <v>73504168</v>
      </c>
      <c r="R48" s="219">
        <f t="shared" si="7"/>
        <v>73504168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73504168</v>
      </c>
      <c r="X48" s="219">
        <f t="shared" si="7"/>
        <v>664652250</v>
      </c>
      <c r="Y48" s="219">
        <f t="shared" si="7"/>
        <v>-591148082</v>
      </c>
      <c r="Z48" s="265">
        <f>+IF(X48&lt;&gt;0,+(Y48/X48)*100,0)</f>
        <v>-88.94095852379948</v>
      </c>
      <c r="AA48" s="232">
        <f>SUM(AA45:AA47)</f>
        <v>886203000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39576193</v>
      </c>
      <c r="D6" s="155"/>
      <c r="E6" s="59">
        <v>52775928</v>
      </c>
      <c r="F6" s="60">
        <v>102431387</v>
      </c>
      <c r="G6" s="60">
        <v>1354759</v>
      </c>
      <c r="H6" s="60">
        <v>2436860</v>
      </c>
      <c r="I6" s="60">
        <v>9341999</v>
      </c>
      <c r="J6" s="60">
        <v>13133618</v>
      </c>
      <c r="K6" s="60">
        <v>7664166</v>
      </c>
      <c r="L6" s="60">
        <v>4333764</v>
      </c>
      <c r="M6" s="60">
        <v>2026927</v>
      </c>
      <c r="N6" s="60">
        <v>14024857</v>
      </c>
      <c r="O6" s="60">
        <v>2065860</v>
      </c>
      <c r="P6" s="60">
        <v>1493962</v>
      </c>
      <c r="Q6" s="60">
        <v>4271438</v>
      </c>
      <c r="R6" s="60">
        <v>7831260</v>
      </c>
      <c r="S6" s="60"/>
      <c r="T6" s="60"/>
      <c r="U6" s="60"/>
      <c r="V6" s="60"/>
      <c r="W6" s="60">
        <v>34989735</v>
      </c>
      <c r="X6" s="60">
        <v>81425534</v>
      </c>
      <c r="Y6" s="60">
        <v>-46435799</v>
      </c>
      <c r="Z6" s="140">
        <v>-57.03</v>
      </c>
      <c r="AA6" s="62">
        <v>102431387</v>
      </c>
    </row>
    <row r="7" spans="1:27" ht="12.75">
      <c r="A7" s="249" t="s">
        <v>32</v>
      </c>
      <c r="B7" s="182"/>
      <c r="C7" s="155">
        <v>72024371</v>
      </c>
      <c r="D7" s="155"/>
      <c r="E7" s="59">
        <v>58539991</v>
      </c>
      <c r="F7" s="60">
        <v>8884532</v>
      </c>
      <c r="G7" s="60">
        <v>2961232</v>
      </c>
      <c r="H7" s="60">
        <v>3210307</v>
      </c>
      <c r="I7" s="60">
        <v>3392924</v>
      </c>
      <c r="J7" s="60">
        <v>9564463</v>
      </c>
      <c r="K7" s="60">
        <v>5265010</v>
      </c>
      <c r="L7" s="60">
        <v>5035987</v>
      </c>
      <c r="M7" s="60">
        <v>4203407</v>
      </c>
      <c r="N7" s="60">
        <v>14504404</v>
      </c>
      <c r="O7" s="60">
        <v>5838703</v>
      </c>
      <c r="P7" s="60">
        <v>5348538</v>
      </c>
      <c r="Q7" s="60">
        <v>6049883</v>
      </c>
      <c r="R7" s="60">
        <v>17237124</v>
      </c>
      <c r="S7" s="60"/>
      <c r="T7" s="60"/>
      <c r="U7" s="60"/>
      <c r="V7" s="60"/>
      <c r="W7" s="60">
        <v>41305991</v>
      </c>
      <c r="X7" s="60">
        <v>6302707</v>
      </c>
      <c r="Y7" s="60">
        <v>35003284</v>
      </c>
      <c r="Z7" s="140">
        <v>555.37</v>
      </c>
      <c r="AA7" s="62">
        <v>8884532</v>
      </c>
    </row>
    <row r="8" spans="1:27" ht="12.75">
      <c r="A8" s="249" t="s">
        <v>178</v>
      </c>
      <c r="B8" s="182"/>
      <c r="C8" s="155">
        <v>53400237</v>
      </c>
      <c r="D8" s="155"/>
      <c r="E8" s="59">
        <v>14348247</v>
      </c>
      <c r="F8" s="60">
        <v>14311797</v>
      </c>
      <c r="G8" s="60">
        <v>13932500</v>
      </c>
      <c r="H8" s="60">
        <v>23393023</v>
      </c>
      <c r="I8" s="60">
        <v>7275109</v>
      </c>
      <c r="J8" s="60">
        <v>44600632</v>
      </c>
      <c r="K8" s="60">
        <v>12285491</v>
      </c>
      <c r="L8" s="60">
        <v>16386082</v>
      </c>
      <c r="M8" s="60">
        <v>96815912</v>
      </c>
      <c r="N8" s="60">
        <v>125487485</v>
      </c>
      <c r="O8" s="60">
        <v>3958385</v>
      </c>
      <c r="P8" s="60">
        <v>2583183</v>
      </c>
      <c r="Q8" s="60">
        <v>24228013</v>
      </c>
      <c r="R8" s="60">
        <v>30769581</v>
      </c>
      <c r="S8" s="60"/>
      <c r="T8" s="60"/>
      <c r="U8" s="60"/>
      <c r="V8" s="60"/>
      <c r="W8" s="60">
        <v>200857698</v>
      </c>
      <c r="X8" s="60">
        <v>10165017</v>
      </c>
      <c r="Y8" s="60">
        <v>190692681</v>
      </c>
      <c r="Z8" s="140">
        <v>1875.97</v>
      </c>
      <c r="AA8" s="62">
        <v>14311797</v>
      </c>
    </row>
    <row r="9" spans="1:27" ht="12.75">
      <c r="A9" s="249" t="s">
        <v>179</v>
      </c>
      <c r="B9" s="182"/>
      <c r="C9" s="155">
        <v>148702887</v>
      </c>
      <c r="D9" s="155"/>
      <c r="E9" s="59">
        <v>164648428</v>
      </c>
      <c r="F9" s="60">
        <v>160410678</v>
      </c>
      <c r="G9" s="60"/>
      <c r="H9" s="60">
        <v>57383333</v>
      </c>
      <c r="I9" s="60"/>
      <c r="J9" s="60">
        <v>57383333</v>
      </c>
      <c r="K9" s="60"/>
      <c r="L9" s="60"/>
      <c r="M9" s="60"/>
      <c r="N9" s="60"/>
      <c r="O9" s="60"/>
      <c r="P9" s="60"/>
      <c r="Q9" s="60">
        <v>40599000</v>
      </c>
      <c r="R9" s="60">
        <v>40599000</v>
      </c>
      <c r="S9" s="60"/>
      <c r="T9" s="60"/>
      <c r="U9" s="60"/>
      <c r="V9" s="60"/>
      <c r="W9" s="60">
        <v>97982333</v>
      </c>
      <c r="X9" s="60">
        <v>160410678</v>
      </c>
      <c r="Y9" s="60">
        <v>-62428345</v>
      </c>
      <c r="Z9" s="140">
        <v>-38.92</v>
      </c>
      <c r="AA9" s="62">
        <v>160410678</v>
      </c>
    </row>
    <row r="10" spans="1:27" ht="12.75">
      <c r="A10" s="249" t="s">
        <v>180</v>
      </c>
      <c r="B10" s="182"/>
      <c r="C10" s="155">
        <v>57024355</v>
      </c>
      <c r="D10" s="155"/>
      <c r="E10" s="59">
        <v>50448450</v>
      </c>
      <c r="F10" s="60">
        <v>59186200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59186200</v>
      </c>
      <c r="Y10" s="60">
        <v>-59186200</v>
      </c>
      <c r="Z10" s="140">
        <v>-100</v>
      </c>
      <c r="AA10" s="62">
        <v>59186200</v>
      </c>
    </row>
    <row r="11" spans="1:27" ht="12.75">
      <c r="A11" s="249" t="s">
        <v>181</v>
      </c>
      <c r="B11" s="182"/>
      <c r="C11" s="155">
        <v>5567036</v>
      </c>
      <c r="D11" s="155"/>
      <c r="E11" s="59">
        <v>6472950</v>
      </c>
      <c r="F11" s="60">
        <v>6472950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4766419</v>
      </c>
      <c r="Y11" s="60">
        <v>-4766419</v>
      </c>
      <c r="Z11" s="140">
        <v>-100</v>
      </c>
      <c r="AA11" s="62">
        <v>6472950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-326604752</v>
      </c>
      <c r="D14" s="155"/>
      <c r="E14" s="59">
        <v>-295832254</v>
      </c>
      <c r="F14" s="60">
        <v>-323994746</v>
      </c>
      <c r="G14" s="60">
        <v>-25091583</v>
      </c>
      <c r="H14" s="60">
        <v>-13369796</v>
      </c>
      <c r="I14" s="60">
        <v>-26380472</v>
      </c>
      <c r="J14" s="60">
        <v>-64841851</v>
      </c>
      <c r="K14" s="60">
        <v>-24216184</v>
      </c>
      <c r="L14" s="60">
        <v>-22933670</v>
      </c>
      <c r="M14" s="60">
        <v>-40122597</v>
      </c>
      <c r="N14" s="60">
        <v>-87272451</v>
      </c>
      <c r="O14" s="60">
        <v>-22015311</v>
      </c>
      <c r="P14" s="60">
        <v>-19810518</v>
      </c>
      <c r="Q14" s="60">
        <v>-32581941</v>
      </c>
      <c r="R14" s="60">
        <v>-74407770</v>
      </c>
      <c r="S14" s="60"/>
      <c r="T14" s="60"/>
      <c r="U14" s="60"/>
      <c r="V14" s="60"/>
      <c r="W14" s="60">
        <v>-226522072</v>
      </c>
      <c r="X14" s="60">
        <v>-225695626</v>
      </c>
      <c r="Y14" s="60">
        <v>-826446</v>
      </c>
      <c r="Z14" s="140">
        <v>0.37</v>
      </c>
      <c r="AA14" s="62">
        <v>-323994746</v>
      </c>
    </row>
    <row r="15" spans="1:27" ht="12.75">
      <c r="A15" s="249" t="s">
        <v>40</v>
      </c>
      <c r="B15" s="182"/>
      <c r="C15" s="155">
        <v>-537243</v>
      </c>
      <c r="D15" s="155"/>
      <c r="E15" s="59">
        <v>-566500</v>
      </c>
      <c r="F15" s="60">
        <v>-566500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-566500</v>
      </c>
      <c r="Y15" s="60">
        <v>566500</v>
      </c>
      <c r="Z15" s="140">
        <v>-100</v>
      </c>
      <c r="AA15" s="62">
        <v>-566500</v>
      </c>
    </row>
    <row r="16" spans="1:27" ht="12.75">
      <c r="A16" s="249" t="s">
        <v>42</v>
      </c>
      <c r="B16" s="182"/>
      <c r="C16" s="155">
        <v>-652040</v>
      </c>
      <c r="D16" s="155"/>
      <c r="E16" s="59">
        <v>-3891246</v>
      </c>
      <c r="F16" s="60">
        <v>-3193296</v>
      </c>
      <c r="G16" s="60">
        <v>-98709</v>
      </c>
      <c r="H16" s="60">
        <v>-33298</v>
      </c>
      <c r="I16" s="60">
        <v>-89232</v>
      </c>
      <c r="J16" s="60">
        <v>-221239</v>
      </c>
      <c r="K16" s="60">
        <v>-180451</v>
      </c>
      <c r="L16" s="60">
        <v>-365217</v>
      </c>
      <c r="M16" s="60">
        <v>-257957</v>
      </c>
      <c r="N16" s="60">
        <v>-803625</v>
      </c>
      <c r="O16" s="60">
        <v>-205161</v>
      </c>
      <c r="P16" s="60">
        <v>-175000</v>
      </c>
      <c r="Q16" s="60"/>
      <c r="R16" s="60">
        <v>-380161</v>
      </c>
      <c r="S16" s="60"/>
      <c r="T16" s="60"/>
      <c r="U16" s="60"/>
      <c r="V16" s="60"/>
      <c r="W16" s="60">
        <v>-1405025</v>
      </c>
      <c r="X16" s="60">
        <v>-2394972</v>
      </c>
      <c r="Y16" s="60">
        <v>989947</v>
      </c>
      <c r="Z16" s="140">
        <v>-41.33</v>
      </c>
      <c r="AA16" s="62">
        <v>-3193296</v>
      </c>
    </row>
    <row r="17" spans="1:27" ht="12.75">
      <c r="A17" s="250" t="s">
        <v>185</v>
      </c>
      <c r="B17" s="251"/>
      <c r="C17" s="168">
        <f aca="true" t="shared" si="0" ref="C17:Y17">SUM(C6:C16)</f>
        <v>48501044</v>
      </c>
      <c r="D17" s="168">
        <f t="shared" si="0"/>
        <v>0</v>
      </c>
      <c r="E17" s="72">
        <f t="shared" si="0"/>
        <v>46943994</v>
      </c>
      <c r="F17" s="73">
        <f t="shared" si="0"/>
        <v>23943002</v>
      </c>
      <c r="G17" s="73">
        <f t="shared" si="0"/>
        <v>-6941801</v>
      </c>
      <c r="H17" s="73">
        <f t="shared" si="0"/>
        <v>73020429</v>
      </c>
      <c r="I17" s="73">
        <f t="shared" si="0"/>
        <v>-6459672</v>
      </c>
      <c r="J17" s="73">
        <f t="shared" si="0"/>
        <v>59618956</v>
      </c>
      <c r="K17" s="73">
        <f t="shared" si="0"/>
        <v>818032</v>
      </c>
      <c r="L17" s="73">
        <f t="shared" si="0"/>
        <v>2456946</v>
      </c>
      <c r="M17" s="73">
        <f t="shared" si="0"/>
        <v>62665692</v>
      </c>
      <c r="N17" s="73">
        <f t="shared" si="0"/>
        <v>65940670</v>
      </c>
      <c r="O17" s="73">
        <f t="shared" si="0"/>
        <v>-10357524</v>
      </c>
      <c r="P17" s="73">
        <f t="shared" si="0"/>
        <v>-10559835</v>
      </c>
      <c r="Q17" s="73">
        <f t="shared" si="0"/>
        <v>42566393</v>
      </c>
      <c r="R17" s="73">
        <f t="shared" si="0"/>
        <v>21649034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147208660</v>
      </c>
      <c r="X17" s="73">
        <f t="shared" si="0"/>
        <v>93599457</v>
      </c>
      <c r="Y17" s="73">
        <f t="shared" si="0"/>
        <v>53609203</v>
      </c>
      <c r="Z17" s="170">
        <f>+IF(X17&lt;&gt;0,+(Y17/X17)*100,0)</f>
        <v>57.27512179905061</v>
      </c>
      <c r="AA17" s="74">
        <f>SUM(AA6:AA16)</f>
        <v>23943002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400415</v>
      </c>
      <c r="D21" s="155"/>
      <c r="E21" s="59">
        <v>155004</v>
      </c>
      <c r="F21" s="60">
        <v>155004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116253</v>
      </c>
      <c r="Y21" s="159">
        <v>-116253</v>
      </c>
      <c r="Z21" s="141">
        <v>-100</v>
      </c>
      <c r="AA21" s="225">
        <v>155004</v>
      </c>
    </row>
    <row r="22" spans="1:27" ht="12.75">
      <c r="A22" s="249" t="s">
        <v>188</v>
      </c>
      <c r="B22" s="182"/>
      <c r="C22" s="155"/>
      <c r="D22" s="155"/>
      <c r="E22" s="268">
        <v>-5000</v>
      </c>
      <c r="F22" s="159">
        <v>-5000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>
        <v>-5000</v>
      </c>
      <c r="Y22" s="60">
        <v>5000</v>
      </c>
      <c r="Z22" s="140">
        <v>-100</v>
      </c>
      <c r="AA22" s="62">
        <v>-5000</v>
      </c>
    </row>
    <row r="23" spans="1:27" ht="12.75">
      <c r="A23" s="249" t="s">
        <v>189</v>
      </c>
      <c r="B23" s="182"/>
      <c r="C23" s="157">
        <v>-5358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-75016899</v>
      </c>
      <c r="D26" s="155"/>
      <c r="E26" s="59">
        <v>-50390000</v>
      </c>
      <c r="F26" s="60">
        <v>-50390000</v>
      </c>
      <c r="G26" s="60">
        <v>-1681267</v>
      </c>
      <c r="H26" s="60">
        <v>-998529</v>
      </c>
      <c r="I26" s="60">
        <v>-763049</v>
      </c>
      <c r="J26" s="60">
        <v>-3442845</v>
      </c>
      <c r="K26" s="60">
        <v>-4209932</v>
      </c>
      <c r="L26" s="60">
        <v>-4145392</v>
      </c>
      <c r="M26" s="60">
        <v>-3566151</v>
      </c>
      <c r="N26" s="60">
        <v>-11921475</v>
      </c>
      <c r="O26" s="60">
        <v>-2259862</v>
      </c>
      <c r="P26" s="60">
        <v>-2484670</v>
      </c>
      <c r="Q26" s="60">
        <v>-2937263</v>
      </c>
      <c r="R26" s="60">
        <v>-7681795</v>
      </c>
      <c r="S26" s="60"/>
      <c r="T26" s="60"/>
      <c r="U26" s="60"/>
      <c r="V26" s="60"/>
      <c r="W26" s="60">
        <v>-23046115</v>
      </c>
      <c r="X26" s="60">
        <v>-17839405</v>
      </c>
      <c r="Y26" s="60">
        <v>-5206710</v>
      </c>
      <c r="Z26" s="140">
        <v>29.19</v>
      </c>
      <c r="AA26" s="62">
        <v>-50390000</v>
      </c>
    </row>
    <row r="27" spans="1:27" ht="12.75">
      <c r="A27" s="250" t="s">
        <v>192</v>
      </c>
      <c r="B27" s="251"/>
      <c r="C27" s="168">
        <f aca="true" t="shared" si="1" ref="C27:Y27">SUM(C21:C26)</f>
        <v>-74621842</v>
      </c>
      <c r="D27" s="168">
        <f>SUM(D21:D26)</f>
        <v>0</v>
      </c>
      <c r="E27" s="72">
        <f t="shared" si="1"/>
        <v>-50239996</v>
      </c>
      <c r="F27" s="73">
        <f t="shared" si="1"/>
        <v>-50239996</v>
      </c>
      <c r="G27" s="73">
        <f t="shared" si="1"/>
        <v>-1681267</v>
      </c>
      <c r="H27" s="73">
        <f t="shared" si="1"/>
        <v>-998529</v>
      </c>
      <c r="I27" s="73">
        <f t="shared" si="1"/>
        <v>-763049</v>
      </c>
      <c r="J27" s="73">
        <f t="shared" si="1"/>
        <v>-3442845</v>
      </c>
      <c r="K27" s="73">
        <f t="shared" si="1"/>
        <v>-4209932</v>
      </c>
      <c r="L27" s="73">
        <f t="shared" si="1"/>
        <v>-4145392</v>
      </c>
      <c r="M27" s="73">
        <f t="shared" si="1"/>
        <v>-3566151</v>
      </c>
      <c r="N27" s="73">
        <f t="shared" si="1"/>
        <v>-11921475</v>
      </c>
      <c r="O27" s="73">
        <f t="shared" si="1"/>
        <v>-2259862</v>
      </c>
      <c r="P27" s="73">
        <f t="shared" si="1"/>
        <v>-2484670</v>
      </c>
      <c r="Q27" s="73">
        <f t="shared" si="1"/>
        <v>-2937263</v>
      </c>
      <c r="R27" s="73">
        <f t="shared" si="1"/>
        <v>-7681795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-23046115</v>
      </c>
      <c r="X27" s="73">
        <f t="shared" si="1"/>
        <v>-17728152</v>
      </c>
      <c r="Y27" s="73">
        <f t="shared" si="1"/>
        <v>-5317963</v>
      </c>
      <c r="Z27" s="170">
        <f>+IF(X27&lt;&gt;0,+(Y27/X27)*100,0)</f>
        <v>29.997277776047948</v>
      </c>
      <c r="AA27" s="74">
        <f>SUM(AA21:AA26)</f>
        <v>-50239996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147791</v>
      </c>
      <c r="D33" s="155"/>
      <c r="E33" s="59">
        <v>54996</v>
      </c>
      <c r="F33" s="60">
        <v>54996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41247</v>
      </c>
      <c r="Y33" s="60">
        <v>-41247</v>
      </c>
      <c r="Z33" s="140">
        <v>-100</v>
      </c>
      <c r="AA33" s="62">
        <v>54996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-353433</v>
      </c>
      <c r="D35" s="155"/>
      <c r="E35" s="59">
        <v>-343000</v>
      </c>
      <c r="F35" s="60">
        <v>-343000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-343000</v>
      </c>
    </row>
    <row r="36" spans="1:27" ht="12.75">
      <c r="A36" s="250" t="s">
        <v>198</v>
      </c>
      <c r="B36" s="251"/>
      <c r="C36" s="168">
        <f aca="true" t="shared" si="2" ref="C36:Y36">SUM(C31:C35)</f>
        <v>-205642</v>
      </c>
      <c r="D36" s="168">
        <f>SUM(D31:D35)</f>
        <v>0</v>
      </c>
      <c r="E36" s="72">
        <f t="shared" si="2"/>
        <v>-288004</v>
      </c>
      <c r="F36" s="73">
        <f t="shared" si="2"/>
        <v>-288004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41247</v>
      </c>
      <c r="Y36" s="73">
        <f t="shared" si="2"/>
        <v>-41247</v>
      </c>
      <c r="Z36" s="170">
        <f>+IF(X36&lt;&gt;0,+(Y36/X36)*100,0)</f>
        <v>-100</v>
      </c>
      <c r="AA36" s="74">
        <f>SUM(AA31:AA35)</f>
        <v>-288004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-26326440</v>
      </c>
      <c r="D38" s="153">
        <f>+D17+D27+D36</f>
        <v>0</v>
      </c>
      <c r="E38" s="99">
        <f t="shared" si="3"/>
        <v>-3584006</v>
      </c>
      <c r="F38" s="100">
        <f t="shared" si="3"/>
        <v>-26584998</v>
      </c>
      <c r="G38" s="100">
        <f t="shared" si="3"/>
        <v>-8623068</v>
      </c>
      <c r="H38" s="100">
        <f t="shared" si="3"/>
        <v>72021900</v>
      </c>
      <c r="I38" s="100">
        <f t="shared" si="3"/>
        <v>-7222721</v>
      </c>
      <c r="J38" s="100">
        <f t="shared" si="3"/>
        <v>56176111</v>
      </c>
      <c r="K38" s="100">
        <f t="shared" si="3"/>
        <v>-3391900</v>
      </c>
      <c r="L38" s="100">
        <f t="shared" si="3"/>
        <v>-1688446</v>
      </c>
      <c r="M38" s="100">
        <f t="shared" si="3"/>
        <v>59099541</v>
      </c>
      <c r="N38" s="100">
        <f t="shared" si="3"/>
        <v>54019195</v>
      </c>
      <c r="O38" s="100">
        <f t="shared" si="3"/>
        <v>-12617386</v>
      </c>
      <c r="P38" s="100">
        <f t="shared" si="3"/>
        <v>-13044505</v>
      </c>
      <c r="Q38" s="100">
        <f t="shared" si="3"/>
        <v>39629130</v>
      </c>
      <c r="R38" s="100">
        <f t="shared" si="3"/>
        <v>13967239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124162545</v>
      </c>
      <c r="X38" s="100">
        <f t="shared" si="3"/>
        <v>75912552</v>
      </c>
      <c r="Y38" s="100">
        <f t="shared" si="3"/>
        <v>48249993</v>
      </c>
      <c r="Z38" s="137">
        <f>+IF(X38&lt;&gt;0,+(Y38/X38)*100,0)</f>
        <v>63.55996699992381</v>
      </c>
      <c r="AA38" s="102">
        <f>+AA17+AA27+AA36</f>
        <v>-26584998</v>
      </c>
    </row>
    <row r="39" spans="1:27" ht="12.75">
      <c r="A39" s="249" t="s">
        <v>200</v>
      </c>
      <c r="B39" s="182"/>
      <c r="C39" s="153">
        <v>112438562</v>
      </c>
      <c r="D39" s="153"/>
      <c r="E39" s="99">
        <v>73889086</v>
      </c>
      <c r="F39" s="100">
        <v>86112000</v>
      </c>
      <c r="G39" s="100">
        <v>86122738</v>
      </c>
      <c r="H39" s="100">
        <v>77499670</v>
      </c>
      <c r="I39" s="100">
        <v>149521570</v>
      </c>
      <c r="J39" s="100">
        <v>86122738</v>
      </c>
      <c r="K39" s="100">
        <v>142298849</v>
      </c>
      <c r="L39" s="100">
        <v>138906949</v>
      </c>
      <c r="M39" s="100">
        <v>137218503</v>
      </c>
      <c r="N39" s="100">
        <v>142298849</v>
      </c>
      <c r="O39" s="100">
        <v>196318044</v>
      </c>
      <c r="P39" s="100">
        <v>183700658</v>
      </c>
      <c r="Q39" s="100">
        <v>170656153</v>
      </c>
      <c r="R39" s="100">
        <v>196318044</v>
      </c>
      <c r="S39" s="100"/>
      <c r="T39" s="100"/>
      <c r="U39" s="100"/>
      <c r="V39" s="100"/>
      <c r="W39" s="100">
        <v>86122738</v>
      </c>
      <c r="X39" s="100">
        <v>86112000</v>
      </c>
      <c r="Y39" s="100">
        <v>10738</v>
      </c>
      <c r="Z39" s="137">
        <v>0.01</v>
      </c>
      <c r="AA39" s="102">
        <v>86112000</v>
      </c>
    </row>
    <row r="40" spans="1:27" ht="12.75">
      <c r="A40" s="269" t="s">
        <v>201</v>
      </c>
      <c r="B40" s="256"/>
      <c r="C40" s="257">
        <v>86112122</v>
      </c>
      <c r="D40" s="257"/>
      <c r="E40" s="258">
        <v>70305083</v>
      </c>
      <c r="F40" s="259">
        <v>59527004</v>
      </c>
      <c r="G40" s="259">
        <v>77499670</v>
      </c>
      <c r="H40" s="259">
        <v>149521570</v>
      </c>
      <c r="I40" s="259">
        <v>142298849</v>
      </c>
      <c r="J40" s="259">
        <v>142298849</v>
      </c>
      <c r="K40" s="259">
        <v>138906949</v>
      </c>
      <c r="L40" s="259">
        <v>137218503</v>
      </c>
      <c r="M40" s="259">
        <v>196318044</v>
      </c>
      <c r="N40" s="259">
        <v>196318044</v>
      </c>
      <c r="O40" s="259">
        <v>183700658</v>
      </c>
      <c r="P40" s="259">
        <v>170656153</v>
      </c>
      <c r="Q40" s="259">
        <v>210285283</v>
      </c>
      <c r="R40" s="259">
        <v>210285283</v>
      </c>
      <c r="S40" s="259"/>
      <c r="T40" s="259"/>
      <c r="U40" s="259"/>
      <c r="V40" s="259"/>
      <c r="W40" s="259">
        <v>210285283</v>
      </c>
      <c r="X40" s="259">
        <v>162024554</v>
      </c>
      <c r="Y40" s="259">
        <v>48260729</v>
      </c>
      <c r="Z40" s="260">
        <v>29.79</v>
      </c>
      <c r="AA40" s="261">
        <v>59527004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75016899</v>
      </c>
      <c r="D5" s="200">
        <f t="shared" si="0"/>
        <v>0</v>
      </c>
      <c r="E5" s="106">
        <f t="shared" si="0"/>
        <v>29187700</v>
      </c>
      <c r="F5" s="106">
        <f t="shared" si="0"/>
        <v>29187700</v>
      </c>
      <c r="G5" s="106">
        <f t="shared" si="0"/>
        <v>798710</v>
      </c>
      <c r="H5" s="106">
        <f t="shared" si="0"/>
        <v>4901106</v>
      </c>
      <c r="I5" s="106">
        <f t="shared" si="0"/>
        <v>881703</v>
      </c>
      <c r="J5" s="106">
        <f t="shared" si="0"/>
        <v>6581519</v>
      </c>
      <c r="K5" s="106">
        <f t="shared" si="0"/>
        <v>3222541</v>
      </c>
      <c r="L5" s="106">
        <f t="shared" si="0"/>
        <v>3282969</v>
      </c>
      <c r="M5" s="106">
        <f t="shared" si="0"/>
        <v>2756655</v>
      </c>
      <c r="N5" s="106">
        <f t="shared" si="0"/>
        <v>9262165</v>
      </c>
      <c r="O5" s="106">
        <f t="shared" si="0"/>
        <v>1819140</v>
      </c>
      <c r="P5" s="106">
        <f t="shared" si="0"/>
        <v>2067812</v>
      </c>
      <c r="Q5" s="106">
        <f t="shared" si="0"/>
        <v>0</v>
      </c>
      <c r="R5" s="106">
        <f t="shared" si="0"/>
        <v>3886952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19730636</v>
      </c>
      <c r="X5" s="106">
        <f t="shared" si="0"/>
        <v>21890776</v>
      </c>
      <c r="Y5" s="106">
        <f t="shared" si="0"/>
        <v>-2160140</v>
      </c>
      <c r="Z5" s="201">
        <f>+IF(X5&lt;&gt;0,+(Y5/X5)*100,0)</f>
        <v>-9.867809163092254</v>
      </c>
      <c r="AA5" s="199">
        <f>SUM(AA11:AA18)</f>
        <v>29187700</v>
      </c>
    </row>
    <row r="6" spans="1:27" ht="12.75">
      <c r="A6" s="291" t="s">
        <v>205</v>
      </c>
      <c r="B6" s="142"/>
      <c r="C6" s="62">
        <v>49593217</v>
      </c>
      <c r="D6" s="156"/>
      <c r="E6" s="60">
        <v>17678250</v>
      </c>
      <c r="F6" s="60">
        <v>17678250</v>
      </c>
      <c r="G6" s="60"/>
      <c r="H6" s="60">
        <v>4002924</v>
      </c>
      <c r="I6" s="60"/>
      <c r="J6" s="60">
        <v>4002924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4002924</v>
      </c>
      <c r="X6" s="60">
        <v>13258688</v>
      </c>
      <c r="Y6" s="60">
        <v>-9255764</v>
      </c>
      <c r="Z6" s="140">
        <v>-69.81</v>
      </c>
      <c r="AA6" s="155">
        <v>17678250</v>
      </c>
    </row>
    <row r="7" spans="1:27" ht="12.75">
      <c r="A7" s="291" t="s">
        <v>206</v>
      </c>
      <c r="B7" s="142"/>
      <c r="C7" s="62">
        <v>665272</v>
      </c>
      <c r="D7" s="156"/>
      <c r="E7" s="60">
        <v>910000</v>
      </c>
      <c r="F7" s="60">
        <v>910000</v>
      </c>
      <c r="G7" s="60"/>
      <c r="H7" s="60">
        <v>875902</v>
      </c>
      <c r="I7" s="60"/>
      <c r="J7" s="60">
        <v>875902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875902</v>
      </c>
      <c r="X7" s="60">
        <v>682500</v>
      </c>
      <c r="Y7" s="60">
        <v>193402</v>
      </c>
      <c r="Z7" s="140">
        <v>28.34</v>
      </c>
      <c r="AA7" s="155">
        <v>910000</v>
      </c>
    </row>
    <row r="8" spans="1:27" ht="12.75">
      <c r="A8" s="291" t="s">
        <v>207</v>
      </c>
      <c r="B8" s="142"/>
      <c r="C8" s="62"/>
      <c r="D8" s="156"/>
      <c r="E8" s="60"/>
      <c r="F8" s="60"/>
      <c r="G8" s="60">
        <v>798710</v>
      </c>
      <c r="H8" s="60"/>
      <c r="I8" s="60">
        <v>881703</v>
      </c>
      <c r="J8" s="60">
        <v>1680413</v>
      </c>
      <c r="K8" s="60">
        <v>3111592</v>
      </c>
      <c r="L8" s="60">
        <v>3220580</v>
      </c>
      <c r="M8" s="60">
        <v>1555867</v>
      </c>
      <c r="N8" s="60">
        <v>7888039</v>
      </c>
      <c r="O8" s="60">
        <v>310230</v>
      </c>
      <c r="P8" s="60">
        <v>1533882</v>
      </c>
      <c r="Q8" s="60"/>
      <c r="R8" s="60">
        <v>1844112</v>
      </c>
      <c r="S8" s="60"/>
      <c r="T8" s="60"/>
      <c r="U8" s="60"/>
      <c r="V8" s="60"/>
      <c r="W8" s="60">
        <v>11412564</v>
      </c>
      <c r="X8" s="60"/>
      <c r="Y8" s="60">
        <v>11412564</v>
      </c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>
        <v>105099</v>
      </c>
      <c r="L9" s="60"/>
      <c r="M9" s="60">
        <v>342092</v>
      </c>
      <c r="N9" s="60">
        <v>447191</v>
      </c>
      <c r="O9" s="60"/>
      <c r="P9" s="60">
        <v>120010</v>
      </c>
      <c r="Q9" s="60"/>
      <c r="R9" s="60">
        <v>120010</v>
      </c>
      <c r="S9" s="60"/>
      <c r="T9" s="60"/>
      <c r="U9" s="60"/>
      <c r="V9" s="60"/>
      <c r="W9" s="60">
        <v>567201</v>
      </c>
      <c r="X9" s="60"/>
      <c r="Y9" s="60">
        <v>567201</v>
      </c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187500</v>
      </c>
      <c r="F10" s="60">
        <v>187500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140625</v>
      </c>
      <c r="Y10" s="60">
        <v>-140625</v>
      </c>
      <c r="Z10" s="140">
        <v>-100</v>
      </c>
      <c r="AA10" s="155">
        <v>187500</v>
      </c>
    </row>
    <row r="11" spans="1:27" ht="12.75">
      <c r="A11" s="292" t="s">
        <v>210</v>
      </c>
      <c r="B11" s="142"/>
      <c r="C11" s="293">
        <f aca="true" t="shared" si="1" ref="C11:Y11">SUM(C6:C10)</f>
        <v>50258489</v>
      </c>
      <c r="D11" s="294">
        <f t="shared" si="1"/>
        <v>0</v>
      </c>
      <c r="E11" s="295">
        <f t="shared" si="1"/>
        <v>18775750</v>
      </c>
      <c r="F11" s="295">
        <f t="shared" si="1"/>
        <v>18775750</v>
      </c>
      <c r="G11" s="295">
        <f t="shared" si="1"/>
        <v>798710</v>
      </c>
      <c r="H11" s="295">
        <f t="shared" si="1"/>
        <v>4878826</v>
      </c>
      <c r="I11" s="295">
        <f t="shared" si="1"/>
        <v>881703</v>
      </c>
      <c r="J11" s="295">
        <f t="shared" si="1"/>
        <v>6559239</v>
      </c>
      <c r="K11" s="295">
        <f t="shared" si="1"/>
        <v>3216691</v>
      </c>
      <c r="L11" s="295">
        <f t="shared" si="1"/>
        <v>3220580</v>
      </c>
      <c r="M11" s="295">
        <f t="shared" si="1"/>
        <v>1897959</v>
      </c>
      <c r="N11" s="295">
        <f t="shared" si="1"/>
        <v>8335230</v>
      </c>
      <c r="O11" s="295">
        <f t="shared" si="1"/>
        <v>310230</v>
      </c>
      <c r="P11" s="295">
        <f t="shared" si="1"/>
        <v>1653892</v>
      </c>
      <c r="Q11" s="295">
        <f t="shared" si="1"/>
        <v>0</v>
      </c>
      <c r="R11" s="295">
        <f t="shared" si="1"/>
        <v>1964122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16858591</v>
      </c>
      <c r="X11" s="295">
        <f t="shared" si="1"/>
        <v>14081813</v>
      </c>
      <c r="Y11" s="295">
        <f t="shared" si="1"/>
        <v>2776778</v>
      </c>
      <c r="Z11" s="296">
        <f>+IF(X11&lt;&gt;0,+(Y11/X11)*100,0)</f>
        <v>19.71889557118817</v>
      </c>
      <c r="AA11" s="297">
        <f>SUM(AA6:AA10)</f>
        <v>18775750</v>
      </c>
    </row>
    <row r="12" spans="1:27" ht="12.75">
      <c r="A12" s="298" t="s">
        <v>211</v>
      </c>
      <c r="B12" s="136"/>
      <c r="C12" s="62">
        <v>8504597</v>
      </c>
      <c r="D12" s="156"/>
      <c r="E12" s="60">
        <v>5279950</v>
      </c>
      <c r="F12" s="60">
        <v>5279950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317006</v>
      </c>
      <c r="Q12" s="60"/>
      <c r="R12" s="60">
        <v>317006</v>
      </c>
      <c r="S12" s="60"/>
      <c r="T12" s="60"/>
      <c r="U12" s="60"/>
      <c r="V12" s="60"/>
      <c r="W12" s="60">
        <v>317006</v>
      </c>
      <c r="X12" s="60">
        <v>3959963</v>
      </c>
      <c r="Y12" s="60">
        <v>-3642957</v>
      </c>
      <c r="Z12" s="140">
        <v>-91.99</v>
      </c>
      <c r="AA12" s="155">
        <v>5279950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16253813</v>
      </c>
      <c r="D15" s="156"/>
      <c r="E15" s="60">
        <v>5132000</v>
      </c>
      <c r="F15" s="60">
        <v>5132000</v>
      </c>
      <c r="G15" s="60"/>
      <c r="H15" s="60">
        <v>22280</v>
      </c>
      <c r="I15" s="60"/>
      <c r="J15" s="60">
        <v>22280</v>
      </c>
      <c r="K15" s="60">
        <v>5850</v>
      </c>
      <c r="L15" s="60">
        <v>62389</v>
      </c>
      <c r="M15" s="60">
        <v>858696</v>
      </c>
      <c r="N15" s="60">
        <v>926935</v>
      </c>
      <c r="O15" s="60">
        <v>1508910</v>
      </c>
      <c r="P15" s="60">
        <v>96914</v>
      </c>
      <c r="Q15" s="60"/>
      <c r="R15" s="60">
        <v>1605824</v>
      </c>
      <c r="S15" s="60"/>
      <c r="T15" s="60"/>
      <c r="U15" s="60"/>
      <c r="V15" s="60"/>
      <c r="W15" s="60">
        <v>2555039</v>
      </c>
      <c r="X15" s="60">
        <v>3849000</v>
      </c>
      <c r="Y15" s="60">
        <v>-1293961</v>
      </c>
      <c r="Z15" s="140">
        <v>-33.62</v>
      </c>
      <c r="AA15" s="155">
        <v>5132000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21260000</v>
      </c>
      <c r="F20" s="100">
        <f t="shared" si="2"/>
        <v>21260000</v>
      </c>
      <c r="G20" s="100">
        <f t="shared" si="2"/>
        <v>882558</v>
      </c>
      <c r="H20" s="100">
        <f t="shared" si="2"/>
        <v>2077322</v>
      </c>
      <c r="I20" s="100">
        <f t="shared" si="2"/>
        <v>-118654</v>
      </c>
      <c r="J20" s="100">
        <f t="shared" si="2"/>
        <v>2841226</v>
      </c>
      <c r="K20" s="100">
        <f t="shared" si="2"/>
        <v>987391</v>
      </c>
      <c r="L20" s="100">
        <f t="shared" si="2"/>
        <v>862423</v>
      </c>
      <c r="M20" s="100">
        <f t="shared" si="2"/>
        <v>809497</v>
      </c>
      <c r="N20" s="100">
        <f t="shared" si="2"/>
        <v>2659311</v>
      </c>
      <c r="O20" s="100">
        <f t="shared" si="2"/>
        <v>440722</v>
      </c>
      <c r="P20" s="100">
        <f t="shared" si="2"/>
        <v>416858</v>
      </c>
      <c r="Q20" s="100">
        <f t="shared" si="2"/>
        <v>0</v>
      </c>
      <c r="R20" s="100">
        <f t="shared" si="2"/>
        <v>857580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6358117</v>
      </c>
      <c r="X20" s="100">
        <f t="shared" si="2"/>
        <v>15945000</v>
      </c>
      <c r="Y20" s="100">
        <f t="shared" si="2"/>
        <v>-9586883</v>
      </c>
      <c r="Z20" s="137">
        <f>+IF(X20&lt;&gt;0,+(Y20/X20)*100,0)</f>
        <v>-60.12469739730323</v>
      </c>
      <c r="AA20" s="153">
        <f>SUM(AA26:AA33)</f>
        <v>21260000</v>
      </c>
    </row>
    <row r="21" spans="1:27" ht="12.75">
      <c r="A21" s="291" t="s">
        <v>205</v>
      </c>
      <c r="B21" s="142"/>
      <c r="C21" s="62"/>
      <c r="D21" s="156"/>
      <c r="E21" s="60">
        <v>20960000</v>
      </c>
      <c r="F21" s="60">
        <v>20960000</v>
      </c>
      <c r="G21" s="60"/>
      <c r="H21" s="60">
        <v>2077322</v>
      </c>
      <c r="I21" s="60"/>
      <c r="J21" s="60">
        <v>2077322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2077322</v>
      </c>
      <c r="X21" s="60">
        <v>15720000</v>
      </c>
      <c r="Y21" s="60">
        <v>-13642678</v>
      </c>
      <c r="Z21" s="140">
        <v>-86.79</v>
      </c>
      <c r="AA21" s="155">
        <v>20960000</v>
      </c>
    </row>
    <row r="22" spans="1:27" ht="12.75">
      <c r="A22" s="291" t="s">
        <v>206</v>
      </c>
      <c r="B22" s="142"/>
      <c r="C22" s="62"/>
      <c r="D22" s="156"/>
      <c r="E22" s="60">
        <v>150000</v>
      </c>
      <c r="F22" s="60">
        <v>150000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112500</v>
      </c>
      <c r="Y22" s="60">
        <v>-112500</v>
      </c>
      <c r="Z22" s="140">
        <v>-100</v>
      </c>
      <c r="AA22" s="155">
        <v>150000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>
        <v>882558</v>
      </c>
      <c r="H23" s="60"/>
      <c r="I23" s="60">
        <v>-118654</v>
      </c>
      <c r="J23" s="60">
        <v>763904</v>
      </c>
      <c r="K23" s="60">
        <v>876813</v>
      </c>
      <c r="L23" s="60">
        <v>754225</v>
      </c>
      <c r="M23" s="60">
        <v>515030</v>
      </c>
      <c r="N23" s="60">
        <v>2146068</v>
      </c>
      <c r="O23" s="60"/>
      <c r="P23" s="60">
        <v>416858</v>
      </c>
      <c r="Q23" s="60"/>
      <c r="R23" s="60">
        <v>416858</v>
      </c>
      <c r="S23" s="60"/>
      <c r="T23" s="60"/>
      <c r="U23" s="60"/>
      <c r="V23" s="60"/>
      <c r="W23" s="60">
        <v>3326830</v>
      </c>
      <c r="X23" s="60"/>
      <c r="Y23" s="60">
        <v>3326830</v>
      </c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21110000</v>
      </c>
      <c r="F26" s="295">
        <f t="shared" si="3"/>
        <v>21110000</v>
      </c>
      <c r="G26" s="295">
        <f t="shared" si="3"/>
        <v>882558</v>
      </c>
      <c r="H26" s="295">
        <f t="shared" si="3"/>
        <v>2077322</v>
      </c>
      <c r="I26" s="295">
        <f t="shared" si="3"/>
        <v>-118654</v>
      </c>
      <c r="J26" s="295">
        <f t="shared" si="3"/>
        <v>2841226</v>
      </c>
      <c r="K26" s="295">
        <f t="shared" si="3"/>
        <v>876813</v>
      </c>
      <c r="L26" s="295">
        <f t="shared" si="3"/>
        <v>754225</v>
      </c>
      <c r="M26" s="295">
        <f t="shared" si="3"/>
        <v>515030</v>
      </c>
      <c r="N26" s="295">
        <f t="shared" si="3"/>
        <v>2146068</v>
      </c>
      <c r="O26" s="295">
        <f t="shared" si="3"/>
        <v>0</v>
      </c>
      <c r="P26" s="295">
        <f t="shared" si="3"/>
        <v>416858</v>
      </c>
      <c r="Q26" s="295">
        <f t="shared" si="3"/>
        <v>0</v>
      </c>
      <c r="R26" s="295">
        <f t="shared" si="3"/>
        <v>416858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5404152</v>
      </c>
      <c r="X26" s="295">
        <f t="shared" si="3"/>
        <v>15832500</v>
      </c>
      <c r="Y26" s="295">
        <f t="shared" si="3"/>
        <v>-10428348</v>
      </c>
      <c r="Z26" s="296">
        <f>+IF(X26&lt;&gt;0,+(Y26/X26)*100,0)</f>
        <v>-65.86671719564188</v>
      </c>
      <c r="AA26" s="297">
        <f>SUM(AA21:AA25)</f>
        <v>21110000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150000</v>
      </c>
      <c r="F30" s="60">
        <v>150000</v>
      </c>
      <c r="G30" s="60"/>
      <c r="H30" s="60"/>
      <c r="I30" s="60"/>
      <c r="J30" s="60"/>
      <c r="K30" s="60">
        <v>110578</v>
      </c>
      <c r="L30" s="60">
        <v>108198</v>
      </c>
      <c r="M30" s="60">
        <v>294467</v>
      </c>
      <c r="N30" s="60">
        <v>513243</v>
      </c>
      <c r="O30" s="60">
        <v>440722</v>
      </c>
      <c r="P30" s="60"/>
      <c r="Q30" s="60"/>
      <c r="R30" s="60">
        <v>440722</v>
      </c>
      <c r="S30" s="60"/>
      <c r="T30" s="60"/>
      <c r="U30" s="60"/>
      <c r="V30" s="60"/>
      <c r="W30" s="60">
        <v>953965</v>
      </c>
      <c r="X30" s="60">
        <v>112500</v>
      </c>
      <c r="Y30" s="60">
        <v>841465</v>
      </c>
      <c r="Z30" s="140">
        <v>747.97</v>
      </c>
      <c r="AA30" s="155">
        <v>150000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49593217</v>
      </c>
      <c r="D36" s="156">
        <f t="shared" si="4"/>
        <v>0</v>
      </c>
      <c r="E36" s="60">
        <f t="shared" si="4"/>
        <v>38638250</v>
      </c>
      <c r="F36" s="60">
        <f t="shared" si="4"/>
        <v>38638250</v>
      </c>
      <c r="G36" s="60">
        <f t="shared" si="4"/>
        <v>0</v>
      </c>
      <c r="H36" s="60">
        <f t="shared" si="4"/>
        <v>6080246</v>
      </c>
      <c r="I36" s="60">
        <f t="shared" si="4"/>
        <v>0</v>
      </c>
      <c r="J36" s="60">
        <f t="shared" si="4"/>
        <v>6080246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6080246</v>
      </c>
      <c r="X36" s="60">
        <f t="shared" si="4"/>
        <v>28978688</v>
      </c>
      <c r="Y36" s="60">
        <f t="shared" si="4"/>
        <v>-22898442</v>
      </c>
      <c r="Z36" s="140">
        <f aca="true" t="shared" si="5" ref="Z36:Z49">+IF(X36&lt;&gt;0,+(Y36/X36)*100,0)</f>
        <v>-79.01821504134348</v>
      </c>
      <c r="AA36" s="155">
        <f>AA6+AA21</f>
        <v>38638250</v>
      </c>
    </row>
    <row r="37" spans="1:27" ht="12.75">
      <c r="A37" s="291" t="s">
        <v>206</v>
      </c>
      <c r="B37" s="142"/>
      <c r="C37" s="62">
        <f t="shared" si="4"/>
        <v>665272</v>
      </c>
      <c r="D37" s="156">
        <f t="shared" si="4"/>
        <v>0</v>
      </c>
      <c r="E37" s="60">
        <f t="shared" si="4"/>
        <v>1060000</v>
      </c>
      <c r="F37" s="60">
        <f t="shared" si="4"/>
        <v>1060000</v>
      </c>
      <c r="G37" s="60">
        <f t="shared" si="4"/>
        <v>0</v>
      </c>
      <c r="H37" s="60">
        <f t="shared" si="4"/>
        <v>875902</v>
      </c>
      <c r="I37" s="60">
        <f t="shared" si="4"/>
        <v>0</v>
      </c>
      <c r="J37" s="60">
        <f t="shared" si="4"/>
        <v>875902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875902</v>
      </c>
      <c r="X37" s="60">
        <f t="shared" si="4"/>
        <v>795000</v>
      </c>
      <c r="Y37" s="60">
        <f t="shared" si="4"/>
        <v>80902</v>
      </c>
      <c r="Z37" s="140">
        <f t="shared" si="5"/>
        <v>10.176352201257862</v>
      </c>
      <c r="AA37" s="155">
        <f>AA7+AA22</f>
        <v>1060000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1681268</v>
      </c>
      <c r="H38" s="60">
        <f t="shared" si="4"/>
        <v>0</v>
      </c>
      <c r="I38" s="60">
        <f t="shared" si="4"/>
        <v>763049</v>
      </c>
      <c r="J38" s="60">
        <f t="shared" si="4"/>
        <v>2444317</v>
      </c>
      <c r="K38" s="60">
        <f t="shared" si="4"/>
        <v>3988405</v>
      </c>
      <c r="L38" s="60">
        <f t="shared" si="4"/>
        <v>3974805</v>
      </c>
      <c r="M38" s="60">
        <f t="shared" si="4"/>
        <v>2070897</v>
      </c>
      <c r="N38" s="60">
        <f t="shared" si="4"/>
        <v>10034107</v>
      </c>
      <c r="O38" s="60">
        <f t="shared" si="4"/>
        <v>310230</v>
      </c>
      <c r="P38" s="60">
        <f t="shared" si="4"/>
        <v>1950740</v>
      </c>
      <c r="Q38" s="60">
        <f t="shared" si="4"/>
        <v>0</v>
      </c>
      <c r="R38" s="60">
        <f t="shared" si="4"/>
        <v>2260970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14739394</v>
      </c>
      <c r="X38" s="60">
        <f t="shared" si="4"/>
        <v>0</v>
      </c>
      <c r="Y38" s="60">
        <f t="shared" si="4"/>
        <v>14739394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105099</v>
      </c>
      <c r="L39" s="60">
        <f t="shared" si="4"/>
        <v>0</v>
      </c>
      <c r="M39" s="60">
        <f t="shared" si="4"/>
        <v>342092</v>
      </c>
      <c r="N39" s="60">
        <f t="shared" si="4"/>
        <v>447191</v>
      </c>
      <c r="O39" s="60">
        <f t="shared" si="4"/>
        <v>0</v>
      </c>
      <c r="P39" s="60">
        <f t="shared" si="4"/>
        <v>120010</v>
      </c>
      <c r="Q39" s="60">
        <f t="shared" si="4"/>
        <v>0</v>
      </c>
      <c r="R39" s="60">
        <f t="shared" si="4"/>
        <v>120010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567201</v>
      </c>
      <c r="X39" s="60">
        <f t="shared" si="4"/>
        <v>0</v>
      </c>
      <c r="Y39" s="60">
        <f t="shared" si="4"/>
        <v>567201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187500</v>
      </c>
      <c r="F40" s="60">
        <f t="shared" si="4"/>
        <v>187500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140625</v>
      </c>
      <c r="Y40" s="60">
        <f t="shared" si="4"/>
        <v>-140625</v>
      </c>
      <c r="Z40" s="140">
        <f t="shared" si="5"/>
        <v>-100</v>
      </c>
      <c r="AA40" s="155">
        <f>AA10+AA25</f>
        <v>187500</v>
      </c>
    </row>
    <row r="41" spans="1:27" ht="12.75">
      <c r="A41" s="292" t="s">
        <v>210</v>
      </c>
      <c r="B41" s="142"/>
      <c r="C41" s="293">
        <f aca="true" t="shared" si="6" ref="C41:Y41">SUM(C36:C40)</f>
        <v>50258489</v>
      </c>
      <c r="D41" s="294">
        <f t="shared" si="6"/>
        <v>0</v>
      </c>
      <c r="E41" s="295">
        <f t="shared" si="6"/>
        <v>39885750</v>
      </c>
      <c r="F41" s="295">
        <f t="shared" si="6"/>
        <v>39885750</v>
      </c>
      <c r="G41" s="295">
        <f t="shared" si="6"/>
        <v>1681268</v>
      </c>
      <c r="H41" s="295">
        <f t="shared" si="6"/>
        <v>6956148</v>
      </c>
      <c r="I41" s="295">
        <f t="shared" si="6"/>
        <v>763049</v>
      </c>
      <c r="J41" s="295">
        <f t="shared" si="6"/>
        <v>9400465</v>
      </c>
      <c r="K41" s="295">
        <f t="shared" si="6"/>
        <v>4093504</v>
      </c>
      <c r="L41" s="295">
        <f t="shared" si="6"/>
        <v>3974805</v>
      </c>
      <c r="M41" s="295">
        <f t="shared" si="6"/>
        <v>2412989</v>
      </c>
      <c r="N41" s="295">
        <f t="shared" si="6"/>
        <v>10481298</v>
      </c>
      <c r="O41" s="295">
        <f t="shared" si="6"/>
        <v>310230</v>
      </c>
      <c r="P41" s="295">
        <f t="shared" si="6"/>
        <v>2070750</v>
      </c>
      <c r="Q41" s="295">
        <f t="shared" si="6"/>
        <v>0</v>
      </c>
      <c r="R41" s="295">
        <f t="shared" si="6"/>
        <v>2380980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22262743</v>
      </c>
      <c r="X41" s="295">
        <f t="shared" si="6"/>
        <v>29914313</v>
      </c>
      <c r="Y41" s="295">
        <f t="shared" si="6"/>
        <v>-7651570</v>
      </c>
      <c r="Z41" s="296">
        <f t="shared" si="5"/>
        <v>-25.578290900412785</v>
      </c>
      <c r="AA41" s="297">
        <f>SUM(AA36:AA40)</f>
        <v>39885750</v>
      </c>
    </row>
    <row r="42" spans="1:27" ht="12.75">
      <c r="A42" s="298" t="s">
        <v>211</v>
      </c>
      <c r="B42" s="136"/>
      <c r="C42" s="95">
        <f aca="true" t="shared" si="7" ref="C42:Y48">C12+C27</f>
        <v>8504597</v>
      </c>
      <c r="D42" s="129">
        <f t="shared" si="7"/>
        <v>0</v>
      </c>
      <c r="E42" s="54">
        <f t="shared" si="7"/>
        <v>5279950</v>
      </c>
      <c r="F42" s="54">
        <f t="shared" si="7"/>
        <v>5279950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317006</v>
      </c>
      <c r="Q42" s="54">
        <f t="shared" si="7"/>
        <v>0</v>
      </c>
      <c r="R42" s="54">
        <f t="shared" si="7"/>
        <v>317006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317006</v>
      </c>
      <c r="X42" s="54">
        <f t="shared" si="7"/>
        <v>3959963</v>
      </c>
      <c r="Y42" s="54">
        <f t="shared" si="7"/>
        <v>-3642957</v>
      </c>
      <c r="Z42" s="184">
        <f t="shared" si="5"/>
        <v>-91.99472318301964</v>
      </c>
      <c r="AA42" s="130">
        <f aca="true" t="shared" si="8" ref="AA42:AA48">AA12+AA27</f>
        <v>5279950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16253813</v>
      </c>
      <c r="D45" s="129">
        <f t="shared" si="7"/>
        <v>0</v>
      </c>
      <c r="E45" s="54">
        <f t="shared" si="7"/>
        <v>5282000</v>
      </c>
      <c r="F45" s="54">
        <f t="shared" si="7"/>
        <v>5282000</v>
      </c>
      <c r="G45" s="54">
        <f t="shared" si="7"/>
        <v>0</v>
      </c>
      <c r="H45" s="54">
        <f t="shared" si="7"/>
        <v>22280</v>
      </c>
      <c r="I45" s="54">
        <f t="shared" si="7"/>
        <v>0</v>
      </c>
      <c r="J45" s="54">
        <f t="shared" si="7"/>
        <v>22280</v>
      </c>
      <c r="K45" s="54">
        <f t="shared" si="7"/>
        <v>116428</v>
      </c>
      <c r="L45" s="54">
        <f t="shared" si="7"/>
        <v>170587</v>
      </c>
      <c r="M45" s="54">
        <f t="shared" si="7"/>
        <v>1153163</v>
      </c>
      <c r="N45" s="54">
        <f t="shared" si="7"/>
        <v>1440178</v>
      </c>
      <c r="O45" s="54">
        <f t="shared" si="7"/>
        <v>1949632</v>
      </c>
      <c r="P45" s="54">
        <f t="shared" si="7"/>
        <v>96914</v>
      </c>
      <c r="Q45" s="54">
        <f t="shared" si="7"/>
        <v>0</v>
      </c>
      <c r="R45" s="54">
        <f t="shared" si="7"/>
        <v>2046546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3509004</v>
      </c>
      <c r="X45" s="54">
        <f t="shared" si="7"/>
        <v>3961500</v>
      </c>
      <c r="Y45" s="54">
        <f t="shared" si="7"/>
        <v>-452496</v>
      </c>
      <c r="Z45" s="184">
        <f t="shared" si="5"/>
        <v>-11.422340022718668</v>
      </c>
      <c r="AA45" s="130">
        <f t="shared" si="8"/>
        <v>5282000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75016899</v>
      </c>
      <c r="D49" s="218">
        <f t="shared" si="9"/>
        <v>0</v>
      </c>
      <c r="E49" s="220">
        <f t="shared" si="9"/>
        <v>50447700</v>
      </c>
      <c r="F49" s="220">
        <f t="shared" si="9"/>
        <v>50447700</v>
      </c>
      <c r="G49" s="220">
        <f t="shared" si="9"/>
        <v>1681268</v>
      </c>
      <c r="H49" s="220">
        <f t="shared" si="9"/>
        <v>6978428</v>
      </c>
      <c r="I49" s="220">
        <f t="shared" si="9"/>
        <v>763049</v>
      </c>
      <c r="J49" s="220">
        <f t="shared" si="9"/>
        <v>9422745</v>
      </c>
      <c r="K49" s="220">
        <f t="shared" si="9"/>
        <v>4209932</v>
      </c>
      <c r="L49" s="220">
        <f t="shared" si="9"/>
        <v>4145392</v>
      </c>
      <c r="M49" s="220">
        <f t="shared" si="9"/>
        <v>3566152</v>
      </c>
      <c r="N49" s="220">
        <f t="shared" si="9"/>
        <v>11921476</v>
      </c>
      <c r="O49" s="220">
        <f t="shared" si="9"/>
        <v>2259862</v>
      </c>
      <c r="P49" s="220">
        <f t="shared" si="9"/>
        <v>2484670</v>
      </c>
      <c r="Q49" s="220">
        <f t="shared" si="9"/>
        <v>0</v>
      </c>
      <c r="R49" s="220">
        <f t="shared" si="9"/>
        <v>4744532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26088753</v>
      </c>
      <c r="X49" s="220">
        <f t="shared" si="9"/>
        <v>37835776</v>
      </c>
      <c r="Y49" s="220">
        <f t="shared" si="9"/>
        <v>-11747023</v>
      </c>
      <c r="Z49" s="221">
        <f t="shared" si="5"/>
        <v>-31.04739545978917</v>
      </c>
      <c r="AA49" s="222">
        <f>SUM(AA41:AA48)</f>
        <v>50447700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20387563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11756103</v>
      </c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>
        <v>1986734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13742837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>
        <v>530694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6114032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2610590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>
        <v>37153050</v>
      </c>
      <c r="E67" s="60">
        <v>2386730</v>
      </c>
      <c r="F67" s="60">
        <v>37153050</v>
      </c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>
        <v>27864788</v>
      </c>
      <c r="Y67" s="60">
        <v>-27864788</v>
      </c>
      <c r="Z67" s="140">
        <v>-100</v>
      </c>
      <c r="AA67" s="155"/>
    </row>
    <row r="68" spans="1:27" ht="12.75">
      <c r="A68" s="311" t="s">
        <v>43</v>
      </c>
      <c r="B68" s="316"/>
      <c r="C68" s="62"/>
      <c r="D68" s="156">
        <v>37153050</v>
      </c>
      <c r="E68" s="60"/>
      <c r="F68" s="60">
        <v>37153050</v>
      </c>
      <c r="G68" s="60">
        <v>1002781</v>
      </c>
      <c r="H68" s="60">
        <v>1002781</v>
      </c>
      <c r="I68" s="60">
        <v>356488</v>
      </c>
      <c r="J68" s="60">
        <v>2362050</v>
      </c>
      <c r="K68" s="60">
        <v>624868</v>
      </c>
      <c r="L68" s="60">
        <v>712432</v>
      </c>
      <c r="M68" s="60">
        <v>791270</v>
      </c>
      <c r="N68" s="60">
        <v>2128570</v>
      </c>
      <c r="O68" s="60">
        <v>990445</v>
      </c>
      <c r="P68" s="60">
        <v>640007</v>
      </c>
      <c r="Q68" s="60">
        <v>953246</v>
      </c>
      <c r="R68" s="60">
        <v>2583698</v>
      </c>
      <c r="S68" s="60"/>
      <c r="T68" s="60"/>
      <c r="U68" s="60"/>
      <c r="V68" s="60"/>
      <c r="W68" s="60">
        <v>7074318</v>
      </c>
      <c r="X68" s="60">
        <v>27864788</v>
      </c>
      <c r="Y68" s="60">
        <v>-20790470</v>
      </c>
      <c r="Z68" s="140">
        <v>-74.61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74306100</v>
      </c>
      <c r="E69" s="220">
        <f t="shared" si="12"/>
        <v>4997320</v>
      </c>
      <c r="F69" s="220">
        <f t="shared" si="12"/>
        <v>74306100</v>
      </c>
      <c r="G69" s="220">
        <f t="shared" si="12"/>
        <v>1002781</v>
      </c>
      <c r="H69" s="220">
        <f t="shared" si="12"/>
        <v>1002781</v>
      </c>
      <c r="I69" s="220">
        <f t="shared" si="12"/>
        <v>356488</v>
      </c>
      <c r="J69" s="220">
        <f t="shared" si="12"/>
        <v>2362050</v>
      </c>
      <c r="K69" s="220">
        <f t="shared" si="12"/>
        <v>624868</v>
      </c>
      <c r="L69" s="220">
        <f t="shared" si="12"/>
        <v>712432</v>
      </c>
      <c r="M69" s="220">
        <f t="shared" si="12"/>
        <v>791270</v>
      </c>
      <c r="N69" s="220">
        <f t="shared" si="12"/>
        <v>2128570</v>
      </c>
      <c r="O69" s="220">
        <f t="shared" si="12"/>
        <v>990445</v>
      </c>
      <c r="P69" s="220">
        <f t="shared" si="12"/>
        <v>640007</v>
      </c>
      <c r="Q69" s="220">
        <f t="shared" si="12"/>
        <v>953246</v>
      </c>
      <c r="R69" s="220">
        <f t="shared" si="12"/>
        <v>2583698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7074318</v>
      </c>
      <c r="X69" s="220">
        <f t="shared" si="12"/>
        <v>55729576</v>
      </c>
      <c r="Y69" s="220">
        <f t="shared" si="12"/>
        <v>-48655258</v>
      </c>
      <c r="Z69" s="221">
        <f>+IF(X69&lt;&gt;0,+(Y69/X69)*100,0)</f>
        <v>-87.30598991099447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50258489</v>
      </c>
      <c r="D5" s="357">
        <f t="shared" si="0"/>
        <v>0</v>
      </c>
      <c r="E5" s="356">
        <f t="shared" si="0"/>
        <v>18775750</v>
      </c>
      <c r="F5" s="358">
        <f t="shared" si="0"/>
        <v>18775750</v>
      </c>
      <c r="G5" s="358">
        <f t="shared" si="0"/>
        <v>798710</v>
      </c>
      <c r="H5" s="356">
        <f t="shared" si="0"/>
        <v>4878826</v>
      </c>
      <c r="I5" s="356">
        <f t="shared" si="0"/>
        <v>881703</v>
      </c>
      <c r="J5" s="358">
        <f t="shared" si="0"/>
        <v>6559239</v>
      </c>
      <c r="K5" s="358">
        <f t="shared" si="0"/>
        <v>3216691</v>
      </c>
      <c r="L5" s="356">
        <f t="shared" si="0"/>
        <v>3220580</v>
      </c>
      <c r="M5" s="356">
        <f t="shared" si="0"/>
        <v>1897959</v>
      </c>
      <c r="N5" s="358">
        <f t="shared" si="0"/>
        <v>8335230</v>
      </c>
      <c r="O5" s="358">
        <f t="shared" si="0"/>
        <v>310230</v>
      </c>
      <c r="P5" s="356">
        <f t="shared" si="0"/>
        <v>1653892</v>
      </c>
      <c r="Q5" s="356">
        <f t="shared" si="0"/>
        <v>0</v>
      </c>
      <c r="R5" s="358">
        <f t="shared" si="0"/>
        <v>1964122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16858591</v>
      </c>
      <c r="X5" s="356">
        <f t="shared" si="0"/>
        <v>14081813</v>
      </c>
      <c r="Y5" s="358">
        <f t="shared" si="0"/>
        <v>2776778</v>
      </c>
      <c r="Z5" s="359">
        <f>+IF(X5&lt;&gt;0,+(Y5/X5)*100,0)</f>
        <v>19.71889557118817</v>
      </c>
      <c r="AA5" s="360">
        <f>+AA6+AA8+AA11+AA13+AA15</f>
        <v>18775750</v>
      </c>
    </row>
    <row r="6" spans="1:27" ht="12.75">
      <c r="A6" s="361" t="s">
        <v>205</v>
      </c>
      <c r="B6" s="142"/>
      <c r="C6" s="60">
        <f>+C7</f>
        <v>49593217</v>
      </c>
      <c r="D6" s="340">
        <f aca="true" t="shared" si="1" ref="D6:AA6">+D7</f>
        <v>0</v>
      </c>
      <c r="E6" s="60">
        <f t="shared" si="1"/>
        <v>17678250</v>
      </c>
      <c r="F6" s="59">
        <f t="shared" si="1"/>
        <v>17678250</v>
      </c>
      <c r="G6" s="59">
        <f t="shared" si="1"/>
        <v>0</v>
      </c>
      <c r="H6" s="60">
        <f t="shared" si="1"/>
        <v>4002924</v>
      </c>
      <c r="I6" s="60">
        <f t="shared" si="1"/>
        <v>0</v>
      </c>
      <c r="J6" s="59">
        <f t="shared" si="1"/>
        <v>4002924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4002924</v>
      </c>
      <c r="X6" s="60">
        <f t="shared" si="1"/>
        <v>13258688</v>
      </c>
      <c r="Y6" s="59">
        <f t="shared" si="1"/>
        <v>-9255764</v>
      </c>
      <c r="Z6" s="61">
        <f>+IF(X6&lt;&gt;0,+(Y6/X6)*100,0)</f>
        <v>-69.80904897980857</v>
      </c>
      <c r="AA6" s="62">
        <f t="shared" si="1"/>
        <v>17678250</v>
      </c>
    </row>
    <row r="7" spans="1:27" ht="12.75">
      <c r="A7" s="291" t="s">
        <v>229</v>
      </c>
      <c r="B7" s="142"/>
      <c r="C7" s="60">
        <v>49593217</v>
      </c>
      <c r="D7" s="340"/>
      <c r="E7" s="60">
        <v>17678250</v>
      </c>
      <c r="F7" s="59">
        <v>17678250</v>
      </c>
      <c r="G7" s="59"/>
      <c r="H7" s="60">
        <v>4002924</v>
      </c>
      <c r="I7" s="60"/>
      <c r="J7" s="59">
        <v>4002924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4002924</v>
      </c>
      <c r="X7" s="60">
        <v>13258688</v>
      </c>
      <c r="Y7" s="59">
        <v>-9255764</v>
      </c>
      <c r="Z7" s="61">
        <v>-69.81</v>
      </c>
      <c r="AA7" s="62">
        <v>17678250</v>
      </c>
    </row>
    <row r="8" spans="1:27" ht="12.75">
      <c r="A8" s="361" t="s">
        <v>206</v>
      </c>
      <c r="B8" s="142"/>
      <c r="C8" s="60">
        <f aca="true" t="shared" si="2" ref="C8:Y8">SUM(C9:C10)</f>
        <v>665272</v>
      </c>
      <c r="D8" s="340">
        <f t="shared" si="2"/>
        <v>0</v>
      </c>
      <c r="E8" s="60">
        <f t="shared" si="2"/>
        <v>910000</v>
      </c>
      <c r="F8" s="59">
        <f t="shared" si="2"/>
        <v>910000</v>
      </c>
      <c r="G8" s="59">
        <f t="shared" si="2"/>
        <v>0</v>
      </c>
      <c r="H8" s="60">
        <f t="shared" si="2"/>
        <v>875902</v>
      </c>
      <c r="I8" s="60">
        <f t="shared" si="2"/>
        <v>0</v>
      </c>
      <c r="J8" s="59">
        <f t="shared" si="2"/>
        <v>875902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875902</v>
      </c>
      <c r="X8" s="60">
        <f t="shared" si="2"/>
        <v>682500</v>
      </c>
      <c r="Y8" s="59">
        <f t="shared" si="2"/>
        <v>193402</v>
      </c>
      <c r="Z8" s="61">
        <f>+IF(X8&lt;&gt;0,+(Y8/X8)*100,0)</f>
        <v>28.337289377289377</v>
      </c>
      <c r="AA8" s="62">
        <f>SUM(AA9:AA10)</f>
        <v>910000</v>
      </c>
    </row>
    <row r="9" spans="1:27" ht="12.75">
      <c r="A9" s="291" t="s">
        <v>230</v>
      </c>
      <c r="B9" s="142"/>
      <c r="C9" s="60">
        <v>665272</v>
      </c>
      <c r="D9" s="340"/>
      <c r="E9" s="60">
        <v>910000</v>
      </c>
      <c r="F9" s="59">
        <v>910000</v>
      </c>
      <c r="G9" s="59"/>
      <c r="H9" s="60">
        <v>875902</v>
      </c>
      <c r="I9" s="60"/>
      <c r="J9" s="59">
        <v>875902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875902</v>
      </c>
      <c r="X9" s="60">
        <v>682500</v>
      </c>
      <c r="Y9" s="59">
        <v>193402</v>
      </c>
      <c r="Z9" s="61">
        <v>28.34</v>
      </c>
      <c r="AA9" s="62">
        <v>910000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798710</v>
      </c>
      <c r="H11" s="362">
        <f t="shared" si="3"/>
        <v>0</v>
      </c>
      <c r="I11" s="362">
        <f t="shared" si="3"/>
        <v>881703</v>
      </c>
      <c r="J11" s="364">
        <f t="shared" si="3"/>
        <v>1680413</v>
      </c>
      <c r="K11" s="364">
        <f t="shared" si="3"/>
        <v>3111592</v>
      </c>
      <c r="L11" s="362">
        <f t="shared" si="3"/>
        <v>3220580</v>
      </c>
      <c r="M11" s="362">
        <f t="shared" si="3"/>
        <v>1555867</v>
      </c>
      <c r="N11" s="364">
        <f t="shared" si="3"/>
        <v>7888039</v>
      </c>
      <c r="O11" s="364">
        <f t="shared" si="3"/>
        <v>310230</v>
      </c>
      <c r="P11" s="362">
        <f t="shared" si="3"/>
        <v>1533882</v>
      </c>
      <c r="Q11" s="362">
        <f t="shared" si="3"/>
        <v>0</v>
      </c>
      <c r="R11" s="364">
        <f t="shared" si="3"/>
        <v>1844112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11412564</v>
      </c>
      <c r="X11" s="362">
        <f t="shared" si="3"/>
        <v>0</v>
      </c>
      <c r="Y11" s="364">
        <f t="shared" si="3"/>
        <v>11412564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>
        <v>798710</v>
      </c>
      <c r="H12" s="60"/>
      <c r="I12" s="60">
        <v>881703</v>
      </c>
      <c r="J12" s="59">
        <v>1680413</v>
      </c>
      <c r="K12" s="59">
        <v>3111592</v>
      </c>
      <c r="L12" s="60">
        <v>3220580</v>
      </c>
      <c r="M12" s="60">
        <v>1555867</v>
      </c>
      <c r="N12" s="59">
        <v>7888039</v>
      </c>
      <c r="O12" s="59">
        <v>310230</v>
      </c>
      <c r="P12" s="60">
        <v>1533882</v>
      </c>
      <c r="Q12" s="60"/>
      <c r="R12" s="59">
        <v>1844112</v>
      </c>
      <c r="S12" s="59"/>
      <c r="T12" s="60"/>
      <c r="U12" s="60"/>
      <c r="V12" s="59"/>
      <c r="W12" s="59">
        <v>11412564</v>
      </c>
      <c r="X12" s="60"/>
      <c r="Y12" s="59">
        <v>11412564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105099</v>
      </c>
      <c r="L13" s="275">
        <f t="shared" si="4"/>
        <v>0</v>
      </c>
      <c r="M13" s="275">
        <f t="shared" si="4"/>
        <v>342092</v>
      </c>
      <c r="N13" s="342">
        <f t="shared" si="4"/>
        <v>447191</v>
      </c>
      <c r="O13" s="342">
        <f t="shared" si="4"/>
        <v>0</v>
      </c>
      <c r="P13" s="275">
        <f t="shared" si="4"/>
        <v>120010</v>
      </c>
      <c r="Q13" s="275">
        <f t="shared" si="4"/>
        <v>0</v>
      </c>
      <c r="R13" s="342">
        <f t="shared" si="4"/>
        <v>120010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567201</v>
      </c>
      <c r="X13" s="275">
        <f t="shared" si="4"/>
        <v>0</v>
      </c>
      <c r="Y13" s="342">
        <f t="shared" si="4"/>
        <v>567201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>
        <v>105099</v>
      </c>
      <c r="L14" s="60"/>
      <c r="M14" s="60">
        <v>342092</v>
      </c>
      <c r="N14" s="59">
        <v>447191</v>
      </c>
      <c r="O14" s="59"/>
      <c r="P14" s="60">
        <v>120010</v>
      </c>
      <c r="Q14" s="60"/>
      <c r="R14" s="59">
        <v>120010</v>
      </c>
      <c r="S14" s="59"/>
      <c r="T14" s="60"/>
      <c r="U14" s="60"/>
      <c r="V14" s="59"/>
      <c r="W14" s="59">
        <v>567201</v>
      </c>
      <c r="X14" s="60"/>
      <c r="Y14" s="59">
        <v>567201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187500</v>
      </c>
      <c r="F15" s="59">
        <f t="shared" si="5"/>
        <v>187500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140625</v>
      </c>
      <c r="Y15" s="59">
        <f t="shared" si="5"/>
        <v>-140625</v>
      </c>
      <c r="Z15" s="61">
        <f>+IF(X15&lt;&gt;0,+(Y15/X15)*100,0)</f>
        <v>-100</v>
      </c>
      <c r="AA15" s="62">
        <f>SUM(AA16:AA20)</f>
        <v>187500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>
        <v>187500</v>
      </c>
      <c r="F17" s="59">
        <v>187500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140625</v>
      </c>
      <c r="Y17" s="59">
        <v>-140625</v>
      </c>
      <c r="Z17" s="61">
        <v>-100</v>
      </c>
      <c r="AA17" s="62">
        <v>187500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8504597</v>
      </c>
      <c r="D22" s="344">
        <f t="shared" si="6"/>
        <v>0</v>
      </c>
      <c r="E22" s="343">
        <f t="shared" si="6"/>
        <v>5279950</v>
      </c>
      <c r="F22" s="345">
        <f t="shared" si="6"/>
        <v>5279950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317006</v>
      </c>
      <c r="Q22" s="343">
        <f t="shared" si="6"/>
        <v>0</v>
      </c>
      <c r="R22" s="345">
        <f t="shared" si="6"/>
        <v>317006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317006</v>
      </c>
      <c r="X22" s="343">
        <f t="shared" si="6"/>
        <v>3959963</v>
      </c>
      <c r="Y22" s="345">
        <f t="shared" si="6"/>
        <v>-3642957</v>
      </c>
      <c r="Z22" s="336">
        <f>+IF(X22&lt;&gt;0,+(Y22/X22)*100,0)</f>
        <v>-91.99472318301964</v>
      </c>
      <c r="AA22" s="350">
        <f>SUM(AA23:AA32)</f>
        <v>5279950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4460696</v>
      </c>
      <c r="D24" s="340"/>
      <c r="E24" s="60">
        <v>3500000</v>
      </c>
      <c r="F24" s="59">
        <v>3500000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2625000</v>
      </c>
      <c r="Y24" s="59">
        <v>-2625000</v>
      </c>
      <c r="Z24" s="61">
        <v>-100</v>
      </c>
      <c r="AA24" s="62">
        <v>3500000</v>
      </c>
    </row>
    <row r="25" spans="1:27" ht="12.75">
      <c r="A25" s="361" t="s">
        <v>239</v>
      </c>
      <c r="B25" s="142"/>
      <c r="C25" s="60">
        <v>4003166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>
        <v>317006</v>
      </c>
      <c r="Q25" s="60"/>
      <c r="R25" s="59">
        <v>317006</v>
      </c>
      <c r="S25" s="59"/>
      <c r="T25" s="60"/>
      <c r="U25" s="60"/>
      <c r="V25" s="59"/>
      <c r="W25" s="59">
        <v>317006</v>
      </c>
      <c r="X25" s="60"/>
      <c r="Y25" s="59">
        <v>317006</v>
      </c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40735</v>
      </c>
      <c r="D32" s="340"/>
      <c r="E32" s="60">
        <v>1779950</v>
      </c>
      <c r="F32" s="59">
        <v>1779950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1334963</v>
      </c>
      <c r="Y32" s="59">
        <v>-1334963</v>
      </c>
      <c r="Z32" s="61">
        <v>-100</v>
      </c>
      <c r="AA32" s="62">
        <v>1779950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16253813</v>
      </c>
      <c r="D40" s="344">
        <f t="shared" si="9"/>
        <v>0</v>
      </c>
      <c r="E40" s="343">
        <f t="shared" si="9"/>
        <v>5132000</v>
      </c>
      <c r="F40" s="345">
        <f t="shared" si="9"/>
        <v>5132000</v>
      </c>
      <c r="G40" s="345">
        <f t="shared" si="9"/>
        <v>0</v>
      </c>
      <c r="H40" s="343">
        <f t="shared" si="9"/>
        <v>22280</v>
      </c>
      <c r="I40" s="343">
        <f t="shared" si="9"/>
        <v>0</v>
      </c>
      <c r="J40" s="345">
        <f t="shared" si="9"/>
        <v>22280</v>
      </c>
      <c r="K40" s="345">
        <f t="shared" si="9"/>
        <v>5850</v>
      </c>
      <c r="L40" s="343">
        <f t="shared" si="9"/>
        <v>62389</v>
      </c>
      <c r="M40" s="343">
        <f t="shared" si="9"/>
        <v>858696</v>
      </c>
      <c r="N40" s="345">
        <f t="shared" si="9"/>
        <v>926935</v>
      </c>
      <c r="O40" s="345">
        <f t="shared" si="9"/>
        <v>1508910</v>
      </c>
      <c r="P40" s="343">
        <f t="shared" si="9"/>
        <v>96914</v>
      </c>
      <c r="Q40" s="343">
        <f t="shared" si="9"/>
        <v>0</v>
      </c>
      <c r="R40" s="345">
        <f t="shared" si="9"/>
        <v>1605824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2555039</v>
      </c>
      <c r="X40" s="343">
        <f t="shared" si="9"/>
        <v>3849000</v>
      </c>
      <c r="Y40" s="345">
        <f t="shared" si="9"/>
        <v>-1293961</v>
      </c>
      <c r="Z40" s="336">
        <f>+IF(X40&lt;&gt;0,+(Y40/X40)*100,0)</f>
        <v>-33.61810859963627</v>
      </c>
      <c r="AA40" s="350">
        <f>SUM(AA41:AA49)</f>
        <v>5132000</v>
      </c>
    </row>
    <row r="41" spans="1:27" ht="12.75">
      <c r="A41" s="361" t="s">
        <v>248</v>
      </c>
      <c r="B41" s="142"/>
      <c r="C41" s="362">
        <v>2001196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1848212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388154</v>
      </c>
      <c r="D43" s="369"/>
      <c r="E43" s="305">
        <v>1022000</v>
      </c>
      <c r="F43" s="370">
        <v>1022000</v>
      </c>
      <c r="G43" s="370"/>
      <c r="H43" s="305"/>
      <c r="I43" s="305"/>
      <c r="J43" s="370"/>
      <c r="K43" s="370"/>
      <c r="L43" s="305"/>
      <c r="M43" s="305">
        <v>561506</v>
      </c>
      <c r="N43" s="370">
        <v>561506</v>
      </c>
      <c r="O43" s="370">
        <v>498427</v>
      </c>
      <c r="P43" s="305">
        <v>55074</v>
      </c>
      <c r="Q43" s="305"/>
      <c r="R43" s="370">
        <v>553501</v>
      </c>
      <c r="S43" s="370"/>
      <c r="T43" s="305"/>
      <c r="U43" s="305"/>
      <c r="V43" s="370"/>
      <c r="W43" s="370">
        <v>1115007</v>
      </c>
      <c r="X43" s="305">
        <v>766500</v>
      </c>
      <c r="Y43" s="370">
        <v>348507</v>
      </c>
      <c r="Z43" s="371">
        <v>45.47</v>
      </c>
      <c r="AA43" s="303">
        <v>1022000</v>
      </c>
    </row>
    <row r="44" spans="1:27" ht="12.75">
      <c r="A44" s="361" t="s">
        <v>251</v>
      </c>
      <c r="B44" s="136"/>
      <c r="C44" s="60">
        <v>7580870</v>
      </c>
      <c r="D44" s="368"/>
      <c r="E44" s="54">
        <v>3980500</v>
      </c>
      <c r="F44" s="53">
        <v>3980500</v>
      </c>
      <c r="G44" s="53"/>
      <c r="H44" s="54">
        <v>22280</v>
      </c>
      <c r="I44" s="54"/>
      <c r="J44" s="53">
        <v>22280</v>
      </c>
      <c r="K44" s="53">
        <v>24150</v>
      </c>
      <c r="L44" s="54">
        <v>52995</v>
      </c>
      <c r="M44" s="54">
        <v>82212</v>
      </c>
      <c r="N44" s="53">
        <v>159357</v>
      </c>
      <c r="O44" s="53">
        <v>67507</v>
      </c>
      <c r="P44" s="54">
        <v>42540</v>
      </c>
      <c r="Q44" s="54"/>
      <c r="R44" s="53">
        <v>110047</v>
      </c>
      <c r="S44" s="53"/>
      <c r="T44" s="54"/>
      <c r="U44" s="54"/>
      <c r="V44" s="53"/>
      <c r="W44" s="53">
        <v>291684</v>
      </c>
      <c r="X44" s="54">
        <v>2985375</v>
      </c>
      <c r="Y44" s="53">
        <v>-2693691</v>
      </c>
      <c r="Z44" s="94">
        <v>-90.23</v>
      </c>
      <c r="AA44" s="95">
        <v>3980500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>
        <v>-18300</v>
      </c>
      <c r="L45" s="54">
        <v>9394</v>
      </c>
      <c r="M45" s="54">
        <v>54978</v>
      </c>
      <c r="N45" s="53">
        <v>46072</v>
      </c>
      <c r="O45" s="53">
        <v>317220</v>
      </c>
      <c r="P45" s="54">
        <v>-700</v>
      </c>
      <c r="Q45" s="54"/>
      <c r="R45" s="53">
        <v>316520</v>
      </c>
      <c r="S45" s="53"/>
      <c r="T45" s="54"/>
      <c r="U45" s="54"/>
      <c r="V45" s="53"/>
      <c r="W45" s="53">
        <v>362592</v>
      </c>
      <c r="X45" s="54"/>
      <c r="Y45" s="53">
        <v>362592</v>
      </c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4435381</v>
      </c>
      <c r="D47" s="368"/>
      <c r="E47" s="54">
        <v>129500</v>
      </c>
      <c r="F47" s="53">
        <v>129500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97125</v>
      </c>
      <c r="Y47" s="53">
        <v>-97125</v>
      </c>
      <c r="Z47" s="94">
        <v>-100</v>
      </c>
      <c r="AA47" s="95">
        <v>129500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>
        <v>160000</v>
      </c>
      <c r="N48" s="53">
        <v>160000</v>
      </c>
      <c r="O48" s="53">
        <v>625756</v>
      </c>
      <c r="P48" s="54"/>
      <c r="Q48" s="54"/>
      <c r="R48" s="53">
        <v>625756</v>
      </c>
      <c r="S48" s="53"/>
      <c r="T48" s="54"/>
      <c r="U48" s="54"/>
      <c r="V48" s="53"/>
      <c r="W48" s="53">
        <v>785756</v>
      </c>
      <c r="X48" s="54"/>
      <c r="Y48" s="53">
        <v>785756</v>
      </c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75016899</v>
      </c>
      <c r="D60" s="346">
        <f t="shared" si="14"/>
        <v>0</v>
      </c>
      <c r="E60" s="219">
        <f t="shared" si="14"/>
        <v>29187700</v>
      </c>
      <c r="F60" s="264">
        <f t="shared" si="14"/>
        <v>29187700</v>
      </c>
      <c r="G60" s="264">
        <f t="shared" si="14"/>
        <v>798710</v>
      </c>
      <c r="H60" s="219">
        <f t="shared" si="14"/>
        <v>4901106</v>
      </c>
      <c r="I60" s="219">
        <f t="shared" si="14"/>
        <v>881703</v>
      </c>
      <c r="J60" s="264">
        <f t="shared" si="14"/>
        <v>6581519</v>
      </c>
      <c r="K60" s="264">
        <f t="shared" si="14"/>
        <v>3222541</v>
      </c>
      <c r="L60" s="219">
        <f t="shared" si="14"/>
        <v>3282969</v>
      </c>
      <c r="M60" s="219">
        <f t="shared" si="14"/>
        <v>2756655</v>
      </c>
      <c r="N60" s="264">
        <f t="shared" si="14"/>
        <v>9262165</v>
      </c>
      <c r="O60" s="264">
        <f t="shared" si="14"/>
        <v>1819140</v>
      </c>
      <c r="P60" s="219">
        <f t="shared" si="14"/>
        <v>2067812</v>
      </c>
      <c r="Q60" s="219">
        <f t="shared" si="14"/>
        <v>0</v>
      </c>
      <c r="R60" s="264">
        <f t="shared" si="14"/>
        <v>3886952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19730636</v>
      </c>
      <c r="X60" s="219">
        <f t="shared" si="14"/>
        <v>21890776</v>
      </c>
      <c r="Y60" s="264">
        <f t="shared" si="14"/>
        <v>-2160140</v>
      </c>
      <c r="Z60" s="337">
        <f>+IF(X60&lt;&gt;0,+(Y60/X60)*100,0)</f>
        <v>-9.867809163092254</v>
      </c>
      <c r="AA60" s="232">
        <f>+AA57+AA54+AA51+AA40+AA37+AA34+AA22+AA5</f>
        <v>29187700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1848212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>
        <v>1848212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21110000</v>
      </c>
      <c r="F5" s="358">
        <f t="shared" si="0"/>
        <v>21110000</v>
      </c>
      <c r="G5" s="358">
        <f t="shared" si="0"/>
        <v>882558</v>
      </c>
      <c r="H5" s="356">
        <f t="shared" si="0"/>
        <v>2077322</v>
      </c>
      <c r="I5" s="356">
        <f t="shared" si="0"/>
        <v>-118654</v>
      </c>
      <c r="J5" s="358">
        <f t="shared" si="0"/>
        <v>2841226</v>
      </c>
      <c r="K5" s="358">
        <f t="shared" si="0"/>
        <v>876813</v>
      </c>
      <c r="L5" s="356">
        <f t="shared" si="0"/>
        <v>754225</v>
      </c>
      <c r="M5" s="356">
        <f t="shared" si="0"/>
        <v>515030</v>
      </c>
      <c r="N5" s="358">
        <f t="shared" si="0"/>
        <v>2146068</v>
      </c>
      <c r="O5" s="358">
        <f t="shared" si="0"/>
        <v>0</v>
      </c>
      <c r="P5" s="356">
        <f t="shared" si="0"/>
        <v>416858</v>
      </c>
      <c r="Q5" s="356">
        <f t="shared" si="0"/>
        <v>0</v>
      </c>
      <c r="R5" s="358">
        <f t="shared" si="0"/>
        <v>416858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5404152</v>
      </c>
      <c r="X5" s="356">
        <f t="shared" si="0"/>
        <v>15832500</v>
      </c>
      <c r="Y5" s="358">
        <f t="shared" si="0"/>
        <v>-10428348</v>
      </c>
      <c r="Z5" s="359">
        <f>+IF(X5&lt;&gt;0,+(Y5/X5)*100,0)</f>
        <v>-65.86671719564188</v>
      </c>
      <c r="AA5" s="360">
        <f>+AA6+AA8+AA11+AA13+AA15</f>
        <v>21110000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20960000</v>
      </c>
      <c r="F6" s="59">
        <f t="shared" si="1"/>
        <v>20960000</v>
      </c>
      <c r="G6" s="59">
        <f t="shared" si="1"/>
        <v>0</v>
      </c>
      <c r="H6" s="60">
        <f t="shared" si="1"/>
        <v>2077322</v>
      </c>
      <c r="I6" s="60">
        <f t="shared" si="1"/>
        <v>0</v>
      </c>
      <c r="J6" s="59">
        <f t="shared" si="1"/>
        <v>2077322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2077322</v>
      </c>
      <c r="X6" s="60">
        <f t="shared" si="1"/>
        <v>15720000</v>
      </c>
      <c r="Y6" s="59">
        <f t="shared" si="1"/>
        <v>-13642678</v>
      </c>
      <c r="Z6" s="61">
        <f>+IF(X6&lt;&gt;0,+(Y6/X6)*100,0)</f>
        <v>-86.7854834605598</v>
      </c>
      <c r="AA6" s="62">
        <f t="shared" si="1"/>
        <v>20960000</v>
      </c>
    </row>
    <row r="7" spans="1:27" ht="12.75">
      <c r="A7" s="291" t="s">
        <v>229</v>
      </c>
      <c r="B7" s="142"/>
      <c r="C7" s="60"/>
      <c r="D7" s="340"/>
      <c r="E7" s="60">
        <v>20960000</v>
      </c>
      <c r="F7" s="59">
        <v>20960000</v>
      </c>
      <c r="G7" s="59"/>
      <c r="H7" s="60">
        <v>2077322</v>
      </c>
      <c r="I7" s="60"/>
      <c r="J7" s="59">
        <v>2077322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2077322</v>
      </c>
      <c r="X7" s="60">
        <v>15720000</v>
      </c>
      <c r="Y7" s="59">
        <v>-13642678</v>
      </c>
      <c r="Z7" s="61">
        <v>-86.79</v>
      </c>
      <c r="AA7" s="62">
        <v>20960000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150000</v>
      </c>
      <c r="F8" s="59">
        <f t="shared" si="2"/>
        <v>150000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112500</v>
      </c>
      <c r="Y8" s="59">
        <f t="shared" si="2"/>
        <v>-112500</v>
      </c>
      <c r="Z8" s="61">
        <f>+IF(X8&lt;&gt;0,+(Y8/X8)*100,0)</f>
        <v>-100</v>
      </c>
      <c r="AA8" s="62">
        <f>SUM(AA9:AA10)</f>
        <v>150000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150000</v>
      </c>
      <c r="F10" s="59">
        <v>150000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112500</v>
      </c>
      <c r="Y10" s="59">
        <v>-112500</v>
      </c>
      <c r="Z10" s="61">
        <v>-100</v>
      </c>
      <c r="AA10" s="62">
        <v>150000</v>
      </c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882558</v>
      </c>
      <c r="H11" s="362">
        <f t="shared" si="3"/>
        <v>0</v>
      </c>
      <c r="I11" s="362">
        <f t="shared" si="3"/>
        <v>-118654</v>
      </c>
      <c r="J11" s="364">
        <f t="shared" si="3"/>
        <v>763904</v>
      </c>
      <c r="K11" s="364">
        <f t="shared" si="3"/>
        <v>876813</v>
      </c>
      <c r="L11" s="362">
        <f t="shared" si="3"/>
        <v>754225</v>
      </c>
      <c r="M11" s="362">
        <f t="shared" si="3"/>
        <v>515030</v>
      </c>
      <c r="N11" s="364">
        <f t="shared" si="3"/>
        <v>2146068</v>
      </c>
      <c r="O11" s="364">
        <f t="shared" si="3"/>
        <v>0</v>
      </c>
      <c r="P11" s="362">
        <f t="shared" si="3"/>
        <v>416858</v>
      </c>
      <c r="Q11" s="362">
        <f t="shared" si="3"/>
        <v>0</v>
      </c>
      <c r="R11" s="364">
        <f t="shared" si="3"/>
        <v>416858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3326830</v>
      </c>
      <c r="X11" s="362">
        <f t="shared" si="3"/>
        <v>0</v>
      </c>
      <c r="Y11" s="364">
        <f t="shared" si="3"/>
        <v>3326830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>
        <v>882558</v>
      </c>
      <c r="H12" s="60"/>
      <c r="I12" s="60">
        <v>-118654</v>
      </c>
      <c r="J12" s="59">
        <v>763904</v>
      </c>
      <c r="K12" s="59">
        <v>876813</v>
      </c>
      <c r="L12" s="60">
        <v>754225</v>
      </c>
      <c r="M12" s="60">
        <v>515030</v>
      </c>
      <c r="N12" s="59">
        <v>2146068</v>
      </c>
      <c r="O12" s="59"/>
      <c r="P12" s="60">
        <v>416858</v>
      </c>
      <c r="Q12" s="60"/>
      <c r="R12" s="59">
        <v>416858</v>
      </c>
      <c r="S12" s="59"/>
      <c r="T12" s="60"/>
      <c r="U12" s="60"/>
      <c r="V12" s="59"/>
      <c r="W12" s="59">
        <v>3326830</v>
      </c>
      <c r="X12" s="60"/>
      <c r="Y12" s="59">
        <v>3326830</v>
      </c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150000</v>
      </c>
      <c r="F40" s="345">
        <f t="shared" si="9"/>
        <v>150000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110578</v>
      </c>
      <c r="L40" s="343">
        <f t="shared" si="9"/>
        <v>108198</v>
      </c>
      <c r="M40" s="343">
        <f t="shared" si="9"/>
        <v>294467</v>
      </c>
      <c r="N40" s="345">
        <f t="shared" si="9"/>
        <v>513243</v>
      </c>
      <c r="O40" s="345">
        <f t="shared" si="9"/>
        <v>440722</v>
      </c>
      <c r="P40" s="343">
        <f t="shared" si="9"/>
        <v>0</v>
      </c>
      <c r="Q40" s="343">
        <f t="shared" si="9"/>
        <v>0</v>
      </c>
      <c r="R40" s="345">
        <f t="shared" si="9"/>
        <v>440722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953965</v>
      </c>
      <c r="X40" s="343">
        <f t="shared" si="9"/>
        <v>112500</v>
      </c>
      <c r="Y40" s="345">
        <f t="shared" si="9"/>
        <v>841465</v>
      </c>
      <c r="Z40" s="336">
        <f>+IF(X40&lt;&gt;0,+(Y40/X40)*100,0)</f>
        <v>747.968888888889</v>
      </c>
      <c r="AA40" s="350">
        <f>SUM(AA41:AA49)</f>
        <v>150000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110000</v>
      </c>
      <c r="F43" s="370">
        <v>110000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82500</v>
      </c>
      <c r="Y43" s="370">
        <v>-82500</v>
      </c>
      <c r="Z43" s="371">
        <v>-100</v>
      </c>
      <c r="AA43" s="303">
        <v>110000</v>
      </c>
    </row>
    <row r="44" spans="1:27" ht="12.75">
      <c r="A44" s="361" t="s">
        <v>251</v>
      </c>
      <c r="B44" s="136"/>
      <c r="C44" s="60"/>
      <c r="D44" s="368"/>
      <c r="E44" s="54">
        <v>40000</v>
      </c>
      <c r="F44" s="53">
        <v>40000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30000</v>
      </c>
      <c r="Y44" s="53">
        <v>-30000</v>
      </c>
      <c r="Z44" s="94">
        <v>-100</v>
      </c>
      <c r="AA44" s="95">
        <v>40000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>
        <v>110578</v>
      </c>
      <c r="L45" s="54">
        <v>108198</v>
      </c>
      <c r="M45" s="54">
        <v>294467</v>
      </c>
      <c r="N45" s="53">
        <v>513243</v>
      </c>
      <c r="O45" s="53">
        <v>440722</v>
      </c>
      <c r="P45" s="54"/>
      <c r="Q45" s="54"/>
      <c r="R45" s="53">
        <v>440722</v>
      </c>
      <c r="S45" s="53"/>
      <c r="T45" s="54"/>
      <c r="U45" s="54"/>
      <c r="V45" s="53"/>
      <c r="W45" s="53">
        <v>953965</v>
      </c>
      <c r="X45" s="54"/>
      <c r="Y45" s="53">
        <v>953965</v>
      </c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21260000</v>
      </c>
      <c r="F60" s="264">
        <f t="shared" si="14"/>
        <v>21260000</v>
      </c>
      <c r="G60" s="264">
        <f t="shared" si="14"/>
        <v>882558</v>
      </c>
      <c r="H60" s="219">
        <f t="shared" si="14"/>
        <v>2077322</v>
      </c>
      <c r="I60" s="219">
        <f t="shared" si="14"/>
        <v>-118654</v>
      </c>
      <c r="J60" s="264">
        <f t="shared" si="14"/>
        <v>2841226</v>
      </c>
      <c r="K60" s="264">
        <f t="shared" si="14"/>
        <v>987391</v>
      </c>
      <c r="L60" s="219">
        <f t="shared" si="14"/>
        <v>862423</v>
      </c>
      <c r="M60" s="219">
        <f t="shared" si="14"/>
        <v>809497</v>
      </c>
      <c r="N60" s="264">
        <f t="shared" si="14"/>
        <v>2659311</v>
      </c>
      <c r="O60" s="264">
        <f t="shared" si="14"/>
        <v>440722</v>
      </c>
      <c r="P60" s="219">
        <f t="shared" si="14"/>
        <v>416858</v>
      </c>
      <c r="Q60" s="219">
        <f t="shared" si="14"/>
        <v>0</v>
      </c>
      <c r="R60" s="264">
        <f t="shared" si="14"/>
        <v>857580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6358117</v>
      </c>
      <c r="X60" s="219">
        <f t="shared" si="14"/>
        <v>15945000</v>
      </c>
      <c r="Y60" s="264">
        <f t="shared" si="14"/>
        <v>-9586883</v>
      </c>
      <c r="Z60" s="337">
        <f>+IF(X60&lt;&gt;0,+(Y60/X60)*100,0)</f>
        <v>-60.12469739730323</v>
      </c>
      <c r="AA60" s="232">
        <f>+AA57+AA54+AA51+AA40+AA37+AA34+AA22+AA5</f>
        <v>21260000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2018-05-08T09:17:02Z</dcterms:created>
  <dcterms:modified xsi:type="dcterms:W3CDTF">2018-05-08T09:17:07Z</dcterms:modified>
  <cp:category/>
  <cp:version/>
  <cp:contentType/>
  <cp:contentStatus/>
</cp:coreProperties>
</file>