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<sst xmlns="http://schemas.openxmlformats.org/spreadsheetml/2006/main" count="857" uniqueCount="303">
  <si>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Nkandla(KZN286)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</si>
  <si>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</si>
  <si>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</si>
  <si>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</si>
  <si>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</si>
  <si>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</si>
  <si>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</si>
  <si>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</si>
  <si>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</si>
  <si>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</si>
  <si>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</si>
  <si>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</si>
  <si>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</si>
  <si>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</si>
  <si>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</si>
  <si>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</si>
  <si>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</si>
  <si>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</si>
  <si>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</si>
  <si>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</si>
  <si>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</si>
  <si>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</si>
  <si>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</si>
  <si>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</si>
  <si>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</si>
  <si>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</si>
  <si>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</si>
  <si>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</si>
  <si>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</si>
  <si>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</si>
  <si>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</si>
  <si>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</si>
  <si>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</si>
  <si>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</si>
  <si>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</si>
  <si>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</si>
  <si>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</si>
  <si>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</si>
  <si>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</si>
  <si>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</si>
  <si>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</si>
  <si>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</si>
  <si>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</si>
  <si>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</si>
  <si>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</si>
  <si>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</si>
  <si>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</si>
  <si>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</si>
  <si>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</si>
  <si>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</si>
  <si>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</si>
  <si>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</si>
  <si>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</si>
  <si>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</si>
  <si>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</si>
  <si>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</si>
  <si>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</si>
  <si>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</si>
  <si>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</si>
  <si>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</si>
  <si>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</si>
  <si>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</si>
  <si>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</si>
  <si>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</si>
  <si>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</si>
  <si>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</si>
  <si>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</si>
  <si>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</si>
  <si>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</si>
  <si>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</si>
  <si>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Nkandla(KZN286)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</si>
  <si>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</si>
  <si>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</si>
  <si>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</si>
  <si>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</si>
  <si>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</si>
  <si>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</si>
  <si>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</si>
  <si>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</si>
  <si>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</si>
  <si>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</si>
  <si>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</si>
  <si>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</si>
  <si>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</si>
  <si>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</si>
  <si>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</si>
  <si>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</si>
  <si>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</si>
  <si>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</si>
  <si>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</si>
  <si>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</si>
  <si>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</si>
  <si>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</si>
  <si>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</si>
  <si>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</si>
  <si>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</si>
  <si>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</si>
  <si>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</si>
  <si>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</si>
  <si>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</si>
  <si>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Nkandla(KZN286)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</si>
  <si>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</si>
  <si>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</si>
  <si>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</si>
  <si>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</si>
  <si>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</si>
  <si>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</si>
  <si>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</si>
  <si>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</si>
  <si>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</si>
  <si>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</si>
  <si>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</si>
  <si>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</si>
  <si>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</si>
  <si>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</si>
  <si>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</si>
  <si>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</si>
  <si>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</si>
  <si>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</si>
  <si>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</si>
  <si>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</si>
  <si>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</si>
  <si>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</si>
  <si>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</si>
  <si>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</si>
  <si>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</si>
  <si>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</si>
  <si>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</si>
  <si>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</si>
  <si>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Nkandla(KZN286)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</si>
  <si>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</si>
  <si>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</si>
  <si>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</si>
  <si>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</si>
  <si>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</si>
  <si>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</si>
  <si>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</si>
  <si>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</si>
  <si>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</si>
  <si>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</si>
  <si>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Nkandla(KZN286)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</si>
  <si>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</si>
  <si>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</si>
  <si>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</si>
  <si>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</si>
  <si>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</si>
  <si>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</si>
  <si>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</si>
  <si>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</si>
  <si>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</si>
  <si>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</si>
  <si>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</si>
  <si>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</si>
  <si>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</si>
  <si>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</si>
  <si>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</si>
  <si>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</si>
  <si>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</si>
  <si>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</si>
  <si>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</si>
  <si>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</si>
  <si>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</si>
  <si>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</si>
  <si>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</si>
  <si>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</si>
  <si>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</si>
  <si>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</si>
  <si>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</si>
  <si>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</si>
  <si>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</si>
  <si>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</si>
  <si>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</si>
  <si>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</si>
  <si>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</si>
  <si>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Nkandla(KZN286)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</si>
  <si>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</si>
  <si>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</si>
  <si>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</si>
  <si>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</si>
  <si>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</si>
  <si>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</si>
  <si>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</si>
  <si>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</si>
  <si>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</si>
  <si>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</si>
  <si>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</si>
  <si>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</si>
  <si>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</si>
  <si>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</si>
  <si>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</si>
  <si>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</si>
  <si>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</si>
  <si>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</si>
  <si>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</si>
  <si>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</si>
  <si>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</si>
  <si>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</si>
  <si>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</si>
  <si>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</si>
  <si>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</si>
  <si>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</si>
  <si>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</si>
  <si>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Nkandla(KZN286)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</si>
  <si>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</si>
  <si>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</si>
  <si>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</si>
  <si>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</si>
  <si>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</si>
  <si>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</si>
  <si>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</si>
  <si>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</si>
  <si>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</si>
  <si>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</si>
  <si>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</si>
  <si>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</si>
  <si>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</si>
  <si>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</si>
  <si>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</si>
  <si>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</si>
  <si>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</si>
  <si>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</si>
  <si>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</si>
  <si>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</si>
  <si>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</si>
  <si>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</si>
  <si>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</si>
  <si>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</si>
  <si>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Nkandla(KZN286)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</si>
  <si>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</si>
  <si>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</si>
  <si>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</si>
  <si>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</si>
  <si>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</si>
  <si>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</si>
  <si>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</si>
  <si>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</si>
  <si>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</si>
  <si>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</si>
  <si>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</si>
  <si>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</si>
  <si>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</si>
  <si>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</si>
  <si>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</si>
  <si>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</si>
  <si>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</si>
  <si>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</si>
  <si>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</si>
  <si>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</si>
  <si>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</si>
  <si>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</si>
  <si>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</si>
  <si>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</si>
  <si>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</si>
  <si>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</si>
  <si>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</si>
  <si>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</si>
  <si>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</si>
  <si>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</si>
  <si>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</si>
  <si>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</si>
  <si>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</si>
  <si>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</si>
  <si>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</si>
  <si>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Nkandla(KZN286)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</si>
  <si>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</si>
  <si>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</si>
  <si>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Nkandla(KZN286)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</si>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</sst>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18834654</v>
      </c>
      <c r="C5" s="19">
        <v>0</v>
      </c>
      <c r="D5" s="59">
        <v>18338147</v>
      </c>
      <c r="E5" s="60">
        <v>32656000</v>
      </c>
      <c r="F5" s="60">
        <v>291067</v>
      </c>
      <c r="G5" s="60">
        <v>327268</v>
      </c>
      <c r="H5" s="60">
        <v>3016256</v>
      </c>
      <c r="I5" s="60">
        <v>3634591</v>
      </c>
      <c r="J5" s="60">
        <v>519876</v>
      </c>
      <c r="K5" s="60">
        <v>519877</v>
      </c>
      <c r="L5" s="60">
        <v>519876</v>
      </c>
      <c r="M5" s="60">
        <v>1559629</v>
      </c>
      <c r="N5" s="60">
        <v>519876</v>
      </c>
      <c r="O5" s="60">
        <v>-78544</v>
      </c>
      <c r="P5" s="60">
        <v>0</v>
      </c>
      <c r="Q5" s="60">
        <v>441332</v>
      </c>
      <c r="R5" s="60">
        <v>0</v>
      </c>
      <c r="S5" s="60">
        <v>0</v>
      </c>
      <c r="T5" s="60">
        <v>0</v>
      </c>
      <c r="U5" s="60">
        <v>0</v>
      </c>
      <c r="V5" s="60">
        <v>5635552</v>
      </c>
      <c r="W5" s="60"/>
      <c r="X5" s="60">
        <v>5635552</v>
      </c>
      <c r="Y5" s="61">
        <v>0</v>
      </c>
      <c r="Z5" s="62">
        <v>32656000</v>
      </c>
    </row>
    <row r="6" spans="1:26" ht="12.75">
      <c r="A6" s="58" t="s">
        <v>32</v>
      </c>
      <c r="B6" s="19">
        <v>9329143</v>
      </c>
      <c r="C6" s="19">
        <v>0</v>
      </c>
      <c r="D6" s="59">
        <v>17666951</v>
      </c>
      <c r="E6" s="60">
        <v>1349000</v>
      </c>
      <c r="F6" s="60">
        <v>1084576</v>
      </c>
      <c r="G6" s="60">
        <v>936749</v>
      </c>
      <c r="H6" s="60">
        <v>810847</v>
      </c>
      <c r="I6" s="60">
        <v>2832172</v>
      </c>
      <c r="J6" s="60">
        <v>840761</v>
      </c>
      <c r="K6" s="60">
        <v>820172</v>
      </c>
      <c r="L6" s="60">
        <v>901446</v>
      </c>
      <c r="M6" s="60">
        <v>2562379</v>
      </c>
      <c r="N6" s="60">
        <v>1370329</v>
      </c>
      <c r="O6" s="60">
        <v>746751</v>
      </c>
      <c r="P6" s="60">
        <v>0</v>
      </c>
      <c r="Q6" s="60">
        <v>2117080</v>
      </c>
      <c r="R6" s="60">
        <v>0</v>
      </c>
      <c r="S6" s="60">
        <v>0</v>
      </c>
      <c r="T6" s="60">
        <v>0</v>
      </c>
      <c r="U6" s="60">
        <v>0</v>
      </c>
      <c r="V6" s="60">
        <v>7511631</v>
      </c>
      <c r="W6" s="60"/>
      <c r="X6" s="60">
        <v>7511631</v>
      </c>
      <c r="Y6" s="61">
        <v>0</v>
      </c>
      <c r="Z6" s="62">
        <v>1349000</v>
      </c>
    </row>
    <row r="7" spans="1:26" ht="12.75">
      <c r="A7" s="58" t="s">
        <v>33</v>
      </c>
      <c r="B7" s="19">
        <v>663980</v>
      </c>
      <c r="C7" s="19">
        <v>0</v>
      </c>
      <c r="D7" s="59">
        <v>2400000</v>
      </c>
      <c r="E7" s="60">
        <v>1200000</v>
      </c>
      <c r="F7" s="60">
        <v>17295</v>
      </c>
      <c r="G7" s="60">
        <v>0</v>
      </c>
      <c r="H7" s="60">
        <v>106119</v>
      </c>
      <c r="I7" s="60">
        <v>123414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123414</v>
      </c>
      <c r="W7" s="60"/>
      <c r="X7" s="60">
        <v>123414</v>
      </c>
      <c r="Y7" s="61">
        <v>0</v>
      </c>
      <c r="Z7" s="62">
        <v>1200000</v>
      </c>
    </row>
    <row r="8" spans="1:26" ht="12.75">
      <c r="A8" s="58" t="s">
        <v>34</v>
      </c>
      <c r="B8" s="19">
        <v>85421503</v>
      </c>
      <c r="C8" s="19">
        <v>0</v>
      </c>
      <c r="D8" s="59">
        <v>88846000</v>
      </c>
      <c r="E8" s="60">
        <v>88846000</v>
      </c>
      <c r="F8" s="60">
        <v>0</v>
      </c>
      <c r="G8" s="60">
        <v>803000</v>
      </c>
      <c r="H8" s="60">
        <v>32520</v>
      </c>
      <c r="I8" s="60">
        <v>835520</v>
      </c>
      <c r="J8" s="60">
        <v>0</v>
      </c>
      <c r="K8" s="60">
        <v>0</v>
      </c>
      <c r="L8" s="60">
        <v>1845869</v>
      </c>
      <c r="M8" s="60">
        <v>1845869</v>
      </c>
      <c r="N8" s="60">
        <v>0</v>
      </c>
      <c r="O8" s="60">
        <v>658</v>
      </c>
      <c r="P8" s="60">
        <v>0</v>
      </c>
      <c r="Q8" s="60">
        <v>658</v>
      </c>
      <c r="R8" s="60">
        <v>0</v>
      </c>
      <c r="S8" s="60">
        <v>0</v>
      </c>
      <c r="T8" s="60">
        <v>0</v>
      </c>
      <c r="U8" s="60">
        <v>0</v>
      </c>
      <c r="V8" s="60">
        <v>2682047</v>
      </c>
      <c r="W8" s="60"/>
      <c r="X8" s="60">
        <v>2682047</v>
      </c>
      <c r="Y8" s="61">
        <v>0</v>
      </c>
      <c r="Z8" s="62">
        <v>88846000</v>
      </c>
    </row>
    <row r="9" spans="1:26" ht="12.75">
      <c r="A9" s="58" t="s">
        <v>35</v>
      </c>
      <c r="B9" s="19">
        <v>4057174</v>
      </c>
      <c r="C9" s="19">
        <v>0</v>
      </c>
      <c r="D9" s="59">
        <v>3632234</v>
      </c>
      <c r="E9" s="60">
        <v>3833000</v>
      </c>
      <c r="F9" s="60">
        <v>300705</v>
      </c>
      <c r="G9" s="60">
        <v>274572</v>
      </c>
      <c r="H9" s="60">
        <v>1092910</v>
      </c>
      <c r="I9" s="60">
        <v>1668187</v>
      </c>
      <c r="J9" s="60">
        <v>2488993</v>
      </c>
      <c r="K9" s="60">
        <v>411057</v>
      </c>
      <c r="L9" s="60">
        <v>881921</v>
      </c>
      <c r="M9" s="60">
        <v>3781971</v>
      </c>
      <c r="N9" s="60">
        <v>561611</v>
      </c>
      <c r="O9" s="60">
        <v>1294047</v>
      </c>
      <c r="P9" s="60">
        <v>0</v>
      </c>
      <c r="Q9" s="60">
        <v>1855658</v>
      </c>
      <c r="R9" s="60">
        <v>0</v>
      </c>
      <c r="S9" s="60">
        <v>0</v>
      </c>
      <c r="T9" s="60">
        <v>0</v>
      </c>
      <c r="U9" s="60">
        <v>0</v>
      </c>
      <c r="V9" s="60">
        <v>7305816</v>
      </c>
      <c r="W9" s="60"/>
      <c r="X9" s="60">
        <v>7305816</v>
      </c>
      <c r="Y9" s="61">
        <v>0</v>
      </c>
      <c r="Z9" s="62">
        <v>3833000</v>
      </c>
    </row>
    <row r="10" spans="1:26" ht="22.5">
      <c r="A10" s="63" t="s">
        <v>278</v>
      </c>
      <c r="B10" s="64">
        <f>SUM(B5:B9)</f>
        <v>118306454</v>
      </c>
      <c r="C10" s="64">
        <f>SUM(C5:C9)</f>
        <v>0</v>
      </c>
      <c r="D10" s="65">
        <f aca="true" t="shared" si="0" ref="D10:Z10">SUM(D5:D9)</f>
        <v>130883332</v>
      </c>
      <c r="E10" s="66">
        <f t="shared" si="0"/>
        <v>127884000</v>
      </c>
      <c r="F10" s="66">
        <f t="shared" si="0"/>
        <v>1693643</v>
      </c>
      <c r="G10" s="66">
        <f t="shared" si="0"/>
        <v>2341589</v>
      </c>
      <c r="H10" s="66">
        <f t="shared" si="0"/>
        <v>5058652</v>
      </c>
      <c r="I10" s="66">
        <f t="shared" si="0"/>
        <v>9093884</v>
      </c>
      <c r="J10" s="66">
        <f t="shared" si="0"/>
        <v>3849630</v>
      </c>
      <c r="K10" s="66">
        <f t="shared" si="0"/>
        <v>1751106</v>
      </c>
      <c r="L10" s="66">
        <f t="shared" si="0"/>
        <v>4149112</v>
      </c>
      <c r="M10" s="66">
        <f t="shared" si="0"/>
        <v>9749848</v>
      </c>
      <c r="N10" s="66">
        <f t="shared" si="0"/>
        <v>2451816</v>
      </c>
      <c r="O10" s="66">
        <f t="shared" si="0"/>
        <v>1962912</v>
      </c>
      <c r="P10" s="66">
        <f t="shared" si="0"/>
        <v>0</v>
      </c>
      <c r="Q10" s="66">
        <f t="shared" si="0"/>
        <v>4414728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23258460</v>
      </c>
      <c r="W10" s="66">
        <f t="shared" si="0"/>
        <v>0</v>
      </c>
      <c r="X10" s="66">
        <f t="shared" si="0"/>
        <v>23258460</v>
      </c>
      <c r="Y10" s="67">
        <f>+IF(W10&lt;&gt;0,(X10/W10)*100,0)</f>
        <v>0</v>
      </c>
      <c r="Z10" s="68">
        <f t="shared" si="0"/>
        <v>127884000</v>
      </c>
    </row>
    <row r="11" spans="1:26" ht="12.75">
      <c r="A11" s="58" t="s">
        <v>37</v>
      </c>
      <c r="B11" s="19">
        <v>40336968</v>
      </c>
      <c r="C11" s="19">
        <v>0</v>
      </c>
      <c r="D11" s="59">
        <v>41840600</v>
      </c>
      <c r="E11" s="60">
        <v>41841000</v>
      </c>
      <c r="F11" s="60">
        <v>2923020</v>
      </c>
      <c r="G11" s="60">
        <v>2980638</v>
      </c>
      <c r="H11" s="60">
        <v>3317196</v>
      </c>
      <c r="I11" s="60">
        <v>9220854</v>
      </c>
      <c r="J11" s="60">
        <v>85100</v>
      </c>
      <c r="K11" s="60">
        <v>1346343</v>
      </c>
      <c r="L11" s="60">
        <v>3913257</v>
      </c>
      <c r="M11" s="60">
        <v>5344700</v>
      </c>
      <c r="N11" s="60">
        <v>2364823</v>
      </c>
      <c r="O11" s="60">
        <v>3813556</v>
      </c>
      <c r="P11" s="60">
        <v>0</v>
      </c>
      <c r="Q11" s="60">
        <v>6178379</v>
      </c>
      <c r="R11" s="60">
        <v>0</v>
      </c>
      <c r="S11" s="60">
        <v>0</v>
      </c>
      <c r="T11" s="60">
        <v>0</v>
      </c>
      <c r="U11" s="60">
        <v>0</v>
      </c>
      <c r="V11" s="60">
        <v>20743933</v>
      </c>
      <c r="W11" s="60">
        <v>35869581</v>
      </c>
      <c r="X11" s="60">
        <v>-15125648</v>
      </c>
      <c r="Y11" s="61">
        <v>-42.17</v>
      </c>
      <c r="Z11" s="62">
        <v>41841000</v>
      </c>
    </row>
    <row r="12" spans="1:26" ht="12.75">
      <c r="A12" s="58" t="s">
        <v>38</v>
      </c>
      <c r="B12" s="19">
        <v>8044661</v>
      </c>
      <c r="C12" s="19">
        <v>0</v>
      </c>
      <c r="D12" s="59">
        <v>9071385</v>
      </c>
      <c r="E12" s="60">
        <v>9621000</v>
      </c>
      <c r="F12" s="60">
        <v>684184</v>
      </c>
      <c r="G12" s="60">
        <v>685636</v>
      </c>
      <c r="H12" s="60">
        <v>678406</v>
      </c>
      <c r="I12" s="60">
        <v>2048226</v>
      </c>
      <c r="J12" s="60">
        <v>0</v>
      </c>
      <c r="K12" s="60">
        <v>684184</v>
      </c>
      <c r="L12" s="60">
        <v>684184</v>
      </c>
      <c r="M12" s="60">
        <v>1368368</v>
      </c>
      <c r="N12" s="60">
        <v>684184</v>
      </c>
      <c r="O12" s="60">
        <v>761903</v>
      </c>
      <c r="P12" s="60">
        <v>0</v>
      </c>
      <c r="Q12" s="60">
        <v>1446087</v>
      </c>
      <c r="R12" s="60">
        <v>0</v>
      </c>
      <c r="S12" s="60">
        <v>0</v>
      </c>
      <c r="T12" s="60">
        <v>0</v>
      </c>
      <c r="U12" s="60">
        <v>0</v>
      </c>
      <c r="V12" s="60">
        <v>4862681</v>
      </c>
      <c r="W12" s="60">
        <v>7422039</v>
      </c>
      <c r="X12" s="60">
        <v>-2559358</v>
      </c>
      <c r="Y12" s="61">
        <v>-34.48</v>
      </c>
      <c r="Z12" s="62">
        <v>9621000</v>
      </c>
    </row>
    <row r="13" spans="1:26" ht="12.75">
      <c r="A13" s="58" t="s">
        <v>279</v>
      </c>
      <c r="B13" s="19">
        <v>11831460</v>
      </c>
      <c r="C13" s="19">
        <v>0</v>
      </c>
      <c r="D13" s="59">
        <v>6500000</v>
      </c>
      <c r="E13" s="60">
        <v>9000000</v>
      </c>
      <c r="F13" s="60">
        <v>0</v>
      </c>
      <c r="G13" s="60">
        <v>0</v>
      </c>
      <c r="H13" s="60">
        <v>866898</v>
      </c>
      <c r="I13" s="60">
        <v>866898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866898</v>
      </c>
      <c r="W13" s="60">
        <v>6500000</v>
      </c>
      <c r="X13" s="60">
        <v>-5633102</v>
      </c>
      <c r="Y13" s="61">
        <v>-86.66</v>
      </c>
      <c r="Z13" s="62">
        <v>9000000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12721485</v>
      </c>
      <c r="C15" s="19">
        <v>0</v>
      </c>
      <c r="D15" s="59">
        <v>18963000</v>
      </c>
      <c r="E15" s="60">
        <v>18963000</v>
      </c>
      <c r="F15" s="60">
        <v>739282</v>
      </c>
      <c r="G15" s="60">
        <v>0</v>
      </c>
      <c r="H15" s="60">
        <v>1329128</v>
      </c>
      <c r="I15" s="60">
        <v>2068410</v>
      </c>
      <c r="J15" s="60">
        <v>0</v>
      </c>
      <c r="K15" s="60">
        <v>712848</v>
      </c>
      <c r="L15" s="60">
        <v>0</v>
      </c>
      <c r="M15" s="60">
        <v>712848</v>
      </c>
      <c r="N15" s="60">
        <v>629755</v>
      </c>
      <c r="O15" s="60">
        <v>879471</v>
      </c>
      <c r="P15" s="60">
        <v>0</v>
      </c>
      <c r="Q15" s="60">
        <v>1509226</v>
      </c>
      <c r="R15" s="60">
        <v>0</v>
      </c>
      <c r="S15" s="60">
        <v>0</v>
      </c>
      <c r="T15" s="60">
        <v>0</v>
      </c>
      <c r="U15" s="60">
        <v>0</v>
      </c>
      <c r="V15" s="60">
        <v>4290484</v>
      </c>
      <c r="W15" s="60">
        <v>15515181</v>
      </c>
      <c r="X15" s="60">
        <v>-11224697</v>
      </c>
      <c r="Y15" s="61">
        <v>-72.35</v>
      </c>
      <c r="Z15" s="62">
        <v>18963000</v>
      </c>
    </row>
    <row r="16" spans="1:26" ht="12.75">
      <c r="A16" s="69" t="s">
        <v>42</v>
      </c>
      <c r="B16" s="19">
        <v>0</v>
      </c>
      <c r="C16" s="19">
        <v>0</v>
      </c>
      <c r="D16" s="59">
        <v>819200</v>
      </c>
      <c r="E16" s="60">
        <v>819000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414136</v>
      </c>
      <c r="P16" s="60">
        <v>0</v>
      </c>
      <c r="Q16" s="60">
        <v>414136</v>
      </c>
      <c r="R16" s="60">
        <v>0</v>
      </c>
      <c r="S16" s="60">
        <v>0</v>
      </c>
      <c r="T16" s="60">
        <v>0</v>
      </c>
      <c r="U16" s="60">
        <v>0</v>
      </c>
      <c r="V16" s="60">
        <v>414136</v>
      </c>
      <c r="W16" s="60"/>
      <c r="X16" s="60">
        <v>414136</v>
      </c>
      <c r="Y16" s="61">
        <v>0</v>
      </c>
      <c r="Z16" s="62">
        <v>819000</v>
      </c>
    </row>
    <row r="17" spans="1:26" ht="12.75">
      <c r="A17" s="58" t="s">
        <v>43</v>
      </c>
      <c r="B17" s="19">
        <v>70611852</v>
      </c>
      <c r="C17" s="19">
        <v>0</v>
      </c>
      <c r="D17" s="59">
        <v>45593370</v>
      </c>
      <c r="E17" s="60">
        <v>70762000</v>
      </c>
      <c r="F17" s="60">
        <v>885894</v>
      </c>
      <c r="G17" s="60">
        <v>7360483</v>
      </c>
      <c r="H17" s="60">
        <v>4265123</v>
      </c>
      <c r="I17" s="60">
        <v>12511500</v>
      </c>
      <c r="J17" s="60">
        <v>2938865</v>
      </c>
      <c r="K17" s="60">
        <v>1913559</v>
      </c>
      <c r="L17" s="60">
        <v>3738843</v>
      </c>
      <c r="M17" s="60">
        <v>8591267</v>
      </c>
      <c r="N17" s="60">
        <v>2652730</v>
      </c>
      <c r="O17" s="60">
        <v>7176663</v>
      </c>
      <c r="P17" s="60">
        <v>0</v>
      </c>
      <c r="Q17" s="60">
        <v>9829393</v>
      </c>
      <c r="R17" s="60">
        <v>0</v>
      </c>
      <c r="S17" s="60">
        <v>0</v>
      </c>
      <c r="T17" s="60">
        <v>0</v>
      </c>
      <c r="U17" s="60">
        <v>0</v>
      </c>
      <c r="V17" s="60">
        <v>30932160</v>
      </c>
      <c r="W17" s="60">
        <v>38944194</v>
      </c>
      <c r="X17" s="60">
        <v>-8012034</v>
      </c>
      <c r="Y17" s="61">
        <v>-20.57</v>
      </c>
      <c r="Z17" s="62">
        <v>70762000</v>
      </c>
    </row>
    <row r="18" spans="1:26" ht="12.75">
      <c r="A18" s="70" t="s">
        <v>44</v>
      </c>
      <c r="B18" s="71">
        <f>SUM(B11:B17)</f>
        <v>143546426</v>
      </c>
      <c r="C18" s="71">
        <f>SUM(C11:C17)</f>
        <v>0</v>
      </c>
      <c r="D18" s="72">
        <f aca="true" t="shared" si="1" ref="D18:Z18">SUM(D11:D17)</f>
        <v>122787555</v>
      </c>
      <c r="E18" s="73">
        <f t="shared" si="1"/>
        <v>151006000</v>
      </c>
      <c r="F18" s="73">
        <f t="shared" si="1"/>
        <v>5232380</v>
      </c>
      <c r="G18" s="73">
        <f t="shared" si="1"/>
        <v>11026757</v>
      </c>
      <c r="H18" s="73">
        <f t="shared" si="1"/>
        <v>10456751</v>
      </c>
      <c r="I18" s="73">
        <f t="shared" si="1"/>
        <v>26715888</v>
      </c>
      <c r="J18" s="73">
        <f t="shared" si="1"/>
        <v>3023965</v>
      </c>
      <c r="K18" s="73">
        <f t="shared" si="1"/>
        <v>4656934</v>
      </c>
      <c r="L18" s="73">
        <f t="shared" si="1"/>
        <v>8336284</v>
      </c>
      <c r="M18" s="73">
        <f t="shared" si="1"/>
        <v>16017183</v>
      </c>
      <c r="N18" s="73">
        <f t="shared" si="1"/>
        <v>6331492</v>
      </c>
      <c r="O18" s="73">
        <f t="shared" si="1"/>
        <v>13045729</v>
      </c>
      <c r="P18" s="73">
        <f t="shared" si="1"/>
        <v>0</v>
      </c>
      <c r="Q18" s="73">
        <f t="shared" si="1"/>
        <v>19377221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62110292</v>
      </c>
      <c r="W18" s="73">
        <f t="shared" si="1"/>
        <v>104250995</v>
      </c>
      <c r="X18" s="73">
        <f t="shared" si="1"/>
        <v>-42140703</v>
      </c>
      <c r="Y18" s="67">
        <f>+IF(W18&lt;&gt;0,(X18/W18)*100,0)</f>
        <v>-40.42235088499635</v>
      </c>
      <c r="Z18" s="74">
        <f t="shared" si="1"/>
        <v>151006000</v>
      </c>
    </row>
    <row r="19" spans="1:26" ht="12.75">
      <c r="A19" s="70" t="s">
        <v>45</v>
      </c>
      <c r="B19" s="75">
        <f>+B10-B18</f>
        <v>-25239972</v>
      </c>
      <c r="C19" s="75">
        <f>+C10-C18</f>
        <v>0</v>
      </c>
      <c r="D19" s="76">
        <f aca="true" t="shared" si="2" ref="D19:Z19">+D10-D18</f>
        <v>8095777</v>
      </c>
      <c r="E19" s="77">
        <f t="shared" si="2"/>
        <v>-23122000</v>
      </c>
      <c r="F19" s="77">
        <f t="shared" si="2"/>
        <v>-3538737</v>
      </c>
      <c r="G19" s="77">
        <f t="shared" si="2"/>
        <v>-8685168</v>
      </c>
      <c r="H19" s="77">
        <f t="shared" si="2"/>
        <v>-5398099</v>
      </c>
      <c r="I19" s="77">
        <f t="shared" si="2"/>
        <v>-17622004</v>
      </c>
      <c r="J19" s="77">
        <f t="shared" si="2"/>
        <v>825665</v>
      </c>
      <c r="K19" s="77">
        <f t="shared" si="2"/>
        <v>-2905828</v>
      </c>
      <c r="L19" s="77">
        <f t="shared" si="2"/>
        <v>-4187172</v>
      </c>
      <c r="M19" s="77">
        <f t="shared" si="2"/>
        <v>-6267335</v>
      </c>
      <c r="N19" s="77">
        <f t="shared" si="2"/>
        <v>-3879676</v>
      </c>
      <c r="O19" s="77">
        <f t="shared" si="2"/>
        <v>-11082817</v>
      </c>
      <c r="P19" s="77">
        <f t="shared" si="2"/>
        <v>0</v>
      </c>
      <c r="Q19" s="77">
        <f t="shared" si="2"/>
        <v>-14962493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-38851832</v>
      </c>
      <c r="W19" s="77">
        <f>IF(E10=E18,0,W10-W18)</f>
        <v>-104250995</v>
      </c>
      <c r="X19" s="77">
        <f t="shared" si="2"/>
        <v>65399163</v>
      </c>
      <c r="Y19" s="78">
        <f>+IF(W19&lt;&gt;0,(X19/W19)*100,0)</f>
        <v>-62.73241133094222</v>
      </c>
      <c r="Z19" s="79">
        <f t="shared" si="2"/>
        <v>-23122000</v>
      </c>
    </row>
    <row r="20" spans="1:26" ht="12.75">
      <c r="A20" s="58" t="s">
        <v>46</v>
      </c>
      <c r="B20" s="19">
        <v>39795639</v>
      </c>
      <c r="C20" s="19">
        <v>0</v>
      </c>
      <c r="D20" s="59">
        <v>23170000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500000</v>
      </c>
      <c r="M20" s="60">
        <v>500000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500000</v>
      </c>
      <c r="W20" s="60">
        <v>23169999</v>
      </c>
      <c r="X20" s="60">
        <v>-22669999</v>
      </c>
      <c r="Y20" s="61">
        <v>-97.84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335524</v>
      </c>
      <c r="L21" s="82">
        <v>0</v>
      </c>
      <c r="M21" s="82">
        <v>335524</v>
      </c>
      <c r="N21" s="82">
        <v>0</v>
      </c>
      <c r="O21" s="82">
        <v>114567</v>
      </c>
      <c r="P21" s="82">
        <v>0</v>
      </c>
      <c r="Q21" s="82">
        <v>114567</v>
      </c>
      <c r="R21" s="82">
        <v>0</v>
      </c>
      <c r="S21" s="82">
        <v>0</v>
      </c>
      <c r="T21" s="82">
        <v>0</v>
      </c>
      <c r="U21" s="82">
        <v>0</v>
      </c>
      <c r="V21" s="82">
        <v>450091</v>
      </c>
      <c r="W21" s="82"/>
      <c r="X21" s="82">
        <v>450091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14555667</v>
      </c>
      <c r="C22" s="86">
        <f>SUM(C19:C21)</f>
        <v>0</v>
      </c>
      <c r="D22" s="87">
        <f aca="true" t="shared" si="3" ref="D22:Z22">SUM(D19:D21)</f>
        <v>31265777</v>
      </c>
      <c r="E22" s="88">
        <f t="shared" si="3"/>
        <v>-23122000</v>
      </c>
      <c r="F22" s="88">
        <f t="shared" si="3"/>
        <v>-3538737</v>
      </c>
      <c r="G22" s="88">
        <f t="shared" si="3"/>
        <v>-8685168</v>
      </c>
      <c r="H22" s="88">
        <f t="shared" si="3"/>
        <v>-5398099</v>
      </c>
      <c r="I22" s="88">
        <f t="shared" si="3"/>
        <v>-17622004</v>
      </c>
      <c r="J22" s="88">
        <f t="shared" si="3"/>
        <v>825665</v>
      </c>
      <c r="K22" s="88">
        <f t="shared" si="3"/>
        <v>-2570304</v>
      </c>
      <c r="L22" s="88">
        <f t="shared" si="3"/>
        <v>-3687172</v>
      </c>
      <c r="M22" s="88">
        <f t="shared" si="3"/>
        <v>-5431811</v>
      </c>
      <c r="N22" s="88">
        <f t="shared" si="3"/>
        <v>-3879676</v>
      </c>
      <c r="O22" s="88">
        <f t="shared" si="3"/>
        <v>-10968250</v>
      </c>
      <c r="P22" s="88">
        <f t="shared" si="3"/>
        <v>0</v>
      </c>
      <c r="Q22" s="88">
        <f t="shared" si="3"/>
        <v>-14847926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-37901741</v>
      </c>
      <c r="W22" s="88">
        <f t="shared" si="3"/>
        <v>-81080996</v>
      </c>
      <c r="X22" s="88">
        <f t="shared" si="3"/>
        <v>43179255</v>
      </c>
      <c r="Y22" s="89">
        <f>+IF(W22&lt;&gt;0,(X22/W22)*100,0)</f>
        <v>-53.25447038169092</v>
      </c>
      <c r="Z22" s="90">
        <f t="shared" si="3"/>
        <v>-23122000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14555667</v>
      </c>
      <c r="C24" s="75">
        <f>SUM(C22:C23)</f>
        <v>0</v>
      </c>
      <c r="D24" s="76">
        <f aca="true" t="shared" si="4" ref="D24:Z24">SUM(D22:D23)</f>
        <v>31265777</v>
      </c>
      <c r="E24" s="77">
        <f t="shared" si="4"/>
        <v>-23122000</v>
      </c>
      <c r="F24" s="77">
        <f t="shared" si="4"/>
        <v>-3538737</v>
      </c>
      <c r="G24" s="77">
        <f t="shared" si="4"/>
        <v>-8685168</v>
      </c>
      <c r="H24" s="77">
        <f t="shared" si="4"/>
        <v>-5398099</v>
      </c>
      <c r="I24" s="77">
        <f t="shared" si="4"/>
        <v>-17622004</v>
      </c>
      <c r="J24" s="77">
        <f t="shared" si="4"/>
        <v>825665</v>
      </c>
      <c r="K24" s="77">
        <f t="shared" si="4"/>
        <v>-2570304</v>
      </c>
      <c r="L24" s="77">
        <f t="shared" si="4"/>
        <v>-3687172</v>
      </c>
      <c r="M24" s="77">
        <f t="shared" si="4"/>
        <v>-5431811</v>
      </c>
      <c r="N24" s="77">
        <f t="shared" si="4"/>
        <v>-3879676</v>
      </c>
      <c r="O24" s="77">
        <f t="shared" si="4"/>
        <v>-10968250</v>
      </c>
      <c r="P24" s="77">
        <f t="shared" si="4"/>
        <v>0</v>
      </c>
      <c r="Q24" s="77">
        <f t="shared" si="4"/>
        <v>-14847926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-37901741</v>
      </c>
      <c r="W24" s="77">
        <f t="shared" si="4"/>
        <v>-81080996</v>
      </c>
      <c r="X24" s="77">
        <f t="shared" si="4"/>
        <v>43179255</v>
      </c>
      <c r="Y24" s="78">
        <f>+IF(W24&lt;&gt;0,(X24/W24)*100,0)</f>
        <v>-53.25447038169092</v>
      </c>
      <c r="Z24" s="79">
        <f t="shared" si="4"/>
        <v>-23122000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41704715</v>
      </c>
      <c r="C27" s="22">
        <v>0</v>
      </c>
      <c r="D27" s="99">
        <v>33714000</v>
      </c>
      <c r="E27" s="100">
        <v>27714000</v>
      </c>
      <c r="F27" s="100">
        <v>3756643</v>
      </c>
      <c r="G27" s="100">
        <v>1492755</v>
      </c>
      <c r="H27" s="100">
        <v>23153</v>
      </c>
      <c r="I27" s="100">
        <v>5272551</v>
      </c>
      <c r="J27" s="100">
        <v>682498</v>
      </c>
      <c r="K27" s="100">
        <v>0</v>
      </c>
      <c r="L27" s="100">
        <v>2742763</v>
      </c>
      <c r="M27" s="100">
        <v>3425261</v>
      </c>
      <c r="N27" s="100">
        <v>3654997</v>
      </c>
      <c r="O27" s="100">
        <v>1404485</v>
      </c>
      <c r="P27" s="100">
        <v>2296889</v>
      </c>
      <c r="Q27" s="100">
        <v>7356371</v>
      </c>
      <c r="R27" s="100">
        <v>0</v>
      </c>
      <c r="S27" s="100">
        <v>0</v>
      </c>
      <c r="T27" s="100">
        <v>0</v>
      </c>
      <c r="U27" s="100">
        <v>0</v>
      </c>
      <c r="V27" s="100">
        <v>16054183</v>
      </c>
      <c r="W27" s="100">
        <v>20785500</v>
      </c>
      <c r="X27" s="100">
        <v>-4731317</v>
      </c>
      <c r="Y27" s="101">
        <v>-22.76</v>
      </c>
      <c r="Z27" s="102">
        <v>27714000</v>
      </c>
    </row>
    <row r="28" spans="1:26" ht="12.75">
      <c r="A28" s="103" t="s">
        <v>46</v>
      </c>
      <c r="B28" s="19">
        <v>41704715</v>
      </c>
      <c r="C28" s="19">
        <v>0</v>
      </c>
      <c r="D28" s="59">
        <v>23170000</v>
      </c>
      <c r="E28" s="60">
        <v>27714000</v>
      </c>
      <c r="F28" s="60">
        <v>3756643</v>
      </c>
      <c r="G28" s="60">
        <v>1492755</v>
      </c>
      <c r="H28" s="60">
        <v>23153</v>
      </c>
      <c r="I28" s="60">
        <v>5272551</v>
      </c>
      <c r="J28" s="60">
        <v>682498</v>
      </c>
      <c r="K28" s="60">
        <v>0</v>
      </c>
      <c r="L28" s="60">
        <v>2742763</v>
      </c>
      <c r="M28" s="60">
        <v>3425261</v>
      </c>
      <c r="N28" s="60">
        <v>3654997</v>
      </c>
      <c r="O28" s="60">
        <v>1404485</v>
      </c>
      <c r="P28" s="60">
        <v>2296889</v>
      </c>
      <c r="Q28" s="60">
        <v>7356371</v>
      </c>
      <c r="R28" s="60">
        <v>0</v>
      </c>
      <c r="S28" s="60">
        <v>0</v>
      </c>
      <c r="T28" s="60">
        <v>0</v>
      </c>
      <c r="U28" s="60">
        <v>0</v>
      </c>
      <c r="V28" s="60">
        <v>16054183</v>
      </c>
      <c r="W28" s="60">
        <v>20785500</v>
      </c>
      <c r="X28" s="60">
        <v>-4731317</v>
      </c>
      <c r="Y28" s="61">
        <v>-22.76</v>
      </c>
      <c r="Z28" s="62">
        <v>27714000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10544000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41704715</v>
      </c>
      <c r="C32" s="22">
        <f>SUM(C28:C31)</f>
        <v>0</v>
      </c>
      <c r="D32" s="99">
        <f aca="true" t="shared" si="5" ref="D32:Z32">SUM(D28:D31)</f>
        <v>33714000</v>
      </c>
      <c r="E32" s="100">
        <f t="shared" si="5"/>
        <v>27714000</v>
      </c>
      <c r="F32" s="100">
        <f t="shared" si="5"/>
        <v>3756643</v>
      </c>
      <c r="G32" s="100">
        <f t="shared" si="5"/>
        <v>1492755</v>
      </c>
      <c r="H32" s="100">
        <f t="shared" si="5"/>
        <v>23153</v>
      </c>
      <c r="I32" s="100">
        <f t="shared" si="5"/>
        <v>5272551</v>
      </c>
      <c r="J32" s="100">
        <f t="shared" si="5"/>
        <v>682498</v>
      </c>
      <c r="K32" s="100">
        <f t="shared" si="5"/>
        <v>0</v>
      </c>
      <c r="L32" s="100">
        <f t="shared" si="5"/>
        <v>2742763</v>
      </c>
      <c r="M32" s="100">
        <f t="shared" si="5"/>
        <v>3425261</v>
      </c>
      <c r="N32" s="100">
        <f t="shared" si="5"/>
        <v>3654997</v>
      </c>
      <c r="O32" s="100">
        <f t="shared" si="5"/>
        <v>1404485</v>
      </c>
      <c r="P32" s="100">
        <f t="shared" si="5"/>
        <v>2296889</v>
      </c>
      <c r="Q32" s="100">
        <f t="shared" si="5"/>
        <v>7356371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16054183</v>
      </c>
      <c r="W32" s="100">
        <f t="shared" si="5"/>
        <v>20785500</v>
      </c>
      <c r="X32" s="100">
        <f t="shared" si="5"/>
        <v>-4731317</v>
      </c>
      <c r="Y32" s="101">
        <f>+IF(W32&lt;&gt;0,(X32/W32)*100,0)</f>
        <v>-22.76258449399822</v>
      </c>
      <c r="Z32" s="102">
        <f t="shared" si="5"/>
        <v>27714000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13330219</v>
      </c>
      <c r="C35" s="19">
        <v>0</v>
      </c>
      <c r="D35" s="59">
        <v>36818000</v>
      </c>
      <c r="E35" s="60">
        <v>36818000</v>
      </c>
      <c r="F35" s="60">
        <v>45075876</v>
      </c>
      <c r="G35" s="60">
        <v>42880165</v>
      </c>
      <c r="H35" s="60">
        <v>48928395</v>
      </c>
      <c r="I35" s="60">
        <v>48928395</v>
      </c>
      <c r="J35" s="60">
        <v>91685211</v>
      </c>
      <c r="K35" s="60">
        <v>39044550</v>
      </c>
      <c r="L35" s="60">
        <v>73727945</v>
      </c>
      <c r="M35" s="60">
        <v>73727945</v>
      </c>
      <c r="N35" s="60">
        <v>77607035</v>
      </c>
      <c r="O35" s="60">
        <v>80489904</v>
      </c>
      <c r="P35" s="60">
        <v>102214982</v>
      </c>
      <c r="Q35" s="60">
        <v>102214982</v>
      </c>
      <c r="R35" s="60">
        <v>0</v>
      </c>
      <c r="S35" s="60">
        <v>0</v>
      </c>
      <c r="T35" s="60">
        <v>0</v>
      </c>
      <c r="U35" s="60">
        <v>0</v>
      </c>
      <c r="V35" s="60">
        <v>102214982</v>
      </c>
      <c r="W35" s="60">
        <v>27613500</v>
      </c>
      <c r="X35" s="60">
        <v>74601482</v>
      </c>
      <c r="Y35" s="61">
        <v>270.16</v>
      </c>
      <c r="Z35" s="62">
        <v>36818000</v>
      </c>
    </row>
    <row r="36" spans="1:26" ht="12.75">
      <c r="A36" s="58" t="s">
        <v>57</v>
      </c>
      <c r="B36" s="19">
        <v>350754213</v>
      </c>
      <c r="C36" s="19">
        <v>0</v>
      </c>
      <c r="D36" s="59">
        <v>359368840</v>
      </c>
      <c r="E36" s="60">
        <v>359369000</v>
      </c>
      <c r="F36" s="60">
        <v>350754213</v>
      </c>
      <c r="G36" s="60">
        <v>350754213</v>
      </c>
      <c r="H36" s="60">
        <v>251499008</v>
      </c>
      <c r="I36" s="60">
        <v>251499008</v>
      </c>
      <c r="J36" s="60">
        <v>2242708</v>
      </c>
      <c r="K36" s="60">
        <v>4404229</v>
      </c>
      <c r="L36" s="60">
        <v>9525783</v>
      </c>
      <c r="M36" s="60">
        <v>9525783</v>
      </c>
      <c r="N36" s="60">
        <v>15419774</v>
      </c>
      <c r="O36" s="60">
        <v>17666135</v>
      </c>
      <c r="P36" s="60">
        <v>19340420</v>
      </c>
      <c r="Q36" s="60">
        <v>19340420</v>
      </c>
      <c r="R36" s="60">
        <v>0</v>
      </c>
      <c r="S36" s="60">
        <v>0</v>
      </c>
      <c r="T36" s="60">
        <v>0</v>
      </c>
      <c r="U36" s="60">
        <v>0</v>
      </c>
      <c r="V36" s="60">
        <v>19340420</v>
      </c>
      <c r="W36" s="60">
        <v>269526750</v>
      </c>
      <c r="X36" s="60">
        <v>-250186330</v>
      </c>
      <c r="Y36" s="61">
        <v>-92.82</v>
      </c>
      <c r="Z36" s="62">
        <v>359369000</v>
      </c>
    </row>
    <row r="37" spans="1:26" ht="12.75">
      <c r="A37" s="58" t="s">
        <v>58</v>
      </c>
      <c r="B37" s="19">
        <v>29925886</v>
      </c>
      <c r="C37" s="19">
        <v>0</v>
      </c>
      <c r="D37" s="59">
        <v>28773592</v>
      </c>
      <c r="E37" s="60">
        <v>28774000</v>
      </c>
      <c r="F37" s="60">
        <v>61607646</v>
      </c>
      <c r="G37" s="60">
        <v>59411935</v>
      </c>
      <c r="H37" s="60">
        <v>3361181</v>
      </c>
      <c r="I37" s="60">
        <v>3361181</v>
      </c>
      <c r="J37" s="60">
        <v>21648143</v>
      </c>
      <c r="K37" s="60">
        <v>-15270825</v>
      </c>
      <c r="L37" s="60">
        <v>5822028</v>
      </c>
      <c r="M37" s="60">
        <v>5822028</v>
      </c>
      <c r="N37" s="60">
        <v>3283525</v>
      </c>
      <c r="O37" s="60">
        <v>7271244</v>
      </c>
      <c r="P37" s="60">
        <v>26542983</v>
      </c>
      <c r="Q37" s="60">
        <v>26542983</v>
      </c>
      <c r="R37" s="60">
        <v>0</v>
      </c>
      <c r="S37" s="60">
        <v>0</v>
      </c>
      <c r="T37" s="60">
        <v>0</v>
      </c>
      <c r="U37" s="60">
        <v>0</v>
      </c>
      <c r="V37" s="60">
        <v>26542983</v>
      </c>
      <c r="W37" s="60">
        <v>21580500</v>
      </c>
      <c r="X37" s="60">
        <v>4962483</v>
      </c>
      <c r="Y37" s="61">
        <v>23</v>
      </c>
      <c r="Z37" s="62">
        <v>28774000</v>
      </c>
    </row>
    <row r="38" spans="1:26" ht="12.75">
      <c r="A38" s="58" t="s">
        <v>59</v>
      </c>
      <c r="B38" s="19">
        <v>6653273</v>
      </c>
      <c r="C38" s="19">
        <v>0</v>
      </c>
      <c r="D38" s="59">
        <v>7058000</v>
      </c>
      <c r="E38" s="60">
        <v>7058000</v>
      </c>
      <c r="F38" s="60">
        <v>6717170</v>
      </c>
      <c r="G38" s="60">
        <v>6717170</v>
      </c>
      <c r="H38" s="60">
        <v>6717170</v>
      </c>
      <c r="I38" s="60">
        <v>6717170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5293500</v>
      </c>
      <c r="X38" s="60">
        <v>-5293500</v>
      </c>
      <c r="Y38" s="61">
        <v>-100</v>
      </c>
      <c r="Z38" s="62">
        <v>7058000</v>
      </c>
    </row>
    <row r="39" spans="1:26" ht="12.75">
      <c r="A39" s="58" t="s">
        <v>60</v>
      </c>
      <c r="B39" s="19">
        <v>327505273</v>
      </c>
      <c r="C39" s="19">
        <v>0</v>
      </c>
      <c r="D39" s="59">
        <v>360355248</v>
      </c>
      <c r="E39" s="60">
        <v>360355000</v>
      </c>
      <c r="F39" s="60">
        <v>327505273</v>
      </c>
      <c r="G39" s="60">
        <v>327505273</v>
      </c>
      <c r="H39" s="60">
        <v>290349052</v>
      </c>
      <c r="I39" s="60">
        <v>290349052</v>
      </c>
      <c r="J39" s="60">
        <v>72279776</v>
      </c>
      <c r="K39" s="60">
        <v>58719604</v>
      </c>
      <c r="L39" s="60">
        <v>77431700</v>
      </c>
      <c r="M39" s="60">
        <v>77431700</v>
      </c>
      <c r="N39" s="60">
        <v>89743284</v>
      </c>
      <c r="O39" s="60">
        <v>90884795</v>
      </c>
      <c r="P39" s="60">
        <v>95012419</v>
      </c>
      <c r="Q39" s="60">
        <v>95012419</v>
      </c>
      <c r="R39" s="60">
        <v>0</v>
      </c>
      <c r="S39" s="60">
        <v>0</v>
      </c>
      <c r="T39" s="60">
        <v>0</v>
      </c>
      <c r="U39" s="60">
        <v>0</v>
      </c>
      <c r="V39" s="60">
        <v>95012419</v>
      </c>
      <c r="W39" s="60">
        <v>270266250</v>
      </c>
      <c r="X39" s="60">
        <v>-175253831</v>
      </c>
      <c r="Y39" s="61">
        <v>-64.84</v>
      </c>
      <c r="Z39" s="62">
        <v>360355000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36831836</v>
      </c>
      <c r="C42" s="19">
        <v>0</v>
      </c>
      <c r="D42" s="59">
        <v>34140048</v>
      </c>
      <c r="E42" s="60">
        <v>23632830</v>
      </c>
      <c r="F42" s="60">
        <v>24752088</v>
      </c>
      <c r="G42" s="60">
        <v>-11937252</v>
      </c>
      <c r="H42" s="60">
        <v>-3237078</v>
      </c>
      <c r="I42" s="60">
        <v>9577758</v>
      </c>
      <c r="J42" s="60">
        <v>-436938</v>
      </c>
      <c r="K42" s="60">
        <v>-9267790</v>
      </c>
      <c r="L42" s="60">
        <v>14413842</v>
      </c>
      <c r="M42" s="60">
        <v>4709114</v>
      </c>
      <c r="N42" s="60">
        <v>-10150724</v>
      </c>
      <c r="O42" s="60">
        <v>-10515137</v>
      </c>
      <c r="P42" s="60">
        <v>30126535</v>
      </c>
      <c r="Q42" s="60">
        <v>9460674</v>
      </c>
      <c r="R42" s="60">
        <v>0</v>
      </c>
      <c r="S42" s="60">
        <v>0</v>
      </c>
      <c r="T42" s="60">
        <v>0</v>
      </c>
      <c r="U42" s="60">
        <v>0</v>
      </c>
      <c r="V42" s="60">
        <v>23747546</v>
      </c>
      <c r="W42" s="60">
        <v>14631370</v>
      </c>
      <c r="X42" s="60">
        <v>9116176</v>
      </c>
      <c r="Y42" s="61">
        <v>62.31</v>
      </c>
      <c r="Z42" s="62">
        <v>23632830</v>
      </c>
    </row>
    <row r="43" spans="1:26" ht="12.75">
      <c r="A43" s="58" t="s">
        <v>63</v>
      </c>
      <c r="B43" s="19">
        <v>-40506714</v>
      </c>
      <c r="C43" s="19">
        <v>0</v>
      </c>
      <c r="D43" s="59">
        <v>-33713003</v>
      </c>
      <c r="E43" s="60">
        <v>0</v>
      </c>
      <c r="F43" s="60">
        <v>3776774</v>
      </c>
      <c r="G43" s="60">
        <v>1492755</v>
      </c>
      <c r="H43" s="60">
        <v>23153</v>
      </c>
      <c r="I43" s="60">
        <v>5292682</v>
      </c>
      <c r="J43" s="60">
        <v>682498</v>
      </c>
      <c r="K43" s="60">
        <v>0</v>
      </c>
      <c r="L43" s="60">
        <v>2742763</v>
      </c>
      <c r="M43" s="60">
        <v>3425261</v>
      </c>
      <c r="N43" s="60">
        <v>3654997</v>
      </c>
      <c r="O43" s="60">
        <v>1404486</v>
      </c>
      <c r="P43" s="60">
        <v>2296889</v>
      </c>
      <c r="Q43" s="60">
        <v>7356372</v>
      </c>
      <c r="R43" s="60">
        <v>0</v>
      </c>
      <c r="S43" s="60">
        <v>0</v>
      </c>
      <c r="T43" s="60">
        <v>0</v>
      </c>
      <c r="U43" s="60">
        <v>0</v>
      </c>
      <c r="V43" s="60">
        <v>16074315</v>
      </c>
      <c r="W43" s="60"/>
      <c r="X43" s="60">
        <v>16074315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806935</v>
      </c>
      <c r="C45" s="22">
        <v>0</v>
      </c>
      <c r="D45" s="99">
        <v>9145045</v>
      </c>
      <c r="E45" s="100">
        <v>32350830</v>
      </c>
      <c r="F45" s="100">
        <v>29335797</v>
      </c>
      <c r="G45" s="100">
        <v>18891300</v>
      </c>
      <c r="H45" s="100">
        <v>15677375</v>
      </c>
      <c r="I45" s="100">
        <v>15677375</v>
      </c>
      <c r="J45" s="100">
        <v>15922935</v>
      </c>
      <c r="K45" s="100">
        <v>6655145</v>
      </c>
      <c r="L45" s="100">
        <v>23811750</v>
      </c>
      <c r="M45" s="100">
        <v>23811750</v>
      </c>
      <c r="N45" s="100">
        <v>17316023</v>
      </c>
      <c r="O45" s="100">
        <v>8205372</v>
      </c>
      <c r="P45" s="100">
        <v>40628796</v>
      </c>
      <c r="Q45" s="100">
        <v>40628796</v>
      </c>
      <c r="R45" s="100">
        <v>0</v>
      </c>
      <c r="S45" s="100">
        <v>0</v>
      </c>
      <c r="T45" s="100">
        <v>0</v>
      </c>
      <c r="U45" s="100">
        <v>0</v>
      </c>
      <c r="V45" s="100">
        <v>40628796</v>
      </c>
      <c r="W45" s="100">
        <v>23349370</v>
      </c>
      <c r="X45" s="100">
        <v>17279426</v>
      </c>
      <c r="Y45" s="101">
        <v>74</v>
      </c>
      <c r="Z45" s="102">
        <v>32350830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1050940</v>
      </c>
      <c r="C49" s="52">
        <v>0</v>
      </c>
      <c r="D49" s="129">
        <v>838996</v>
      </c>
      <c r="E49" s="54">
        <v>519431</v>
      </c>
      <c r="F49" s="54">
        <v>0</v>
      </c>
      <c r="G49" s="54">
        <v>0</v>
      </c>
      <c r="H49" s="54">
        <v>0</v>
      </c>
      <c r="I49" s="54">
        <v>504784</v>
      </c>
      <c r="J49" s="54">
        <v>0</v>
      </c>
      <c r="K49" s="54">
        <v>0</v>
      </c>
      <c r="L49" s="54">
        <v>0</v>
      </c>
      <c r="M49" s="54">
        <v>-473741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3232758</v>
      </c>
      <c r="W49" s="54">
        <v>18455159</v>
      </c>
      <c r="X49" s="54">
        <v>24128327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-1419942</v>
      </c>
      <c r="C51" s="52">
        <v>0</v>
      </c>
      <c r="D51" s="129">
        <v>5581548</v>
      </c>
      <c r="E51" s="54">
        <v>605531</v>
      </c>
      <c r="F51" s="54">
        <v>0</v>
      </c>
      <c r="G51" s="54">
        <v>0</v>
      </c>
      <c r="H51" s="54">
        <v>0</v>
      </c>
      <c r="I51" s="54">
        <v>-8154428</v>
      </c>
      <c r="J51" s="54">
        <v>0</v>
      </c>
      <c r="K51" s="54">
        <v>0</v>
      </c>
      <c r="L51" s="54">
        <v>0</v>
      </c>
      <c r="M51" s="54">
        <v>-1527059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-3563970</v>
      </c>
      <c r="W51" s="54">
        <v>219375</v>
      </c>
      <c r="X51" s="54">
        <v>-8258945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87.66742644946345</v>
      </c>
      <c r="C58" s="5">
        <f>IF(C67=0,0,+(C76/C67)*100)</f>
        <v>0</v>
      </c>
      <c r="D58" s="6">
        <f aca="true" t="shared" si="6" ref="D58:Z58">IF(D67=0,0,+(D76/D67)*100)</f>
        <v>66.58029443106695</v>
      </c>
      <c r="E58" s="7">
        <f t="shared" si="6"/>
        <v>73.36172551174613</v>
      </c>
      <c r="F58" s="7">
        <f t="shared" si="6"/>
        <v>52.79063883021525</v>
      </c>
      <c r="G58" s="7">
        <f t="shared" si="6"/>
        <v>92.42721285546244</v>
      </c>
      <c r="H58" s="7">
        <f t="shared" si="6"/>
        <v>100</v>
      </c>
      <c r="I58" s="7">
        <f t="shared" si="6"/>
        <v>89.09817056101494</v>
      </c>
      <c r="J58" s="7">
        <f t="shared" si="6"/>
        <v>505.88427198742767</v>
      </c>
      <c r="K58" s="7">
        <f t="shared" si="6"/>
        <v>141.6683377886365</v>
      </c>
      <c r="L58" s="7">
        <f t="shared" si="6"/>
        <v>39.227128923619716</v>
      </c>
      <c r="M58" s="7">
        <f t="shared" si="6"/>
        <v>226.4117934667886</v>
      </c>
      <c r="N58" s="7">
        <f t="shared" si="6"/>
        <v>44.88916660298223</v>
      </c>
      <c r="O58" s="7">
        <f t="shared" si="6"/>
        <v>305.60459143721937</v>
      </c>
      <c r="P58" s="7">
        <f t="shared" si="6"/>
        <v>0</v>
      </c>
      <c r="Q58" s="7">
        <f t="shared" si="6"/>
        <v>217.16192523471332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163.88402177014746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73.36172551174613</v>
      </c>
    </row>
    <row r="59" spans="1:26" ht="12.75">
      <c r="A59" s="37" t="s">
        <v>31</v>
      </c>
      <c r="B59" s="9">
        <f aca="true" t="shared" si="7" ref="B59:Z66">IF(B68=0,0,+(B77/B68)*100)</f>
        <v>90.70146443890076</v>
      </c>
      <c r="C59" s="9">
        <f t="shared" si="7"/>
        <v>0</v>
      </c>
      <c r="D59" s="2">
        <f t="shared" si="7"/>
        <v>80.00001854058645</v>
      </c>
      <c r="E59" s="10">
        <f t="shared" si="7"/>
        <v>80.00327189442687</v>
      </c>
      <c r="F59" s="10">
        <f t="shared" si="7"/>
        <v>99.78936170212765</v>
      </c>
      <c r="G59" s="10">
        <f t="shared" si="7"/>
        <v>100</v>
      </c>
      <c r="H59" s="10">
        <f t="shared" si="7"/>
        <v>100</v>
      </c>
      <c r="I59" s="10">
        <f t="shared" si="7"/>
        <v>99.98873963214425</v>
      </c>
      <c r="J59" s="10">
        <f t="shared" si="7"/>
        <v>1475.5297417076379</v>
      </c>
      <c r="K59" s="10">
        <f t="shared" si="7"/>
        <v>288.10430159441563</v>
      </c>
      <c r="L59" s="10">
        <f t="shared" si="7"/>
        <v>39.64983957712993</v>
      </c>
      <c r="M59" s="10">
        <f t="shared" si="7"/>
        <v>601.0944269438437</v>
      </c>
      <c r="N59" s="10">
        <f t="shared" si="7"/>
        <v>39.795643576545174</v>
      </c>
      <c r="O59" s="10">
        <f t="shared" si="7"/>
        <v>-1707.8618354043595</v>
      </c>
      <c r="P59" s="10">
        <f t="shared" si="7"/>
        <v>0</v>
      </c>
      <c r="Q59" s="10">
        <f t="shared" si="7"/>
        <v>812.4643125810047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298.61738181712735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80.00327189442687</v>
      </c>
    </row>
    <row r="60" spans="1:26" ht="12.75">
      <c r="A60" s="38" t="s">
        <v>32</v>
      </c>
      <c r="B60" s="12">
        <f t="shared" si="7"/>
        <v>99.35591082696449</v>
      </c>
      <c r="C60" s="12">
        <f t="shared" si="7"/>
        <v>0</v>
      </c>
      <c r="D60" s="3">
        <f t="shared" si="7"/>
        <v>59.99957208235875</v>
      </c>
      <c r="E60" s="13">
        <f t="shared" si="7"/>
        <v>100</v>
      </c>
      <c r="F60" s="13">
        <f t="shared" si="7"/>
        <v>44.64389770749122</v>
      </c>
      <c r="G60" s="13">
        <f t="shared" si="7"/>
        <v>100</v>
      </c>
      <c r="H60" s="13">
        <f t="shared" si="7"/>
        <v>100</v>
      </c>
      <c r="I60" s="13">
        <f t="shared" si="7"/>
        <v>78.80146403537638</v>
      </c>
      <c r="J60" s="13">
        <f t="shared" si="7"/>
        <v>76.19489962070077</v>
      </c>
      <c r="K60" s="13">
        <f t="shared" si="7"/>
        <v>99.0419082826529</v>
      </c>
      <c r="L60" s="13">
        <f t="shared" si="7"/>
        <v>51.75318321896154</v>
      </c>
      <c r="M60" s="13">
        <f t="shared" si="7"/>
        <v>74.90921522538235</v>
      </c>
      <c r="N60" s="13">
        <f t="shared" si="7"/>
        <v>57.77269546218463</v>
      </c>
      <c r="O60" s="13">
        <f t="shared" si="7"/>
        <v>220.17754244721468</v>
      </c>
      <c r="P60" s="13">
        <f t="shared" si="7"/>
        <v>0</v>
      </c>
      <c r="Q60" s="13">
        <f t="shared" si="7"/>
        <v>159.02493056474012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100.08393649794564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102.09314975412045</v>
      </c>
      <c r="C61" s="12">
        <f t="shared" si="7"/>
        <v>0</v>
      </c>
      <c r="D61" s="3">
        <f t="shared" si="7"/>
        <v>59.99978918402512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1437.1958950314572</v>
      </c>
      <c r="K61" s="13">
        <f t="shared" si="7"/>
        <v>493.1714061793135</v>
      </c>
      <c r="L61" s="13">
        <f t="shared" si="7"/>
        <v>163.84224926464654</v>
      </c>
      <c r="M61" s="13">
        <f t="shared" si="7"/>
        <v>386.40274584008625</v>
      </c>
      <c r="N61" s="13">
        <f t="shared" si="7"/>
        <v>455.1886820480217</v>
      </c>
      <c r="O61" s="13">
        <f t="shared" si="7"/>
        <v>1024.4330781205324</v>
      </c>
      <c r="P61" s="13">
        <f t="shared" si="7"/>
        <v>0</v>
      </c>
      <c r="Q61" s="13">
        <f t="shared" si="7"/>
        <v>990.4821851856401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894.612138182986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67.32594678197601</v>
      </c>
      <c r="C64" s="12">
        <f t="shared" si="7"/>
        <v>0</v>
      </c>
      <c r="D64" s="3">
        <f t="shared" si="7"/>
        <v>59.99694679569172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30059468</v>
      </c>
      <c r="C67" s="24"/>
      <c r="D67" s="25">
        <v>37955098</v>
      </c>
      <c r="E67" s="26">
        <v>21837000</v>
      </c>
      <c r="F67" s="26">
        <v>1272576</v>
      </c>
      <c r="G67" s="26">
        <v>1354257</v>
      </c>
      <c r="H67" s="26">
        <v>3824653</v>
      </c>
      <c r="I67" s="26">
        <v>6451486</v>
      </c>
      <c r="J67" s="26">
        <v>1642973</v>
      </c>
      <c r="K67" s="26">
        <v>1630641</v>
      </c>
      <c r="L67" s="26">
        <v>1714775</v>
      </c>
      <c r="M67" s="26">
        <v>4988389</v>
      </c>
      <c r="N67" s="26">
        <v>2224510</v>
      </c>
      <c r="O67" s="26">
        <v>976949</v>
      </c>
      <c r="P67" s="26"/>
      <c r="Q67" s="26">
        <v>3201459</v>
      </c>
      <c r="R67" s="26"/>
      <c r="S67" s="26"/>
      <c r="T67" s="26"/>
      <c r="U67" s="26"/>
      <c r="V67" s="26">
        <v>14641334</v>
      </c>
      <c r="W67" s="26"/>
      <c r="X67" s="26"/>
      <c r="Y67" s="25"/>
      <c r="Z67" s="27">
        <v>21837000</v>
      </c>
    </row>
    <row r="68" spans="1:26" ht="12.75" hidden="1">
      <c r="A68" s="37" t="s">
        <v>31</v>
      </c>
      <c r="B68" s="19">
        <v>18834654</v>
      </c>
      <c r="C68" s="19"/>
      <c r="D68" s="20">
        <v>18338147</v>
      </c>
      <c r="E68" s="21">
        <v>18338000</v>
      </c>
      <c r="F68" s="21">
        <v>188000</v>
      </c>
      <c r="G68" s="21">
        <v>314953</v>
      </c>
      <c r="H68" s="21">
        <v>3013806</v>
      </c>
      <c r="I68" s="21">
        <v>3516759</v>
      </c>
      <c r="J68" s="21">
        <v>519876</v>
      </c>
      <c r="K68" s="21">
        <v>519877</v>
      </c>
      <c r="L68" s="21">
        <v>519876</v>
      </c>
      <c r="M68" s="21">
        <v>1559629</v>
      </c>
      <c r="N68" s="21">
        <v>519876</v>
      </c>
      <c r="O68" s="21">
        <v>-78544</v>
      </c>
      <c r="P68" s="21"/>
      <c r="Q68" s="21">
        <v>441332</v>
      </c>
      <c r="R68" s="21"/>
      <c r="S68" s="21"/>
      <c r="T68" s="21"/>
      <c r="U68" s="21"/>
      <c r="V68" s="21">
        <v>5517720</v>
      </c>
      <c r="W68" s="21"/>
      <c r="X68" s="21"/>
      <c r="Y68" s="20"/>
      <c r="Z68" s="23">
        <v>18338000</v>
      </c>
    </row>
    <row r="69" spans="1:26" ht="12.75" hidden="1">
      <c r="A69" s="38" t="s">
        <v>32</v>
      </c>
      <c r="B69" s="19">
        <v>9329143</v>
      </c>
      <c r="C69" s="19"/>
      <c r="D69" s="20">
        <v>17666951</v>
      </c>
      <c r="E69" s="21">
        <v>1349000</v>
      </c>
      <c r="F69" s="21">
        <v>1084576</v>
      </c>
      <c r="G69" s="21">
        <v>936749</v>
      </c>
      <c r="H69" s="21">
        <v>810847</v>
      </c>
      <c r="I69" s="21">
        <v>2832172</v>
      </c>
      <c r="J69" s="21">
        <v>840761</v>
      </c>
      <c r="K69" s="21">
        <v>820172</v>
      </c>
      <c r="L69" s="21">
        <v>901446</v>
      </c>
      <c r="M69" s="21">
        <v>2562379</v>
      </c>
      <c r="N69" s="21">
        <v>1370329</v>
      </c>
      <c r="O69" s="21">
        <v>746751</v>
      </c>
      <c r="P69" s="21"/>
      <c r="Q69" s="21">
        <v>2117080</v>
      </c>
      <c r="R69" s="21"/>
      <c r="S69" s="21"/>
      <c r="T69" s="21"/>
      <c r="U69" s="21"/>
      <c r="V69" s="21">
        <v>7511631</v>
      </c>
      <c r="W69" s="21"/>
      <c r="X69" s="21"/>
      <c r="Y69" s="20"/>
      <c r="Z69" s="23">
        <v>1349000</v>
      </c>
    </row>
    <row r="70" spans="1:26" ht="12.75" hidden="1">
      <c r="A70" s="39" t="s">
        <v>103</v>
      </c>
      <c r="B70" s="19">
        <v>8594655</v>
      </c>
      <c r="C70" s="19"/>
      <c r="D70" s="20">
        <v>16317549</v>
      </c>
      <c r="E70" s="21"/>
      <c r="F70" s="21"/>
      <c r="G70" s="21"/>
      <c r="H70" s="21"/>
      <c r="I70" s="21"/>
      <c r="J70" s="21">
        <v>41803</v>
      </c>
      <c r="K70" s="21">
        <v>156943</v>
      </c>
      <c r="L70" s="21">
        <v>272658</v>
      </c>
      <c r="M70" s="21">
        <v>471404</v>
      </c>
      <c r="N70" s="21">
        <v>168299</v>
      </c>
      <c r="O70" s="21">
        <v>157385</v>
      </c>
      <c r="P70" s="21"/>
      <c r="Q70" s="21">
        <v>325684</v>
      </c>
      <c r="R70" s="21"/>
      <c r="S70" s="21"/>
      <c r="T70" s="21"/>
      <c r="U70" s="21"/>
      <c r="V70" s="21">
        <v>797088</v>
      </c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734488</v>
      </c>
      <c r="C73" s="19"/>
      <c r="D73" s="20">
        <v>1349402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>
        <v>1349000</v>
      </c>
      <c r="F74" s="21">
        <v>1084576</v>
      </c>
      <c r="G74" s="21">
        <v>936749</v>
      </c>
      <c r="H74" s="21">
        <v>810847</v>
      </c>
      <c r="I74" s="21">
        <v>2832172</v>
      </c>
      <c r="J74" s="21">
        <v>798958</v>
      </c>
      <c r="K74" s="21">
        <v>663229</v>
      </c>
      <c r="L74" s="21">
        <v>628788</v>
      </c>
      <c r="M74" s="21">
        <v>2090975</v>
      </c>
      <c r="N74" s="21">
        <v>1202030</v>
      </c>
      <c r="O74" s="21">
        <v>589366</v>
      </c>
      <c r="P74" s="21"/>
      <c r="Q74" s="21">
        <v>1791396</v>
      </c>
      <c r="R74" s="21"/>
      <c r="S74" s="21"/>
      <c r="T74" s="21"/>
      <c r="U74" s="21"/>
      <c r="V74" s="21">
        <v>6714543</v>
      </c>
      <c r="W74" s="21"/>
      <c r="X74" s="21"/>
      <c r="Y74" s="20"/>
      <c r="Z74" s="23">
        <v>1349000</v>
      </c>
    </row>
    <row r="75" spans="1:26" ht="12.75" hidden="1">
      <c r="A75" s="40" t="s">
        <v>110</v>
      </c>
      <c r="B75" s="28">
        <v>1895671</v>
      </c>
      <c r="C75" s="28"/>
      <c r="D75" s="29">
        <v>1950000</v>
      </c>
      <c r="E75" s="30">
        <v>2150000</v>
      </c>
      <c r="F75" s="30"/>
      <c r="G75" s="30">
        <v>102555</v>
      </c>
      <c r="H75" s="30"/>
      <c r="I75" s="30">
        <v>102555</v>
      </c>
      <c r="J75" s="30">
        <v>282336</v>
      </c>
      <c r="K75" s="30">
        <v>290592</v>
      </c>
      <c r="L75" s="30">
        <v>293453</v>
      </c>
      <c r="M75" s="30">
        <v>866381</v>
      </c>
      <c r="N75" s="30">
        <v>334305</v>
      </c>
      <c r="O75" s="30">
        <v>308742</v>
      </c>
      <c r="P75" s="30"/>
      <c r="Q75" s="30">
        <v>643047</v>
      </c>
      <c r="R75" s="30"/>
      <c r="S75" s="30"/>
      <c r="T75" s="30"/>
      <c r="U75" s="30"/>
      <c r="V75" s="30">
        <v>1611983</v>
      </c>
      <c r="W75" s="30"/>
      <c r="X75" s="30"/>
      <c r="Y75" s="29"/>
      <c r="Z75" s="31">
        <v>2150000</v>
      </c>
    </row>
    <row r="76" spans="1:26" ht="12.75" hidden="1">
      <c r="A76" s="42" t="s">
        <v>287</v>
      </c>
      <c r="B76" s="32">
        <v>26352362</v>
      </c>
      <c r="C76" s="32"/>
      <c r="D76" s="33">
        <v>25270616</v>
      </c>
      <c r="E76" s="34">
        <v>16020000</v>
      </c>
      <c r="F76" s="34">
        <v>671801</v>
      </c>
      <c r="G76" s="34">
        <v>1251702</v>
      </c>
      <c r="H76" s="34">
        <v>3824653</v>
      </c>
      <c r="I76" s="34">
        <v>5748156</v>
      </c>
      <c r="J76" s="34">
        <v>8311542</v>
      </c>
      <c r="K76" s="34">
        <v>2310102</v>
      </c>
      <c r="L76" s="34">
        <v>672657</v>
      </c>
      <c r="M76" s="34">
        <v>11294301</v>
      </c>
      <c r="N76" s="34">
        <v>998564</v>
      </c>
      <c r="O76" s="34">
        <v>2985601</v>
      </c>
      <c r="P76" s="34">
        <v>2968185</v>
      </c>
      <c r="Q76" s="34">
        <v>6952350</v>
      </c>
      <c r="R76" s="34"/>
      <c r="S76" s="34"/>
      <c r="T76" s="34"/>
      <c r="U76" s="34"/>
      <c r="V76" s="34">
        <v>23994807</v>
      </c>
      <c r="W76" s="34">
        <v>14578948</v>
      </c>
      <c r="X76" s="34"/>
      <c r="Y76" s="33"/>
      <c r="Z76" s="35">
        <v>16020000</v>
      </c>
    </row>
    <row r="77" spans="1:26" ht="12.75" hidden="1">
      <c r="A77" s="37" t="s">
        <v>31</v>
      </c>
      <c r="B77" s="19">
        <v>17083307</v>
      </c>
      <c r="C77" s="19"/>
      <c r="D77" s="20">
        <v>14670521</v>
      </c>
      <c r="E77" s="21">
        <v>14671000</v>
      </c>
      <c r="F77" s="21">
        <v>187604</v>
      </c>
      <c r="G77" s="21">
        <v>314953</v>
      </c>
      <c r="H77" s="21">
        <v>3013806</v>
      </c>
      <c r="I77" s="21">
        <v>3516363</v>
      </c>
      <c r="J77" s="21">
        <v>7670925</v>
      </c>
      <c r="K77" s="21">
        <v>1497788</v>
      </c>
      <c r="L77" s="21">
        <v>206130</v>
      </c>
      <c r="M77" s="21">
        <v>9374843</v>
      </c>
      <c r="N77" s="21">
        <v>206888</v>
      </c>
      <c r="O77" s="21">
        <v>1341423</v>
      </c>
      <c r="P77" s="21">
        <v>2037354</v>
      </c>
      <c r="Q77" s="21">
        <v>3585665</v>
      </c>
      <c r="R77" s="21"/>
      <c r="S77" s="21"/>
      <c r="T77" s="21"/>
      <c r="U77" s="21"/>
      <c r="V77" s="21">
        <v>16476871</v>
      </c>
      <c r="W77" s="21">
        <v>13781204</v>
      </c>
      <c r="X77" s="21"/>
      <c r="Y77" s="20"/>
      <c r="Z77" s="23">
        <v>14671000</v>
      </c>
    </row>
    <row r="78" spans="1:26" ht="12.75" hidden="1">
      <c r="A78" s="38" t="s">
        <v>32</v>
      </c>
      <c r="B78" s="19">
        <v>9269055</v>
      </c>
      <c r="C78" s="19"/>
      <c r="D78" s="20">
        <v>10600095</v>
      </c>
      <c r="E78" s="21">
        <v>1349000</v>
      </c>
      <c r="F78" s="21">
        <v>484197</v>
      </c>
      <c r="G78" s="21">
        <v>936749</v>
      </c>
      <c r="H78" s="21">
        <v>810847</v>
      </c>
      <c r="I78" s="21">
        <v>2231793</v>
      </c>
      <c r="J78" s="21">
        <v>640617</v>
      </c>
      <c r="K78" s="21">
        <v>812314</v>
      </c>
      <c r="L78" s="21">
        <v>466527</v>
      </c>
      <c r="M78" s="21">
        <v>1919458</v>
      </c>
      <c r="N78" s="21">
        <v>791676</v>
      </c>
      <c r="O78" s="21">
        <v>1644178</v>
      </c>
      <c r="P78" s="21">
        <v>930831</v>
      </c>
      <c r="Q78" s="21">
        <v>3366685</v>
      </c>
      <c r="R78" s="21"/>
      <c r="S78" s="21"/>
      <c r="T78" s="21"/>
      <c r="U78" s="21"/>
      <c r="V78" s="21">
        <v>7517936</v>
      </c>
      <c r="W78" s="21">
        <v>797744</v>
      </c>
      <c r="X78" s="21"/>
      <c r="Y78" s="20"/>
      <c r="Z78" s="23">
        <v>1349000</v>
      </c>
    </row>
    <row r="79" spans="1:26" ht="12.75" hidden="1">
      <c r="A79" s="39" t="s">
        <v>103</v>
      </c>
      <c r="B79" s="19">
        <v>8774554</v>
      </c>
      <c r="C79" s="19"/>
      <c r="D79" s="20">
        <v>9790495</v>
      </c>
      <c r="E79" s="21"/>
      <c r="F79" s="21">
        <v>445126</v>
      </c>
      <c r="G79" s="21">
        <v>874251</v>
      </c>
      <c r="H79" s="21">
        <v>764109</v>
      </c>
      <c r="I79" s="21">
        <v>2083486</v>
      </c>
      <c r="J79" s="21">
        <v>600791</v>
      </c>
      <c r="K79" s="21">
        <v>773998</v>
      </c>
      <c r="L79" s="21">
        <v>446729</v>
      </c>
      <c r="M79" s="21">
        <v>1821518</v>
      </c>
      <c r="N79" s="21">
        <v>766078</v>
      </c>
      <c r="O79" s="21">
        <v>1612304</v>
      </c>
      <c r="P79" s="21">
        <v>847460</v>
      </c>
      <c r="Q79" s="21">
        <v>3225842</v>
      </c>
      <c r="R79" s="21"/>
      <c r="S79" s="21"/>
      <c r="T79" s="21"/>
      <c r="U79" s="21"/>
      <c r="V79" s="21">
        <v>7130846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494501</v>
      </c>
      <c r="C82" s="19"/>
      <c r="D82" s="20">
        <v>809600</v>
      </c>
      <c r="E82" s="21">
        <v>1349000</v>
      </c>
      <c r="F82" s="21">
        <v>39071</v>
      </c>
      <c r="G82" s="21">
        <v>62498</v>
      </c>
      <c r="H82" s="21">
        <v>46738</v>
      </c>
      <c r="I82" s="21">
        <v>148307</v>
      </c>
      <c r="J82" s="21">
        <v>39826</v>
      </c>
      <c r="K82" s="21">
        <v>38316</v>
      </c>
      <c r="L82" s="21">
        <v>19798</v>
      </c>
      <c r="M82" s="21">
        <v>97940</v>
      </c>
      <c r="N82" s="21">
        <v>25598</v>
      </c>
      <c r="O82" s="21">
        <v>31874</v>
      </c>
      <c r="P82" s="21">
        <v>83371</v>
      </c>
      <c r="Q82" s="21">
        <v>140843</v>
      </c>
      <c r="R82" s="21"/>
      <c r="S82" s="21"/>
      <c r="T82" s="21"/>
      <c r="U82" s="21"/>
      <c r="V82" s="21">
        <v>387090</v>
      </c>
      <c r="W82" s="21">
        <v>797744</v>
      </c>
      <c r="X82" s="21"/>
      <c r="Y82" s="20"/>
      <c r="Z82" s="23">
        <v>1349000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4419076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4419076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4419076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4419076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103597146</v>
      </c>
      <c r="D5" s="153">
        <f>SUM(D6:D8)</f>
        <v>0</v>
      </c>
      <c r="E5" s="154">
        <f t="shared" si="0"/>
        <v>112496381</v>
      </c>
      <c r="F5" s="100">
        <f t="shared" si="0"/>
        <v>127884000</v>
      </c>
      <c r="G5" s="100">
        <f t="shared" si="0"/>
        <v>464158</v>
      </c>
      <c r="H5" s="100">
        <f t="shared" si="0"/>
        <v>433002</v>
      </c>
      <c r="I5" s="100">
        <f t="shared" si="0"/>
        <v>4132382</v>
      </c>
      <c r="J5" s="100">
        <f t="shared" si="0"/>
        <v>5029542</v>
      </c>
      <c r="K5" s="100">
        <f t="shared" si="0"/>
        <v>3804181</v>
      </c>
      <c r="L5" s="100">
        <f t="shared" si="0"/>
        <v>1898866</v>
      </c>
      <c r="M5" s="100">
        <f t="shared" si="0"/>
        <v>3864881</v>
      </c>
      <c r="N5" s="100">
        <f t="shared" si="0"/>
        <v>9567928</v>
      </c>
      <c r="O5" s="100">
        <f t="shared" si="0"/>
        <v>2274158</v>
      </c>
      <c r="P5" s="100">
        <f t="shared" si="0"/>
        <v>1902470</v>
      </c>
      <c r="Q5" s="100">
        <f t="shared" si="0"/>
        <v>0</v>
      </c>
      <c r="R5" s="100">
        <f t="shared" si="0"/>
        <v>4176628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18774098</v>
      </c>
      <c r="X5" s="100">
        <f t="shared" si="0"/>
        <v>106551441</v>
      </c>
      <c r="Y5" s="100">
        <f t="shared" si="0"/>
        <v>-87777343</v>
      </c>
      <c r="Z5" s="137">
        <f>+IF(X5&lt;&gt;0,+(Y5/X5)*100,0)</f>
        <v>-82.38024955476669</v>
      </c>
      <c r="AA5" s="153">
        <f>SUM(AA6:AA8)</f>
        <v>127884000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395</v>
      </c>
      <c r="L6" s="60">
        <v>-119931</v>
      </c>
      <c r="M6" s="60"/>
      <c r="N6" s="60">
        <v>-119536</v>
      </c>
      <c r="O6" s="60"/>
      <c r="P6" s="60"/>
      <c r="Q6" s="60"/>
      <c r="R6" s="60"/>
      <c r="S6" s="60"/>
      <c r="T6" s="60"/>
      <c r="U6" s="60"/>
      <c r="V6" s="60"/>
      <c r="W6" s="60">
        <v>-119536</v>
      </c>
      <c r="X6" s="60"/>
      <c r="Y6" s="60">
        <v>-119536</v>
      </c>
      <c r="Z6" s="140">
        <v>0</v>
      </c>
      <c r="AA6" s="155"/>
    </row>
    <row r="7" spans="1:27" ht="12.75">
      <c r="A7" s="138" t="s">
        <v>76</v>
      </c>
      <c r="B7" s="136"/>
      <c r="C7" s="157">
        <v>103484891</v>
      </c>
      <c r="D7" s="157"/>
      <c r="E7" s="158">
        <v>112496381</v>
      </c>
      <c r="F7" s="159">
        <v>127884000</v>
      </c>
      <c r="G7" s="159">
        <v>464158</v>
      </c>
      <c r="H7" s="159">
        <v>433002</v>
      </c>
      <c r="I7" s="159">
        <v>4099862</v>
      </c>
      <c r="J7" s="159">
        <v>4997022</v>
      </c>
      <c r="K7" s="159">
        <v>3803786</v>
      </c>
      <c r="L7" s="159">
        <v>1683273</v>
      </c>
      <c r="M7" s="159">
        <v>3864881</v>
      </c>
      <c r="N7" s="159">
        <v>9351940</v>
      </c>
      <c r="O7" s="159">
        <v>2274158</v>
      </c>
      <c r="P7" s="159">
        <v>1780903</v>
      </c>
      <c r="Q7" s="159"/>
      <c r="R7" s="159">
        <v>4055061</v>
      </c>
      <c r="S7" s="159"/>
      <c r="T7" s="159"/>
      <c r="U7" s="159"/>
      <c r="V7" s="159"/>
      <c r="W7" s="159">
        <v>18404023</v>
      </c>
      <c r="X7" s="159">
        <v>106551441</v>
      </c>
      <c r="Y7" s="159">
        <v>-88147418</v>
      </c>
      <c r="Z7" s="141">
        <v>-82.73</v>
      </c>
      <c r="AA7" s="157">
        <v>127884000</v>
      </c>
    </row>
    <row r="8" spans="1:27" ht="12.75">
      <c r="A8" s="138" t="s">
        <v>77</v>
      </c>
      <c r="B8" s="136"/>
      <c r="C8" s="155">
        <v>112255</v>
      </c>
      <c r="D8" s="155"/>
      <c r="E8" s="156"/>
      <c r="F8" s="60"/>
      <c r="G8" s="60"/>
      <c r="H8" s="60"/>
      <c r="I8" s="60">
        <v>32520</v>
      </c>
      <c r="J8" s="60">
        <v>32520</v>
      </c>
      <c r="K8" s="60"/>
      <c r="L8" s="60">
        <v>335524</v>
      </c>
      <c r="M8" s="60"/>
      <c r="N8" s="60">
        <v>335524</v>
      </c>
      <c r="O8" s="60"/>
      <c r="P8" s="60">
        <v>121567</v>
      </c>
      <c r="Q8" s="60"/>
      <c r="R8" s="60">
        <v>121567</v>
      </c>
      <c r="S8" s="60"/>
      <c r="T8" s="60"/>
      <c r="U8" s="60"/>
      <c r="V8" s="60"/>
      <c r="W8" s="60">
        <v>489611</v>
      </c>
      <c r="X8" s="60"/>
      <c r="Y8" s="60">
        <v>489611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4375257</v>
      </c>
      <c r="D9" s="153">
        <f>SUM(D10:D14)</f>
        <v>0</v>
      </c>
      <c r="E9" s="154">
        <f t="shared" si="1"/>
        <v>720000</v>
      </c>
      <c r="F9" s="100">
        <f t="shared" si="1"/>
        <v>0</v>
      </c>
      <c r="G9" s="100">
        <f t="shared" si="1"/>
        <v>93348</v>
      </c>
      <c r="H9" s="100">
        <f t="shared" si="1"/>
        <v>117782</v>
      </c>
      <c r="I9" s="100">
        <f t="shared" si="1"/>
        <v>54121</v>
      </c>
      <c r="J9" s="100">
        <f t="shared" si="1"/>
        <v>265251</v>
      </c>
      <c r="K9" s="100">
        <f t="shared" si="1"/>
        <v>3646</v>
      </c>
      <c r="L9" s="100">
        <f t="shared" si="1"/>
        <v>30325</v>
      </c>
      <c r="M9" s="100">
        <f t="shared" si="1"/>
        <v>2979</v>
      </c>
      <c r="N9" s="100">
        <f t="shared" si="1"/>
        <v>36950</v>
      </c>
      <c r="O9" s="100">
        <f t="shared" si="1"/>
        <v>9359</v>
      </c>
      <c r="P9" s="100">
        <f t="shared" si="1"/>
        <v>0</v>
      </c>
      <c r="Q9" s="100">
        <f t="shared" si="1"/>
        <v>0</v>
      </c>
      <c r="R9" s="100">
        <f t="shared" si="1"/>
        <v>9359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311560</v>
      </c>
      <c r="X9" s="100">
        <f t="shared" si="1"/>
        <v>1234716</v>
      </c>
      <c r="Y9" s="100">
        <f t="shared" si="1"/>
        <v>-923156</v>
      </c>
      <c r="Z9" s="137">
        <f>+IF(X9&lt;&gt;0,+(Y9/X9)*100,0)</f>
        <v>-74.76666699062781</v>
      </c>
      <c r="AA9" s="153">
        <f>SUM(AA10:AA14)</f>
        <v>0</v>
      </c>
    </row>
    <row r="10" spans="1:27" ht="12.75">
      <c r="A10" s="138" t="s">
        <v>79</v>
      </c>
      <c r="B10" s="136"/>
      <c r="C10" s="155">
        <v>4375257</v>
      </c>
      <c r="D10" s="155"/>
      <c r="E10" s="156">
        <v>720000</v>
      </c>
      <c r="F10" s="60"/>
      <c r="G10" s="60">
        <v>93348</v>
      </c>
      <c r="H10" s="60">
        <v>117782</v>
      </c>
      <c r="I10" s="60">
        <v>54121</v>
      </c>
      <c r="J10" s="60">
        <v>265251</v>
      </c>
      <c r="K10" s="60">
        <v>3646</v>
      </c>
      <c r="L10" s="60">
        <v>30325</v>
      </c>
      <c r="M10" s="60">
        <v>2979</v>
      </c>
      <c r="N10" s="60">
        <v>36950</v>
      </c>
      <c r="O10" s="60">
        <v>9359</v>
      </c>
      <c r="P10" s="60"/>
      <c r="Q10" s="60"/>
      <c r="R10" s="60">
        <v>9359</v>
      </c>
      <c r="S10" s="60"/>
      <c r="T10" s="60"/>
      <c r="U10" s="60"/>
      <c r="V10" s="60"/>
      <c r="W10" s="60">
        <v>311560</v>
      </c>
      <c r="X10" s="60">
        <v>1234716</v>
      </c>
      <c r="Y10" s="60">
        <v>-923156</v>
      </c>
      <c r="Z10" s="140">
        <v>-74.77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40800547</v>
      </c>
      <c r="D15" s="153">
        <f>SUM(D16:D18)</f>
        <v>0</v>
      </c>
      <c r="E15" s="154">
        <f t="shared" si="2"/>
        <v>23170000</v>
      </c>
      <c r="F15" s="100">
        <f t="shared" si="2"/>
        <v>0</v>
      </c>
      <c r="G15" s="100">
        <f t="shared" si="2"/>
        <v>1136137</v>
      </c>
      <c r="H15" s="100">
        <f t="shared" si="2"/>
        <v>1790805</v>
      </c>
      <c r="I15" s="100">
        <f t="shared" si="2"/>
        <v>872149</v>
      </c>
      <c r="J15" s="100">
        <f t="shared" si="2"/>
        <v>3799091</v>
      </c>
      <c r="K15" s="100">
        <f t="shared" si="2"/>
        <v>0</v>
      </c>
      <c r="L15" s="100">
        <f t="shared" si="2"/>
        <v>496</v>
      </c>
      <c r="M15" s="100">
        <f t="shared" si="2"/>
        <v>508594</v>
      </c>
      <c r="N15" s="100">
        <f t="shared" si="2"/>
        <v>509090</v>
      </c>
      <c r="O15" s="100">
        <f t="shared" si="2"/>
        <v>0</v>
      </c>
      <c r="P15" s="100">
        <f t="shared" si="2"/>
        <v>17624</v>
      </c>
      <c r="Q15" s="100">
        <f t="shared" si="2"/>
        <v>0</v>
      </c>
      <c r="R15" s="100">
        <f t="shared" si="2"/>
        <v>17624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4325805</v>
      </c>
      <c r="X15" s="100">
        <f t="shared" si="2"/>
        <v>7271526</v>
      </c>
      <c r="Y15" s="100">
        <f t="shared" si="2"/>
        <v>-2945721</v>
      </c>
      <c r="Z15" s="137">
        <f>+IF(X15&lt;&gt;0,+(Y15/X15)*100,0)</f>
        <v>-40.51035504789503</v>
      </c>
      <c r="AA15" s="153">
        <f>SUM(AA16:AA18)</f>
        <v>0</v>
      </c>
    </row>
    <row r="16" spans="1:27" ht="12.75">
      <c r="A16" s="138" t="s">
        <v>85</v>
      </c>
      <c r="B16" s="136"/>
      <c r="C16" s="155">
        <v>40800547</v>
      </c>
      <c r="D16" s="155"/>
      <c r="E16" s="156">
        <v>23170000</v>
      </c>
      <c r="F16" s="60"/>
      <c r="G16" s="60">
        <v>1136137</v>
      </c>
      <c r="H16" s="60">
        <v>1790805</v>
      </c>
      <c r="I16" s="60">
        <v>872149</v>
      </c>
      <c r="J16" s="60">
        <v>3799091</v>
      </c>
      <c r="K16" s="60"/>
      <c r="L16" s="60"/>
      <c r="M16" s="60">
        <v>8397</v>
      </c>
      <c r="N16" s="60">
        <v>8397</v>
      </c>
      <c r="O16" s="60"/>
      <c r="P16" s="60">
        <v>17624</v>
      </c>
      <c r="Q16" s="60"/>
      <c r="R16" s="60">
        <v>17624</v>
      </c>
      <c r="S16" s="60"/>
      <c r="T16" s="60"/>
      <c r="U16" s="60"/>
      <c r="V16" s="60"/>
      <c r="W16" s="60">
        <v>3825112</v>
      </c>
      <c r="X16" s="60">
        <v>7271526</v>
      </c>
      <c r="Y16" s="60">
        <v>-3446414</v>
      </c>
      <c r="Z16" s="140">
        <v>-47.4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>
        <v>496</v>
      </c>
      <c r="M17" s="60">
        <v>500197</v>
      </c>
      <c r="N17" s="60">
        <v>500693</v>
      </c>
      <c r="O17" s="60"/>
      <c r="P17" s="60"/>
      <c r="Q17" s="60"/>
      <c r="R17" s="60"/>
      <c r="S17" s="60"/>
      <c r="T17" s="60"/>
      <c r="U17" s="60"/>
      <c r="V17" s="60"/>
      <c r="W17" s="60">
        <v>500693</v>
      </c>
      <c r="X17" s="60"/>
      <c r="Y17" s="60">
        <v>500693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9329143</v>
      </c>
      <c r="D19" s="153">
        <f>SUM(D20:D23)</f>
        <v>0</v>
      </c>
      <c r="E19" s="154">
        <f t="shared" si="3"/>
        <v>17666951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41803</v>
      </c>
      <c r="L19" s="100">
        <f t="shared" si="3"/>
        <v>156943</v>
      </c>
      <c r="M19" s="100">
        <f t="shared" si="3"/>
        <v>272658</v>
      </c>
      <c r="N19" s="100">
        <f t="shared" si="3"/>
        <v>471404</v>
      </c>
      <c r="O19" s="100">
        <f t="shared" si="3"/>
        <v>168299</v>
      </c>
      <c r="P19" s="100">
        <f t="shared" si="3"/>
        <v>157385</v>
      </c>
      <c r="Q19" s="100">
        <f t="shared" si="3"/>
        <v>0</v>
      </c>
      <c r="R19" s="100">
        <f t="shared" si="3"/>
        <v>325684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797088</v>
      </c>
      <c r="X19" s="100">
        <f t="shared" si="3"/>
        <v>15317550</v>
      </c>
      <c r="Y19" s="100">
        <f t="shared" si="3"/>
        <v>-14520462</v>
      </c>
      <c r="Z19" s="137">
        <f>+IF(X19&lt;&gt;0,+(Y19/X19)*100,0)</f>
        <v>-94.79624352458454</v>
      </c>
      <c r="AA19" s="153">
        <f>SUM(AA20:AA23)</f>
        <v>0</v>
      </c>
    </row>
    <row r="20" spans="1:27" ht="12.75">
      <c r="A20" s="138" t="s">
        <v>89</v>
      </c>
      <c r="B20" s="136"/>
      <c r="C20" s="155">
        <v>8594655</v>
      </c>
      <c r="D20" s="155"/>
      <c r="E20" s="156">
        <v>16317549</v>
      </c>
      <c r="F20" s="60"/>
      <c r="G20" s="60"/>
      <c r="H20" s="60"/>
      <c r="I20" s="60"/>
      <c r="J20" s="60"/>
      <c r="K20" s="60">
        <v>41803</v>
      </c>
      <c r="L20" s="60">
        <v>156943</v>
      </c>
      <c r="M20" s="60">
        <v>272658</v>
      </c>
      <c r="N20" s="60">
        <v>471404</v>
      </c>
      <c r="O20" s="60">
        <v>168299</v>
      </c>
      <c r="P20" s="60">
        <v>157385</v>
      </c>
      <c r="Q20" s="60"/>
      <c r="R20" s="60">
        <v>325684</v>
      </c>
      <c r="S20" s="60"/>
      <c r="T20" s="60"/>
      <c r="U20" s="60"/>
      <c r="V20" s="60"/>
      <c r="W20" s="60">
        <v>797088</v>
      </c>
      <c r="X20" s="60">
        <v>15317550</v>
      </c>
      <c r="Y20" s="60">
        <v>-14520462</v>
      </c>
      <c r="Z20" s="140">
        <v>-94.8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734488</v>
      </c>
      <c r="D23" s="155"/>
      <c r="E23" s="156">
        <v>1349402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158102093</v>
      </c>
      <c r="D25" s="168">
        <f>+D5+D9+D15+D19+D24</f>
        <v>0</v>
      </c>
      <c r="E25" s="169">
        <f t="shared" si="4"/>
        <v>154053332</v>
      </c>
      <c r="F25" s="73">
        <f t="shared" si="4"/>
        <v>127884000</v>
      </c>
      <c r="G25" s="73">
        <f t="shared" si="4"/>
        <v>1693643</v>
      </c>
      <c r="H25" s="73">
        <f t="shared" si="4"/>
        <v>2341589</v>
      </c>
      <c r="I25" s="73">
        <f t="shared" si="4"/>
        <v>5058652</v>
      </c>
      <c r="J25" s="73">
        <f t="shared" si="4"/>
        <v>9093884</v>
      </c>
      <c r="K25" s="73">
        <f t="shared" si="4"/>
        <v>3849630</v>
      </c>
      <c r="L25" s="73">
        <f t="shared" si="4"/>
        <v>2086630</v>
      </c>
      <c r="M25" s="73">
        <f t="shared" si="4"/>
        <v>4649112</v>
      </c>
      <c r="N25" s="73">
        <f t="shared" si="4"/>
        <v>10585372</v>
      </c>
      <c r="O25" s="73">
        <f t="shared" si="4"/>
        <v>2451816</v>
      </c>
      <c r="P25" s="73">
        <f t="shared" si="4"/>
        <v>2077479</v>
      </c>
      <c r="Q25" s="73">
        <f t="shared" si="4"/>
        <v>0</v>
      </c>
      <c r="R25" s="73">
        <f t="shared" si="4"/>
        <v>4529295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24208551</v>
      </c>
      <c r="X25" s="73">
        <f t="shared" si="4"/>
        <v>130375233</v>
      </c>
      <c r="Y25" s="73">
        <f t="shared" si="4"/>
        <v>-106166682</v>
      </c>
      <c r="Z25" s="170">
        <f>+IF(X25&lt;&gt;0,+(Y25/X25)*100,0)</f>
        <v>-81.43163356801057</v>
      </c>
      <c r="AA25" s="168">
        <f>+AA5+AA9+AA15+AA19+AA24</f>
        <v>127884000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82904804</v>
      </c>
      <c r="D28" s="153">
        <f>SUM(D29:D31)</f>
        <v>0</v>
      </c>
      <c r="E28" s="154">
        <f t="shared" si="5"/>
        <v>108787555</v>
      </c>
      <c r="F28" s="100">
        <f t="shared" si="5"/>
        <v>97634000</v>
      </c>
      <c r="G28" s="100">
        <f t="shared" si="5"/>
        <v>2813669</v>
      </c>
      <c r="H28" s="100">
        <f t="shared" si="5"/>
        <v>6953031</v>
      </c>
      <c r="I28" s="100">
        <f t="shared" si="5"/>
        <v>5675971</v>
      </c>
      <c r="J28" s="100">
        <f t="shared" si="5"/>
        <v>15442671</v>
      </c>
      <c r="K28" s="100">
        <f t="shared" si="5"/>
        <v>2684944</v>
      </c>
      <c r="L28" s="100">
        <f t="shared" si="5"/>
        <v>2380071</v>
      </c>
      <c r="M28" s="100">
        <f t="shared" si="5"/>
        <v>4030473</v>
      </c>
      <c r="N28" s="100">
        <f t="shared" si="5"/>
        <v>9095488</v>
      </c>
      <c r="O28" s="100">
        <f t="shared" si="5"/>
        <v>6355183</v>
      </c>
      <c r="P28" s="100">
        <f t="shared" si="5"/>
        <v>10268450</v>
      </c>
      <c r="Q28" s="100">
        <f t="shared" si="5"/>
        <v>0</v>
      </c>
      <c r="R28" s="100">
        <f t="shared" si="5"/>
        <v>16623633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41161792</v>
      </c>
      <c r="X28" s="100">
        <f t="shared" si="5"/>
        <v>56066185</v>
      </c>
      <c r="Y28" s="100">
        <f t="shared" si="5"/>
        <v>-14904393</v>
      </c>
      <c r="Z28" s="137">
        <f>+IF(X28&lt;&gt;0,+(Y28/X28)*100,0)</f>
        <v>-26.583569044335725</v>
      </c>
      <c r="AA28" s="153">
        <f>SUM(AA29:AA31)</f>
        <v>97634000</v>
      </c>
    </row>
    <row r="29" spans="1:27" ht="12.75">
      <c r="A29" s="138" t="s">
        <v>75</v>
      </c>
      <c r="B29" s="136"/>
      <c r="C29" s="155">
        <v>29015733</v>
      </c>
      <c r="D29" s="155"/>
      <c r="E29" s="156">
        <v>9071385</v>
      </c>
      <c r="F29" s="60">
        <v>9621000</v>
      </c>
      <c r="G29" s="60">
        <v>1272351</v>
      </c>
      <c r="H29" s="60">
        <v>1653427</v>
      </c>
      <c r="I29" s="60">
        <v>1429506</v>
      </c>
      <c r="J29" s="60">
        <v>4355284</v>
      </c>
      <c r="K29" s="60">
        <v>282950</v>
      </c>
      <c r="L29" s="60">
        <v>1044948</v>
      </c>
      <c r="M29" s="60">
        <v>2013112</v>
      </c>
      <c r="N29" s="60">
        <v>3341010</v>
      </c>
      <c r="O29" s="60">
        <v>3638989</v>
      </c>
      <c r="P29" s="60">
        <v>5393532</v>
      </c>
      <c r="Q29" s="60"/>
      <c r="R29" s="60">
        <v>9032521</v>
      </c>
      <c r="S29" s="60"/>
      <c r="T29" s="60"/>
      <c r="U29" s="60"/>
      <c r="V29" s="60"/>
      <c r="W29" s="60">
        <v>16728815</v>
      </c>
      <c r="X29" s="60">
        <v>31058226</v>
      </c>
      <c r="Y29" s="60">
        <v>-14329411</v>
      </c>
      <c r="Z29" s="140">
        <v>-46.14</v>
      </c>
      <c r="AA29" s="155">
        <v>9621000</v>
      </c>
    </row>
    <row r="30" spans="1:27" ht="12.75">
      <c r="A30" s="138" t="s">
        <v>76</v>
      </c>
      <c r="B30" s="136"/>
      <c r="C30" s="157">
        <v>34681288</v>
      </c>
      <c r="D30" s="157"/>
      <c r="E30" s="158">
        <v>99716170</v>
      </c>
      <c r="F30" s="159">
        <v>88013000</v>
      </c>
      <c r="G30" s="159">
        <v>626084</v>
      </c>
      <c r="H30" s="159">
        <v>2224616</v>
      </c>
      <c r="I30" s="159">
        <v>2109249</v>
      </c>
      <c r="J30" s="159">
        <v>4959949</v>
      </c>
      <c r="K30" s="159">
        <v>2153222</v>
      </c>
      <c r="L30" s="159">
        <v>1008353</v>
      </c>
      <c r="M30" s="159">
        <v>190625</v>
      </c>
      <c r="N30" s="159">
        <v>3352200</v>
      </c>
      <c r="O30" s="159">
        <v>3034531</v>
      </c>
      <c r="P30" s="159">
        <v>2887191</v>
      </c>
      <c r="Q30" s="159"/>
      <c r="R30" s="159">
        <v>5921722</v>
      </c>
      <c r="S30" s="159"/>
      <c r="T30" s="159"/>
      <c r="U30" s="159"/>
      <c r="V30" s="159"/>
      <c r="W30" s="159">
        <v>14233871</v>
      </c>
      <c r="X30" s="159">
        <v>25007959</v>
      </c>
      <c r="Y30" s="159">
        <v>-10774088</v>
      </c>
      <c r="Z30" s="141">
        <v>-43.08</v>
      </c>
      <c r="AA30" s="157">
        <v>88013000</v>
      </c>
    </row>
    <row r="31" spans="1:27" ht="12.75">
      <c r="A31" s="138" t="s">
        <v>77</v>
      </c>
      <c r="B31" s="136"/>
      <c r="C31" s="155">
        <v>19207783</v>
      </c>
      <c r="D31" s="155"/>
      <c r="E31" s="156"/>
      <c r="F31" s="60"/>
      <c r="G31" s="60">
        <v>915234</v>
      </c>
      <c r="H31" s="60">
        <v>3074988</v>
      </c>
      <c r="I31" s="60">
        <v>2137216</v>
      </c>
      <c r="J31" s="60">
        <v>6127438</v>
      </c>
      <c r="K31" s="60">
        <v>248772</v>
      </c>
      <c r="L31" s="60">
        <v>326770</v>
      </c>
      <c r="M31" s="60">
        <v>1826736</v>
      </c>
      <c r="N31" s="60">
        <v>2402278</v>
      </c>
      <c r="O31" s="60">
        <v>-318337</v>
      </c>
      <c r="P31" s="60">
        <v>1987727</v>
      </c>
      <c r="Q31" s="60"/>
      <c r="R31" s="60">
        <v>1669390</v>
      </c>
      <c r="S31" s="60"/>
      <c r="T31" s="60"/>
      <c r="U31" s="60"/>
      <c r="V31" s="60"/>
      <c r="W31" s="60">
        <v>10199106</v>
      </c>
      <c r="X31" s="60"/>
      <c r="Y31" s="60">
        <v>10199106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24149102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762011</v>
      </c>
      <c r="H32" s="100">
        <f t="shared" si="6"/>
        <v>853922</v>
      </c>
      <c r="I32" s="100">
        <f t="shared" si="6"/>
        <v>1576747</v>
      </c>
      <c r="J32" s="100">
        <f t="shared" si="6"/>
        <v>3192680</v>
      </c>
      <c r="K32" s="100">
        <f t="shared" si="6"/>
        <v>339021</v>
      </c>
      <c r="L32" s="100">
        <f t="shared" si="6"/>
        <v>462503</v>
      </c>
      <c r="M32" s="100">
        <f t="shared" si="6"/>
        <v>1451067</v>
      </c>
      <c r="N32" s="100">
        <f t="shared" si="6"/>
        <v>2252591</v>
      </c>
      <c r="O32" s="100">
        <f t="shared" si="6"/>
        <v>812203</v>
      </c>
      <c r="P32" s="100">
        <f t="shared" si="6"/>
        <v>989157</v>
      </c>
      <c r="Q32" s="100">
        <f t="shared" si="6"/>
        <v>0</v>
      </c>
      <c r="R32" s="100">
        <f t="shared" si="6"/>
        <v>1801360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7246631</v>
      </c>
      <c r="X32" s="100">
        <f t="shared" si="6"/>
        <v>17516610</v>
      </c>
      <c r="Y32" s="100">
        <f t="shared" si="6"/>
        <v>-10269979</v>
      </c>
      <c r="Z32" s="137">
        <f>+IF(X32&lt;&gt;0,+(Y32/X32)*100,0)</f>
        <v>-58.629946091167184</v>
      </c>
      <c r="AA32" s="153">
        <f>SUM(AA33:AA37)</f>
        <v>0</v>
      </c>
    </row>
    <row r="33" spans="1:27" ht="12.75">
      <c r="A33" s="138" t="s">
        <v>79</v>
      </c>
      <c r="B33" s="136"/>
      <c r="C33" s="155">
        <v>24149102</v>
      </c>
      <c r="D33" s="155"/>
      <c r="E33" s="156"/>
      <c r="F33" s="60"/>
      <c r="G33" s="60">
        <v>762011</v>
      </c>
      <c r="H33" s="60">
        <v>853922</v>
      </c>
      <c r="I33" s="60">
        <v>1576747</v>
      </c>
      <c r="J33" s="60">
        <v>3192680</v>
      </c>
      <c r="K33" s="60">
        <v>339021</v>
      </c>
      <c r="L33" s="60">
        <v>417503</v>
      </c>
      <c r="M33" s="60">
        <v>1192151</v>
      </c>
      <c r="N33" s="60">
        <v>1948675</v>
      </c>
      <c r="O33" s="60">
        <v>798233</v>
      </c>
      <c r="P33" s="60">
        <v>749982</v>
      </c>
      <c r="Q33" s="60"/>
      <c r="R33" s="60">
        <v>1548215</v>
      </c>
      <c r="S33" s="60"/>
      <c r="T33" s="60"/>
      <c r="U33" s="60"/>
      <c r="V33" s="60"/>
      <c r="W33" s="60">
        <v>6689570</v>
      </c>
      <c r="X33" s="60">
        <v>17516610</v>
      </c>
      <c r="Y33" s="60">
        <v>-10827040</v>
      </c>
      <c r="Z33" s="140">
        <v>-61.81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>
        <v>45000</v>
      </c>
      <c r="M34" s="60">
        <v>227870</v>
      </c>
      <c r="N34" s="60">
        <v>272870</v>
      </c>
      <c r="O34" s="60">
        <v>13970</v>
      </c>
      <c r="P34" s="60">
        <v>220530</v>
      </c>
      <c r="Q34" s="60"/>
      <c r="R34" s="60">
        <v>234500</v>
      </c>
      <c r="S34" s="60"/>
      <c r="T34" s="60"/>
      <c r="U34" s="60"/>
      <c r="V34" s="60"/>
      <c r="W34" s="60">
        <v>507370</v>
      </c>
      <c r="X34" s="60"/>
      <c r="Y34" s="60">
        <v>507370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>
        <v>31046</v>
      </c>
      <c r="N37" s="159">
        <v>31046</v>
      </c>
      <c r="O37" s="159"/>
      <c r="P37" s="159">
        <v>18645</v>
      </c>
      <c r="Q37" s="159"/>
      <c r="R37" s="159">
        <v>18645</v>
      </c>
      <c r="S37" s="159"/>
      <c r="T37" s="159"/>
      <c r="U37" s="159"/>
      <c r="V37" s="159"/>
      <c r="W37" s="159">
        <v>49691</v>
      </c>
      <c r="X37" s="159"/>
      <c r="Y37" s="159">
        <v>49691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36492520</v>
      </c>
      <c r="D38" s="153">
        <f>SUM(D39:D41)</f>
        <v>0</v>
      </c>
      <c r="E38" s="154">
        <f t="shared" si="7"/>
        <v>0</v>
      </c>
      <c r="F38" s="100">
        <f t="shared" si="7"/>
        <v>39372000</v>
      </c>
      <c r="G38" s="100">
        <f t="shared" si="7"/>
        <v>1656700</v>
      </c>
      <c r="H38" s="100">
        <f t="shared" si="7"/>
        <v>3219804</v>
      </c>
      <c r="I38" s="100">
        <f t="shared" si="7"/>
        <v>3204033</v>
      </c>
      <c r="J38" s="100">
        <f t="shared" si="7"/>
        <v>8080537</v>
      </c>
      <c r="K38" s="100">
        <f t="shared" si="7"/>
        <v>0</v>
      </c>
      <c r="L38" s="100">
        <f t="shared" si="7"/>
        <v>1101512</v>
      </c>
      <c r="M38" s="100">
        <f t="shared" si="7"/>
        <v>2697983</v>
      </c>
      <c r="N38" s="100">
        <f t="shared" si="7"/>
        <v>3799495</v>
      </c>
      <c r="O38" s="100">
        <f t="shared" si="7"/>
        <v>-1950317</v>
      </c>
      <c r="P38" s="100">
        <f t="shared" si="7"/>
        <v>1060503</v>
      </c>
      <c r="Q38" s="100">
        <f t="shared" si="7"/>
        <v>0</v>
      </c>
      <c r="R38" s="100">
        <f t="shared" si="7"/>
        <v>-889814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10990218</v>
      </c>
      <c r="X38" s="100">
        <f t="shared" si="7"/>
        <v>17759124</v>
      </c>
      <c r="Y38" s="100">
        <f t="shared" si="7"/>
        <v>-6768906</v>
      </c>
      <c r="Z38" s="137">
        <f>+IF(X38&lt;&gt;0,+(Y38/X38)*100,0)</f>
        <v>-38.115089460493664</v>
      </c>
      <c r="AA38" s="153">
        <f>SUM(AA39:AA41)</f>
        <v>39372000</v>
      </c>
    </row>
    <row r="39" spans="1:27" ht="12.75">
      <c r="A39" s="138" t="s">
        <v>85</v>
      </c>
      <c r="B39" s="136"/>
      <c r="C39" s="155">
        <v>36492520</v>
      </c>
      <c r="D39" s="155"/>
      <c r="E39" s="156"/>
      <c r="F39" s="60">
        <v>16202000</v>
      </c>
      <c r="G39" s="60">
        <v>1656700</v>
      </c>
      <c r="H39" s="60">
        <v>3219804</v>
      </c>
      <c r="I39" s="60">
        <v>3204033</v>
      </c>
      <c r="J39" s="60">
        <v>8080537</v>
      </c>
      <c r="K39" s="60"/>
      <c r="L39" s="60">
        <v>1101512</v>
      </c>
      <c r="M39" s="60">
        <v>2697983</v>
      </c>
      <c r="N39" s="60">
        <v>3799495</v>
      </c>
      <c r="O39" s="60">
        <v>-1950317</v>
      </c>
      <c r="P39" s="60">
        <v>667390</v>
      </c>
      <c r="Q39" s="60"/>
      <c r="R39" s="60">
        <v>-1282927</v>
      </c>
      <c r="S39" s="60"/>
      <c r="T39" s="60"/>
      <c r="U39" s="60"/>
      <c r="V39" s="60"/>
      <c r="W39" s="60">
        <v>10597105</v>
      </c>
      <c r="X39" s="60">
        <v>17759124</v>
      </c>
      <c r="Y39" s="60">
        <v>-7162019</v>
      </c>
      <c r="Z39" s="140">
        <v>-40.33</v>
      </c>
      <c r="AA39" s="155">
        <v>16202000</v>
      </c>
    </row>
    <row r="40" spans="1:27" ht="12.75">
      <c r="A40" s="138" t="s">
        <v>86</v>
      </c>
      <c r="B40" s="136"/>
      <c r="C40" s="155"/>
      <c r="D40" s="155"/>
      <c r="E40" s="156"/>
      <c r="F40" s="60">
        <v>23170000</v>
      </c>
      <c r="G40" s="60"/>
      <c r="H40" s="60"/>
      <c r="I40" s="60"/>
      <c r="J40" s="60"/>
      <c r="K40" s="60"/>
      <c r="L40" s="60"/>
      <c r="M40" s="60"/>
      <c r="N40" s="60"/>
      <c r="O40" s="60"/>
      <c r="P40" s="60">
        <v>393113</v>
      </c>
      <c r="Q40" s="60"/>
      <c r="R40" s="60">
        <v>393113</v>
      </c>
      <c r="S40" s="60"/>
      <c r="T40" s="60"/>
      <c r="U40" s="60"/>
      <c r="V40" s="60"/>
      <c r="W40" s="60">
        <v>393113</v>
      </c>
      <c r="X40" s="60"/>
      <c r="Y40" s="60">
        <v>393113</v>
      </c>
      <c r="Z40" s="140">
        <v>0</v>
      </c>
      <c r="AA40" s="155">
        <v>23170000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14000000</v>
      </c>
      <c r="F42" s="100">
        <f t="shared" si="8"/>
        <v>14000000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712848</v>
      </c>
      <c r="M42" s="100">
        <f t="shared" si="8"/>
        <v>145461</v>
      </c>
      <c r="N42" s="100">
        <f t="shared" si="8"/>
        <v>858309</v>
      </c>
      <c r="O42" s="100">
        <f t="shared" si="8"/>
        <v>927943</v>
      </c>
      <c r="P42" s="100">
        <f t="shared" si="8"/>
        <v>727619</v>
      </c>
      <c r="Q42" s="100">
        <f t="shared" si="8"/>
        <v>0</v>
      </c>
      <c r="R42" s="100">
        <f t="shared" si="8"/>
        <v>1655562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2513871</v>
      </c>
      <c r="X42" s="100">
        <f t="shared" si="8"/>
        <v>11454543</v>
      </c>
      <c r="Y42" s="100">
        <f t="shared" si="8"/>
        <v>-8940672</v>
      </c>
      <c r="Z42" s="137">
        <f>+IF(X42&lt;&gt;0,+(Y42/X42)*100,0)</f>
        <v>-78.05350244003624</v>
      </c>
      <c r="AA42" s="153">
        <f>SUM(AA43:AA46)</f>
        <v>14000000</v>
      </c>
    </row>
    <row r="43" spans="1:27" ht="12.75">
      <c r="A43" s="138" t="s">
        <v>89</v>
      </c>
      <c r="B43" s="136"/>
      <c r="C43" s="155"/>
      <c r="D43" s="155"/>
      <c r="E43" s="156">
        <v>14000000</v>
      </c>
      <c r="F43" s="60">
        <v>14000000</v>
      </c>
      <c r="G43" s="60"/>
      <c r="H43" s="60"/>
      <c r="I43" s="60"/>
      <c r="J43" s="60"/>
      <c r="K43" s="60"/>
      <c r="L43" s="60">
        <v>712848</v>
      </c>
      <c r="M43" s="60"/>
      <c r="N43" s="60">
        <v>712848</v>
      </c>
      <c r="O43" s="60">
        <v>629755</v>
      </c>
      <c r="P43" s="60">
        <v>879471</v>
      </c>
      <c r="Q43" s="60"/>
      <c r="R43" s="60">
        <v>1509226</v>
      </c>
      <c r="S43" s="60"/>
      <c r="T43" s="60"/>
      <c r="U43" s="60"/>
      <c r="V43" s="60"/>
      <c r="W43" s="60">
        <v>2222074</v>
      </c>
      <c r="X43" s="60">
        <v>11454543</v>
      </c>
      <c r="Y43" s="60">
        <v>-9232469</v>
      </c>
      <c r="Z43" s="140">
        <v>-80.6</v>
      </c>
      <c r="AA43" s="155">
        <v>14000000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>
        <v>145461</v>
      </c>
      <c r="N45" s="159">
        <v>145461</v>
      </c>
      <c r="O45" s="159">
        <v>298188</v>
      </c>
      <c r="P45" s="159">
        <v>-151852</v>
      </c>
      <c r="Q45" s="159"/>
      <c r="R45" s="159">
        <v>146336</v>
      </c>
      <c r="S45" s="159"/>
      <c r="T45" s="159"/>
      <c r="U45" s="159"/>
      <c r="V45" s="159"/>
      <c r="W45" s="159">
        <v>291797</v>
      </c>
      <c r="X45" s="159"/>
      <c r="Y45" s="159">
        <v>291797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>
        <v>11300</v>
      </c>
      <c r="N47" s="100">
        <v>11300</v>
      </c>
      <c r="O47" s="100">
        <v>186480</v>
      </c>
      <c r="P47" s="100"/>
      <c r="Q47" s="100"/>
      <c r="R47" s="100">
        <v>186480</v>
      </c>
      <c r="S47" s="100"/>
      <c r="T47" s="100"/>
      <c r="U47" s="100"/>
      <c r="V47" s="100"/>
      <c r="W47" s="100">
        <v>197780</v>
      </c>
      <c r="X47" s="100"/>
      <c r="Y47" s="100">
        <v>197780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143546426</v>
      </c>
      <c r="D48" s="168">
        <f>+D28+D32+D38+D42+D47</f>
        <v>0</v>
      </c>
      <c r="E48" s="169">
        <f t="shared" si="9"/>
        <v>122787555</v>
      </c>
      <c r="F48" s="73">
        <f t="shared" si="9"/>
        <v>151006000</v>
      </c>
      <c r="G48" s="73">
        <f t="shared" si="9"/>
        <v>5232380</v>
      </c>
      <c r="H48" s="73">
        <f t="shared" si="9"/>
        <v>11026757</v>
      </c>
      <c r="I48" s="73">
        <f t="shared" si="9"/>
        <v>10456751</v>
      </c>
      <c r="J48" s="73">
        <f t="shared" si="9"/>
        <v>26715888</v>
      </c>
      <c r="K48" s="73">
        <f t="shared" si="9"/>
        <v>3023965</v>
      </c>
      <c r="L48" s="73">
        <f t="shared" si="9"/>
        <v>4656934</v>
      </c>
      <c r="M48" s="73">
        <f t="shared" si="9"/>
        <v>8336284</v>
      </c>
      <c r="N48" s="73">
        <f t="shared" si="9"/>
        <v>16017183</v>
      </c>
      <c r="O48" s="73">
        <f t="shared" si="9"/>
        <v>6331492</v>
      </c>
      <c r="P48" s="73">
        <f t="shared" si="9"/>
        <v>13045729</v>
      </c>
      <c r="Q48" s="73">
        <f t="shared" si="9"/>
        <v>0</v>
      </c>
      <c r="R48" s="73">
        <f t="shared" si="9"/>
        <v>19377221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62110292</v>
      </c>
      <c r="X48" s="73">
        <f t="shared" si="9"/>
        <v>102796462</v>
      </c>
      <c r="Y48" s="73">
        <f t="shared" si="9"/>
        <v>-40686170</v>
      </c>
      <c r="Z48" s="170">
        <f>+IF(X48&lt;&gt;0,+(Y48/X48)*100,0)</f>
        <v>-39.579348557735386</v>
      </c>
      <c r="AA48" s="168">
        <f>+AA28+AA32+AA38+AA42+AA47</f>
        <v>151006000</v>
      </c>
    </row>
    <row r="49" spans="1:27" ht="12.75">
      <c r="A49" s="148" t="s">
        <v>49</v>
      </c>
      <c r="B49" s="149"/>
      <c r="C49" s="171">
        <f aca="true" t="shared" si="10" ref="C49:Y49">+C25-C48</f>
        <v>14555667</v>
      </c>
      <c r="D49" s="171">
        <f>+D25-D48</f>
        <v>0</v>
      </c>
      <c r="E49" s="172">
        <f t="shared" si="10"/>
        <v>31265777</v>
      </c>
      <c r="F49" s="173">
        <f t="shared" si="10"/>
        <v>-23122000</v>
      </c>
      <c r="G49" s="173">
        <f t="shared" si="10"/>
        <v>-3538737</v>
      </c>
      <c r="H49" s="173">
        <f t="shared" si="10"/>
        <v>-8685168</v>
      </c>
      <c r="I49" s="173">
        <f t="shared" si="10"/>
        <v>-5398099</v>
      </c>
      <c r="J49" s="173">
        <f t="shared" si="10"/>
        <v>-17622004</v>
      </c>
      <c r="K49" s="173">
        <f t="shared" si="10"/>
        <v>825665</v>
      </c>
      <c r="L49" s="173">
        <f t="shared" si="10"/>
        <v>-2570304</v>
      </c>
      <c r="M49" s="173">
        <f t="shared" si="10"/>
        <v>-3687172</v>
      </c>
      <c r="N49" s="173">
        <f t="shared" si="10"/>
        <v>-5431811</v>
      </c>
      <c r="O49" s="173">
        <f t="shared" si="10"/>
        <v>-3879676</v>
      </c>
      <c r="P49" s="173">
        <f t="shared" si="10"/>
        <v>-10968250</v>
      </c>
      <c r="Q49" s="173">
        <f t="shared" si="10"/>
        <v>0</v>
      </c>
      <c r="R49" s="173">
        <f t="shared" si="10"/>
        <v>-14847926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-37901741</v>
      </c>
      <c r="X49" s="173">
        <f>IF(F25=F48,0,X25-X48)</f>
        <v>27578771</v>
      </c>
      <c r="Y49" s="173">
        <f t="shared" si="10"/>
        <v>-65480512</v>
      </c>
      <c r="Z49" s="174">
        <f>+IF(X49&lt;&gt;0,+(Y49/X49)*100,0)</f>
        <v>-237.43085578396514</v>
      </c>
      <c r="AA49" s="171">
        <f>+AA25-AA48</f>
        <v>-23122000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18834654</v>
      </c>
      <c r="D5" s="155">
        <v>0</v>
      </c>
      <c r="E5" s="156">
        <v>18338147</v>
      </c>
      <c r="F5" s="60">
        <v>18338000</v>
      </c>
      <c r="G5" s="60">
        <v>188000</v>
      </c>
      <c r="H5" s="60">
        <v>314953</v>
      </c>
      <c r="I5" s="60">
        <v>3013806</v>
      </c>
      <c r="J5" s="60">
        <v>3516759</v>
      </c>
      <c r="K5" s="60">
        <v>519876</v>
      </c>
      <c r="L5" s="60">
        <v>519877</v>
      </c>
      <c r="M5" s="60">
        <v>519876</v>
      </c>
      <c r="N5" s="60">
        <v>1559629</v>
      </c>
      <c r="O5" s="60">
        <v>519876</v>
      </c>
      <c r="P5" s="60">
        <v>-78544</v>
      </c>
      <c r="Q5" s="60">
        <v>0</v>
      </c>
      <c r="R5" s="60">
        <v>441332</v>
      </c>
      <c r="S5" s="60">
        <v>0</v>
      </c>
      <c r="T5" s="60">
        <v>0</v>
      </c>
      <c r="U5" s="60">
        <v>0</v>
      </c>
      <c r="V5" s="60">
        <v>0</v>
      </c>
      <c r="W5" s="60">
        <v>5517720</v>
      </c>
      <c r="X5" s="60"/>
      <c r="Y5" s="60">
        <v>5517720</v>
      </c>
      <c r="Z5" s="140">
        <v>0</v>
      </c>
      <c r="AA5" s="155">
        <v>18338000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14318000</v>
      </c>
      <c r="G6" s="60">
        <v>103067</v>
      </c>
      <c r="H6" s="60">
        <v>12315</v>
      </c>
      <c r="I6" s="60">
        <v>2450</v>
      </c>
      <c r="J6" s="60">
        <v>117832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117832</v>
      </c>
      <c r="X6" s="60"/>
      <c r="Y6" s="60">
        <v>117832</v>
      </c>
      <c r="Z6" s="140">
        <v>0</v>
      </c>
      <c r="AA6" s="155">
        <v>14318000</v>
      </c>
    </row>
    <row r="7" spans="1:27" ht="12.75">
      <c r="A7" s="183" t="s">
        <v>103</v>
      </c>
      <c r="B7" s="182"/>
      <c r="C7" s="155">
        <v>8594655</v>
      </c>
      <c r="D7" s="155">
        <v>0</v>
      </c>
      <c r="E7" s="156">
        <v>16317549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41803</v>
      </c>
      <c r="L7" s="60">
        <v>156943</v>
      </c>
      <c r="M7" s="60">
        <v>272658</v>
      </c>
      <c r="N7" s="60">
        <v>471404</v>
      </c>
      <c r="O7" s="60">
        <v>168299</v>
      </c>
      <c r="P7" s="60">
        <v>157385</v>
      </c>
      <c r="Q7" s="60">
        <v>0</v>
      </c>
      <c r="R7" s="60">
        <v>325684</v>
      </c>
      <c r="S7" s="60">
        <v>0</v>
      </c>
      <c r="T7" s="60">
        <v>0</v>
      </c>
      <c r="U7" s="60">
        <v>0</v>
      </c>
      <c r="V7" s="60">
        <v>0</v>
      </c>
      <c r="W7" s="60">
        <v>797088</v>
      </c>
      <c r="X7" s="60"/>
      <c r="Y7" s="60">
        <v>797088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734488</v>
      </c>
      <c r="D10" s="155">
        <v>0</v>
      </c>
      <c r="E10" s="156">
        <v>1349402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1349000</v>
      </c>
      <c r="G11" s="60">
        <v>1084576</v>
      </c>
      <c r="H11" s="60">
        <v>936749</v>
      </c>
      <c r="I11" s="60">
        <v>810847</v>
      </c>
      <c r="J11" s="60">
        <v>2832172</v>
      </c>
      <c r="K11" s="60">
        <v>798958</v>
      </c>
      <c r="L11" s="60">
        <v>663229</v>
      </c>
      <c r="M11" s="60">
        <v>628788</v>
      </c>
      <c r="N11" s="60">
        <v>2090975</v>
      </c>
      <c r="O11" s="60">
        <v>1202030</v>
      </c>
      <c r="P11" s="60">
        <v>589366</v>
      </c>
      <c r="Q11" s="60">
        <v>0</v>
      </c>
      <c r="R11" s="60">
        <v>1791396</v>
      </c>
      <c r="S11" s="60">
        <v>0</v>
      </c>
      <c r="T11" s="60">
        <v>0</v>
      </c>
      <c r="U11" s="60">
        <v>0</v>
      </c>
      <c r="V11" s="60">
        <v>0</v>
      </c>
      <c r="W11" s="60">
        <v>6714543</v>
      </c>
      <c r="X11" s="60"/>
      <c r="Y11" s="60">
        <v>6714543</v>
      </c>
      <c r="Z11" s="140">
        <v>0</v>
      </c>
      <c r="AA11" s="155">
        <v>1349000</v>
      </c>
    </row>
    <row r="12" spans="1:27" ht="12.75">
      <c r="A12" s="183" t="s">
        <v>108</v>
      </c>
      <c r="B12" s="185"/>
      <c r="C12" s="155">
        <v>677768</v>
      </c>
      <c r="D12" s="155">
        <v>0</v>
      </c>
      <c r="E12" s="156">
        <v>720000</v>
      </c>
      <c r="F12" s="60">
        <v>0</v>
      </c>
      <c r="G12" s="60">
        <v>156330</v>
      </c>
      <c r="H12" s="60">
        <v>100597</v>
      </c>
      <c r="I12" s="60">
        <v>27272</v>
      </c>
      <c r="J12" s="60">
        <v>284199</v>
      </c>
      <c r="K12" s="60">
        <v>6621</v>
      </c>
      <c r="L12" s="60">
        <v>33761</v>
      </c>
      <c r="M12" s="60">
        <v>8892</v>
      </c>
      <c r="N12" s="60">
        <v>49274</v>
      </c>
      <c r="O12" s="60">
        <v>14029</v>
      </c>
      <c r="P12" s="60">
        <v>16624</v>
      </c>
      <c r="Q12" s="60">
        <v>0</v>
      </c>
      <c r="R12" s="60">
        <v>30653</v>
      </c>
      <c r="S12" s="60">
        <v>0</v>
      </c>
      <c r="T12" s="60">
        <v>0</v>
      </c>
      <c r="U12" s="60">
        <v>0</v>
      </c>
      <c r="V12" s="60">
        <v>0</v>
      </c>
      <c r="W12" s="60">
        <v>364126</v>
      </c>
      <c r="X12" s="60"/>
      <c r="Y12" s="60">
        <v>364126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663980</v>
      </c>
      <c r="D13" s="155">
        <v>0</v>
      </c>
      <c r="E13" s="156">
        <v>2400000</v>
      </c>
      <c r="F13" s="60">
        <v>1200000</v>
      </c>
      <c r="G13" s="60">
        <v>17295</v>
      </c>
      <c r="H13" s="60">
        <v>0</v>
      </c>
      <c r="I13" s="60">
        <v>106119</v>
      </c>
      <c r="J13" s="60">
        <v>123414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123414</v>
      </c>
      <c r="X13" s="60"/>
      <c r="Y13" s="60">
        <v>123414</v>
      </c>
      <c r="Z13" s="140">
        <v>0</v>
      </c>
      <c r="AA13" s="155">
        <v>1200000</v>
      </c>
    </row>
    <row r="14" spans="1:27" ht="12.75">
      <c r="A14" s="181" t="s">
        <v>110</v>
      </c>
      <c r="B14" s="185"/>
      <c r="C14" s="155">
        <v>1895671</v>
      </c>
      <c r="D14" s="155">
        <v>0</v>
      </c>
      <c r="E14" s="156">
        <v>1950000</v>
      </c>
      <c r="F14" s="60">
        <v>2150000</v>
      </c>
      <c r="G14" s="60">
        <v>0</v>
      </c>
      <c r="H14" s="60">
        <v>102555</v>
      </c>
      <c r="I14" s="60">
        <v>0</v>
      </c>
      <c r="J14" s="60">
        <v>102555</v>
      </c>
      <c r="K14" s="60">
        <v>282336</v>
      </c>
      <c r="L14" s="60">
        <v>290592</v>
      </c>
      <c r="M14" s="60">
        <v>293453</v>
      </c>
      <c r="N14" s="60">
        <v>866381</v>
      </c>
      <c r="O14" s="60">
        <v>334305</v>
      </c>
      <c r="P14" s="60">
        <v>308742</v>
      </c>
      <c r="Q14" s="60">
        <v>0</v>
      </c>
      <c r="R14" s="60">
        <v>643047</v>
      </c>
      <c r="S14" s="60">
        <v>0</v>
      </c>
      <c r="T14" s="60">
        <v>0</v>
      </c>
      <c r="U14" s="60">
        <v>0</v>
      </c>
      <c r="V14" s="60">
        <v>0</v>
      </c>
      <c r="W14" s="60">
        <v>1611983</v>
      </c>
      <c r="X14" s="60"/>
      <c r="Y14" s="60">
        <v>1611983</v>
      </c>
      <c r="Z14" s="140">
        <v>0</v>
      </c>
      <c r="AA14" s="155">
        <v>2150000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1109</v>
      </c>
      <c r="L16" s="60">
        <v>150</v>
      </c>
      <c r="M16" s="60">
        <v>300</v>
      </c>
      <c r="N16" s="60">
        <v>1559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1559</v>
      </c>
      <c r="X16" s="60"/>
      <c r="Y16" s="60">
        <v>1559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330960</v>
      </c>
      <c r="F17" s="60">
        <v>331000</v>
      </c>
      <c r="G17" s="60">
        <v>2786</v>
      </c>
      <c r="H17" s="60">
        <v>0</v>
      </c>
      <c r="I17" s="60">
        <v>0</v>
      </c>
      <c r="J17" s="60">
        <v>2786</v>
      </c>
      <c r="K17" s="60">
        <v>395</v>
      </c>
      <c r="L17" s="60">
        <v>496</v>
      </c>
      <c r="M17" s="60">
        <v>197</v>
      </c>
      <c r="N17" s="60">
        <v>1088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3874</v>
      </c>
      <c r="X17" s="60"/>
      <c r="Y17" s="60">
        <v>3874</v>
      </c>
      <c r="Z17" s="140">
        <v>0</v>
      </c>
      <c r="AA17" s="155">
        <v>331000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85421503</v>
      </c>
      <c r="D19" s="155">
        <v>0</v>
      </c>
      <c r="E19" s="156">
        <v>88846000</v>
      </c>
      <c r="F19" s="60">
        <v>88846000</v>
      </c>
      <c r="G19" s="60">
        <v>0</v>
      </c>
      <c r="H19" s="60">
        <v>803000</v>
      </c>
      <c r="I19" s="60">
        <v>32520</v>
      </c>
      <c r="J19" s="60">
        <v>835520</v>
      </c>
      <c r="K19" s="60">
        <v>0</v>
      </c>
      <c r="L19" s="60">
        <v>0</v>
      </c>
      <c r="M19" s="60">
        <v>1845869</v>
      </c>
      <c r="N19" s="60">
        <v>1845869</v>
      </c>
      <c r="O19" s="60">
        <v>0</v>
      </c>
      <c r="P19" s="60">
        <v>658</v>
      </c>
      <c r="Q19" s="60">
        <v>0</v>
      </c>
      <c r="R19" s="60">
        <v>658</v>
      </c>
      <c r="S19" s="60">
        <v>0</v>
      </c>
      <c r="T19" s="60">
        <v>0</v>
      </c>
      <c r="U19" s="60">
        <v>0</v>
      </c>
      <c r="V19" s="60">
        <v>0</v>
      </c>
      <c r="W19" s="60">
        <v>2682047</v>
      </c>
      <c r="X19" s="60"/>
      <c r="Y19" s="60">
        <v>2682047</v>
      </c>
      <c r="Z19" s="140">
        <v>0</v>
      </c>
      <c r="AA19" s="155">
        <v>88846000</v>
      </c>
    </row>
    <row r="20" spans="1:27" ht="12.75">
      <c r="A20" s="181" t="s">
        <v>35</v>
      </c>
      <c r="B20" s="185"/>
      <c r="C20" s="155">
        <v>620358</v>
      </c>
      <c r="D20" s="155">
        <v>0</v>
      </c>
      <c r="E20" s="156">
        <v>631274</v>
      </c>
      <c r="F20" s="54">
        <v>1352000</v>
      </c>
      <c r="G20" s="54">
        <v>141589</v>
      </c>
      <c r="H20" s="54">
        <v>25420</v>
      </c>
      <c r="I20" s="54">
        <v>1065638</v>
      </c>
      <c r="J20" s="54">
        <v>1232647</v>
      </c>
      <c r="K20" s="54">
        <v>2198532</v>
      </c>
      <c r="L20" s="54">
        <v>205989</v>
      </c>
      <c r="M20" s="54">
        <v>579079</v>
      </c>
      <c r="N20" s="54">
        <v>2983600</v>
      </c>
      <c r="O20" s="54">
        <v>821</v>
      </c>
      <c r="P20" s="54">
        <v>968681</v>
      </c>
      <c r="Q20" s="54">
        <v>0</v>
      </c>
      <c r="R20" s="54">
        <v>969502</v>
      </c>
      <c r="S20" s="54">
        <v>0</v>
      </c>
      <c r="T20" s="54">
        <v>0</v>
      </c>
      <c r="U20" s="54">
        <v>0</v>
      </c>
      <c r="V20" s="54">
        <v>0</v>
      </c>
      <c r="W20" s="54">
        <v>5185749</v>
      </c>
      <c r="X20" s="54"/>
      <c r="Y20" s="54">
        <v>5185749</v>
      </c>
      <c r="Z20" s="184">
        <v>0</v>
      </c>
      <c r="AA20" s="130">
        <v>1352000</v>
      </c>
    </row>
    <row r="21" spans="1:27" ht="12.75">
      <c r="A21" s="181" t="s">
        <v>115</v>
      </c>
      <c r="B21" s="185"/>
      <c r="C21" s="155">
        <v>863377</v>
      </c>
      <c r="D21" s="155">
        <v>0</v>
      </c>
      <c r="E21" s="156">
        <v>0</v>
      </c>
      <c r="F21" s="60">
        <v>0</v>
      </c>
      <c r="G21" s="60">
        <v>0</v>
      </c>
      <c r="H21" s="60">
        <v>46000</v>
      </c>
      <c r="I21" s="82">
        <v>0</v>
      </c>
      <c r="J21" s="60">
        <v>46000</v>
      </c>
      <c r="K21" s="60">
        <v>0</v>
      </c>
      <c r="L21" s="60">
        <v>-119931</v>
      </c>
      <c r="M21" s="60">
        <v>0</v>
      </c>
      <c r="N21" s="60">
        <v>-119931</v>
      </c>
      <c r="O21" s="60">
        <v>212456</v>
      </c>
      <c r="P21" s="82">
        <v>0</v>
      </c>
      <c r="Q21" s="60">
        <v>0</v>
      </c>
      <c r="R21" s="60">
        <v>212456</v>
      </c>
      <c r="S21" s="60">
        <v>0</v>
      </c>
      <c r="T21" s="60">
        <v>0</v>
      </c>
      <c r="U21" s="60">
        <v>0</v>
      </c>
      <c r="V21" s="60">
        <v>0</v>
      </c>
      <c r="W21" s="82">
        <v>138525</v>
      </c>
      <c r="X21" s="60"/>
      <c r="Y21" s="60">
        <v>138525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118306454</v>
      </c>
      <c r="D22" s="188">
        <f>SUM(D5:D21)</f>
        <v>0</v>
      </c>
      <c r="E22" s="189">
        <f t="shared" si="0"/>
        <v>130883332</v>
      </c>
      <c r="F22" s="190">
        <f t="shared" si="0"/>
        <v>127884000</v>
      </c>
      <c r="G22" s="190">
        <f t="shared" si="0"/>
        <v>1693643</v>
      </c>
      <c r="H22" s="190">
        <f t="shared" si="0"/>
        <v>2341589</v>
      </c>
      <c r="I22" s="190">
        <f t="shared" si="0"/>
        <v>5058652</v>
      </c>
      <c r="J22" s="190">
        <f t="shared" si="0"/>
        <v>9093884</v>
      </c>
      <c r="K22" s="190">
        <f t="shared" si="0"/>
        <v>3849630</v>
      </c>
      <c r="L22" s="190">
        <f t="shared" si="0"/>
        <v>1751106</v>
      </c>
      <c r="M22" s="190">
        <f t="shared" si="0"/>
        <v>4149112</v>
      </c>
      <c r="N22" s="190">
        <f t="shared" si="0"/>
        <v>9749848</v>
      </c>
      <c r="O22" s="190">
        <f t="shared" si="0"/>
        <v>2451816</v>
      </c>
      <c r="P22" s="190">
        <f t="shared" si="0"/>
        <v>1962912</v>
      </c>
      <c r="Q22" s="190">
        <f t="shared" si="0"/>
        <v>0</v>
      </c>
      <c r="R22" s="190">
        <f t="shared" si="0"/>
        <v>4414728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23258460</v>
      </c>
      <c r="X22" s="190">
        <f t="shared" si="0"/>
        <v>0</v>
      </c>
      <c r="Y22" s="190">
        <f t="shared" si="0"/>
        <v>23258460</v>
      </c>
      <c r="Z22" s="191">
        <f>+IF(X22&lt;&gt;0,+(Y22/X22)*100,0)</f>
        <v>0</v>
      </c>
      <c r="AA22" s="188">
        <f>SUM(AA5:AA21)</f>
        <v>127884000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40336968</v>
      </c>
      <c r="D25" s="155">
        <v>0</v>
      </c>
      <c r="E25" s="156">
        <v>41840600</v>
      </c>
      <c r="F25" s="60">
        <v>41841000</v>
      </c>
      <c r="G25" s="60">
        <v>2923020</v>
      </c>
      <c r="H25" s="60">
        <v>2980638</v>
      </c>
      <c r="I25" s="60">
        <v>3317196</v>
      </c>
      <c r="J25" s="60">
        <v>9220854</v>
      </c>
      <c r="K25" s="60">
        <v>85100</v>
      </c>
      <c r="L25" s="60">
        <v>1346343</v>
      </c>
      <c r="M25" s="60">
        <v>3913257</v>
      </c>
      <c r="N25" s="60">
        <v>5344700</v>
      </c>
      <c r="O25" s="60">
        <v>2364823</v>
      </c>
      <c r="P25" s="60">
        <v>3813556</v>
      </c>
      <c r="Q25" s="60">
        <v>0</v>
      </c>
      <c r="R25" s="60">
        <v>6178379</v>
      </c>
      <c r="S25" s="60">
        <v>0</v>
      </c>
      <c r="T25" s="60">
        <v>0</v>
      </c>
      <c r="U25" s="60">
        <v>0</v>
      </c>
      <c r="V25" s="60">
        <v>0</v>
      </c>
      <c r="W25" s="60">
        <v>20743933</v>
      </c>
      <c r="X25" s="60">
        <v>35869581</v>
      </c>
      <c r="Y25" s="60">
        <v>-15125648</v>
      </c>
      <c r="Z25" s="140">
        <v>-42.17</v>
      </c>
      <c r="AA25" s="155">
        <v>41841000</v>
      </c>
    </row>
    <row r="26" spans="1:27" ht="12.75">
      <c r="A26" s="183" t="s">
        <v>38</v>
      </c>
      <c r="B26" s="182"/>
      <c r="C26" s="155">
        <v>8044661</v>
      </c>
      <c r="D26" s="155">
        <v>0</v>
      </c>
      <c r="E26" s="156">
        <v>9071385</v>
      </c>
      <c r="F26" s="60">
        <v>9621000</v>
      </c>
      <c r="G26" s="60">
        <v>684184</v>
      </c>
      <c r="H26" s="60">
        <v>685636</v>
      </c>
      <c r="I26" s="60">
        <v>678406</v>
      </c>
      <c r="J26" s="60">
        <v>2048226</v>
      </c>
      <c r="K26" s="60">
        <v>0</v>
      </c>
      <c r="L26" s="60">
        <v>684184</v>
      </c>
      <c r="M26" s="60">
        <v>684184</v>
      </c>
      <c r="N26" s="60">
        <v>1368368</v>
      </c>
      <c r="O26" s="60">
        <v>684184</v>
      </c>
      <c r="P26" s="60">
        <v>761903</v>
      </c>
      <c r="Q26" s="60">
        <v>0</v>
      </c>
      <c r="R26" s="60">
        <v>1446087</v>
      </c>
      <c r="S26" s="60">
        <v>0</v>
      </c>
      <c r="T26" s="60">
        <v>0</v>
      </c>
      <c r="U26" s="60">
        <v>0</v>
      </c>
      <c r="V26" s="60">
        <v>0</v>
      </c>
      <c r="W26" s="60">
        <v>4862681</v>
      </c>
      <c r="X26" s="60">
        <v>7422039</v>
      </c>
      <c r="Y26" s="60">
        <v>-2559358</v>
      </c>
      <c r="Z26" s="140">
        <v>-34.48</v>
      </c>
      <c r="AA26" s="155">
        <v>9621000</v>
      </c>
    </row>
    <row r="27" spans="1:27" ht="12.75">
      <c r="A27" s="183" t="s">
        <v>118</v>
      </c>
      <c r="B27" s="182"/>
      <c r="C27" s="155">
        <v>4237564</v>
      </c>
      <c r="D27" s="155">
        <v>0</v>
      </c>
      <c r="E27" s="156">
        <v>1500000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1500000</v>
      </c>
      <c r="Y27" s="60">
        <v>-1500000</v>
      </c>
      <c r="Z27" s="140">
        <v>-100</v>
      </c>
      <c r="AA27" s="155">
        <v>3500000</v>
      </c>
    </row>
    <row r="28" spans="1:27" ht="12.75">
      <c r="A28" s="183" t="s">
        <v>39</v>
      </c>
      <c r="B28" s="182"/>
      <c r="C28" s="155">
        <v>11831460</v>
      </c>
      <c r="D28" s="155">
        <v>0</v>
      </c>
      <c r="E28" s="156">
        <v>6500000</v>
      </c>
      <c r="F28" s="60">
        <v>9000000</v>
      </c>
      <c r="G28" s="60">
        <v>0</v>
      </c>
      <c r="H28" s="60">
        <v>0</v>
      </c>
      <c r="I28" s="60">
        <v>866898</v>
      </c>
      <c r="J28" s="60">
        <v>866898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866898</v>
      </c>
      <c r="X28" s="60">
        <v>6500000</v>
      </c>
      <c r="Y28" s="60">
        <v>-5633102</v>
      </c>
      <c r="Z28" s="140">
        <v>-86.66</v>
      </c>
      <c r="AA28" s="155">
        <v>9000000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12721485</v>
      </c>
      <c r="D30" s="155">
        <v>0</v>
      </c>
      <c r="E30" s="156">
        <v>14000000</v>
      </c>
      <c r="F30" s="60">
        <v>14000000</v>
      </c>
      <c r="G30" s="60">
        <v>739282</v>
      </c>
      <c r="H30" s="60">
        <v>0</v>
      </c>
      <c r="I30" s="60">
        <v>1329128</v>
      </c>
      <c r="J30" s="60">
        <v>2068410</v>
      </c>
      <c r="K30" s="60">
        <v>0</v>
      </c>
      <c r="L30" s="60">
        <v>712848</v>
      </c>
      <c r="M30" s="60">
        <v>0</v>
      </c>
      <c r="N30" s="60">
        <v>712848</v>
      </c>
      <c r="O30" s="60">
        <v>629755</v>
      </c>
      <c r="P30" s="60">
        <v>879471</v>
      </c>
      <c r="Q30" s="60">
        <v>0</v>
      </c>
      <c r="R30" s="60">
        <v>1509226</v>
      </c>
      <c r="S30" s="60">
        <v>0</v>
      </c>
      <c r="T30" s="60">
        <v>0</v>
      </c>
      <c r="U30" s="60">
        <v>0</v>
      </c>
      <c r="V30" s="60">
        <v>0</v>
      </c>
      <c r="W30" s="60">
        <v>4290484</v>
      </c>
      <c r="X30" s="60">
        <v>11454543</v>
      </c>
      <c r="Y30" s="60">
        <v>-7164059</v>
      </c>
      <c r="Z30" s="140">
        <v>-62.54</v>
      </c>
      <c r="AA30" s="155">
        <v>14000000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4963000</v>
      </c>
      <c r="F31" s="60">
        <v>4963000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4060638</v>
      </c>
      <c r="Y31" s="60">
        <v>-4060638</v>
      </c>
      <c r="Z31" s="140">
        <v>-100</v>
      </c>
      <c r="AA31" s="155">
        <v>4963000</v>
      </c>
    </row>
    <row r="32" spans="1:27" ht="12.75">
      <c r="A32" s="183" t="s">
        <v>121</v>
      </c>
      <c r="B32" s="182"/>
      <c r="C32" s="155">
        <v>8485934</v>
      </c>
      <c r="D32" s="155">
        <v>0</v>
      </c>
      <c r="E32" s="156">
        <v>22479000</v>
      </c>
      <c r="F32" s="60">
        <v>22478000</v>
      </c>
      <c r="G32" s="60">
        <v>494384</v>
      </c>
      <c r="H32" s="60">
        <v>4894874</v>
      </c>
      <c r="I32" s="60">
        <v>1289262</v>
      </c>
      <c r="J32" s="60">
        <v>6678520</v>
      </c>
      <c r="K32" s="60">
        <v>2215229</v>
      </c>
      <c r="L32" s="60">
        <v>1573819</v>
      </c>
      <c r="M32" s="60">
        <v>1963151</v>
      </c>
      <c r="N32" s="60">
        <v>5752199</v>
      </c>
      <c r="O32" s="60">
        <v>350886</v>
      </c>
      <c r="P32" s="60">
        <v>2147329</v>
      </c>
      <c r="Q32" s="60">
        <v>0</v>
      </c>
      <c r="R32" s="60">
        <v>2498215</v>
      </c>
      <c r="S32" s="60">
        <v>0</v>
      </c>
      <c r="T32" s="60">
        <v>0</v>
      </c>
      <c r="U32" s="60">
        <v>0</v>
      </c>
      <c r="V32" s="60">
        <v>0</v>
      </c>
      <c r="W32" s="60">
        <v>14928934</v>
      </c>
      <c r="X32" s="60">
        <v>17597943</v>
      </c>
      <c r="Y32" s="60">
        <v>-2669009</v>
      </c>
      <c r="Z32" s="140">
        <v>-15.17</v>
      </c>
      <c r="AA32" s="155">
        <v>22478000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819200</v>
      </c>
      <c r="F33" s="60">
        <v>819000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414136</v>
      </c>
      <c r="Q33" s="60">
        <v>0</v>
      </c>
      <c r="R33" s="60">
        <v>414136</v>
      </c>
      <c r="S33" s="60">
        <v>0</v>
      </c>
      <c r="T33" s="60">
        <v>0</v>
      </c>
      <c r="U33" s="60">
        <v>0</v>
      </c>
      <c r="V33" s="60">
        <v>0</v>
      </c>
      <c r="W33" s="60">
        <v>414136</v>
      </c>
      <c r="X33" s="60"/>
      <c r="Y33" s="60">
        <v>414136</v>
      </c>
      <c r="Z33" s="140">
        <v>0</v>
      </c>
      <c r="AA33" s="155">
        <v>819000</v>
      </c>
    </row>
    <row r="34" spans="1:27" ht="12.75">
      <c r="A34" s="183" t="s">
        <v>43</v>
      </c>
      <c r="B34" s="182"/>
      <c r="C34" s="155">
        <v>57888354</v>
      </c>
      <c r="D34" s="155">
        <v>0</v>
      </c>
      <c r="E34" s="156">
        <v>21614370</v>
      </c>
      <c r="F34" s="60">
        <v>44784000</v>
      </c>
      <c r="G34" s="60">
        <v>391510</v>
      </c>
      <c r="H34" s="60">
        <v>2465609</v>
      </c>
      <c r="I34" s="60">
        <v>2975861</v>
      </c>
      <c r="J34" s="60">
        <v>5832980</v>
      </c>
      <c r="K34" s="60">
        <v>723636</v>
      </c>
      <c r="L34" s="60">
        <v>339740</v>
      </c>
      <c r="M34" s="60">
        <v>1775692</v>
      </c>
      <c r="N34" s="60">
        <v>2839068</v>
      </c>
      <c r="O34" s="60">
        <v>2301844</v>
      </c>
      <c r="P34" s="60">
        <v>5029334</v>
      </c>
      <c r="Q34" s="60">
        <v>0</v>
      </c>
      <c r="R34" s="60">
        <v>7331178</v>
      </c>
      <c r="S34" s="60">
        <v>0</v>
      </c>
      <c r="T34" s="60">
        <v>0</v>
      </c>
      <c r="U34" s="60">
        <v>0</v>
      </c>
      <c r="V34" s="60">
        <v>0</v>
      </c>
      <c r="W34" s="60">
        <v>16003226</v>
      </c>
      <c r="X34" s="60">
        <v>19846251</v>
      </c>
      <c r="Y34" s="60">
        <v>-3843025</v>
      </c>
      <c r="Z34" s="140">
        <v>-19.36</v>
      </c>
      <c r="AA34" s="155">
        <v>44784000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143546426</v>
      </c>
      <c r="D36" s="188">
        <f>SUM(D25:D35)</f>
        <v>0</v>
      </c>
      <c r="E36" s="189">
        <f t="shared" si="1"/>
        <v>122787555</v>
      </c>
      <c r="F36" s="190">
        <f t="shared" si="1"/>
        <v>151006000</v>
      </c>
      <c r="G36" s="190">
        <f t="shared" si="1"/>
        <v>5232380</v>
      </c>
      <c r="H36" s="190">
        <f t="shared" si="1"/>
        <v>11026757</v>
      </c>
      <c r="I36" s="190">
        <f t="shared" si="1"/>
        <v>10456751</v>
      </c>
      <c r="J36" s="190">
        <f t="shared" si="1"/>
        <v>26715888</v>
      </c>
      <c r="K36" s="190">
        <f t="shared" si="1"/>
        <v>3023965</v>
      </c>
      <c r="L36" s="190">
        <f t="shared" si="1"/>
        <v>4656934</v>
      </c>
      <c r="M36" s="190">
        <f t="shared" si="1"/>
        <v>8336284</v>
      </c>
      <c r="N36" s="190">
        <f t="shared" si="1"/>
        <v>16017183</v>
      </c>
      <c r="O36" s="190">
        <f t="shared" si="1"/>
        <v>6331492</v>
      </c>
      <c r="P36" s="190">
        <f t="shared" si="1"/>
        <v>13045729</v>
      </c>
      <c r="Q36" s="190">
        <f t="shared" si="1"/>
        <v>0</v>
      </c>
      <c r="R36" s="190">
        <f t="shared" si="1"/>
        <v>19377221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62110292</v>
      </c>
      <c r="X36" s="190">
        <f t="shared" si="1"/>
        <v>104250995</v>
      </c>
      <c r="Y36" s="190">
        <f t="shared" si="1"/>
        <v>-42140703</v>
      </c>
      <c r="Z36" s="191">
        <f>+IF(X36&lt;&gt;0,+(Y36/X36)*100,0)</f>
        <v>-40.42235088499635</v>
      </c>
      <c r="AA36" s="188">
        <f>SUM(AA25:AA35)</f>
        <v>151006000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-25239972</v>
      </c>
      <c r="D38" s="199">
        <f>+D22-D36</f>
        <v>0</v>
      </c>
      <c r="E38" s="200">
        <f t="shared" si="2"/>
        <v>8095777</v>
      </c>
      <c r="F38" s="106">
        <f t="shared" si="2"/>
        <v>-23122000</v>
      </c>
      <c r="G38" s="106">
        <f t="shared" si="2"/>
        <v>-3538737</v>
      </c>
      <c r="H38" s="106">
        <f t="shared" si="2"/>
        <v>-8685168</v>
      </c>
      <c r="I38" s="106">
        <f t="shared" si="2"/>
        <v>-5398099</v>
      </c>
      <c r="J38" s="106">
        <f t="shared" si="2"/>
        <v>-17622004</v>
      </c>
      <c r="K38" s="106">
        <f t="shared" si="2"/>
        <v>825665</v>
      </c>
      <c r="L38" s="106">
        <f t="shared" si="2"/>
        <v>-2905828</v>
      </c>
      <c r="M38" s="106">
        <f t="shared" si="2"/>
        <v>-4187172</v>
      </c>
      <c r="N38" s="106">
        <f t="shared" si="2"/>
        <v>-6267335</v>
      </c>
      <c r="O38" s="106">
        <f t="shared" si="2"/>
        <v>-3879676</v>
      </c>
      <c r="P38" s="106">
        <f t="shared" si="2"/>
        <v>-11082817</v>
      </c>
      <c r="Q38" s="106">
        <f t="shared" si="2"/>
        <v>0</v>
      </c>
      <c r="R38" s="106">
        <f t="shared" si="2"/>
        <v>-14962493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-38851832</v>
      </c>
      <c r="X38" s="106">
        <f>IF(F22=F36,0,X22-X36)</f>
        <v>-104250995</v>
      </c>
      <c r="Y38" s="106">
        <f t="shared" si="2"/>
        <v>65399163</v>
      </c>
      <c r="Z38" s="201">
        <f>+IF(X38&lt;&gt;0,+(Y38/X38)*100,0)</f>
        <v>-62.73241133094222</v>
      </c>
      <c r="AA38" s="199">
        <f>+AA22-AA36</f>
        <v>-23122000</v>
      </c>
    </row>
    <row r="39" spans="1:27" ht="12.75">
      <c r="A39" s="181" t="s">
        <v>46</v>
      </c>
      <c r="B39" s="185"/>
      <c r="C39" s="155">
        <v>39795639</v>
      </c>
      <c r="D39" s="155">
        <v>0</v>
      </c>
      <c r="E39" s="156">
        <v>23170000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500000</v>
      </c>
      <c r="N39" s="60">
        <v>500000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500000</v>
      </c>
      <c r="X39" s="60">
        <v>23169999</v>
      </c>
      <c r="Y39" s="60">
        <v>-22669999</v>
      </c>
      <c r="Z39" s="140">
        <v>-97.84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335524</v>
      </c>
      <c r="M41" s="60">
        <v>0</v>
      </c>
      <c r="N41" s="202">
        <v>335524</v>
      </c>
      <c r="O41" s="202">
        <v>0</v>
      </c>
      <c r="P41" s="202">
        <v>114567</v>
      </c>
      <c r="Q41" s="60">
        <v>0</v>
      </c>
      <c r="R41" s="202">
        <v>114567</v>
      </c>
      <c r="S41" s="202">
        <v>0</v>
      </c>
      <c r="T41" s="60">
        <v>0</v>
      </c>
      <c r="U41" s="202">
        <v>0</v>
      </c>
      <c r="V41" s="202">
        <v>0</v>
      </c>
      <c r="W41" s="202">
        <v>450091</v>
      </c>
      <c r="X41" s="60"/>
      <c r="Y41" s="202">
        <v>450091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14555667</v>
      </c>
      <c r="D42" s="206">
        <f>SUM(D38:D41)</f>
        <v>0</v>
      </c>
      <c r="E42" s="207">
        <f t="shared" si="3"/>
        <v>31265777</v>
      </c>
      <c r="F42" s="88">
        <f t="shared" si="3"/>
        <v>-23122000</v>
      </c>
      <c r="G42" s="88">
        <f t="shared" si="3"/>
        <v>-3538737</v>
      </c>
      <c r="H42" s="88">
        <f t="shared" si="3"/>
        <v>-8685168</v>
      </c>
      <c r="I42" s="88">
        <f t="shared" si="3"/>
        <v>-5398099</v>
      </c>
      <c r="J42" s="88">
        <f t="shared" si="3"/>
        <v>-17622004</v>
      </c>
      <c r="K42" s="88">
        <f t="shared" si="3"/>
        <v>825665</v>
      </c>
      <c r="L42" s="88">
        <f t="shared" si="3"/>
        <v>-2570304</v>
      </c>
      <c r="M42" s="88">
        <f t="shared" si="3"/>
        <v>-3687172</v>
      </c>
      <c r="N42" s="88">
        <f t="shared" si="3"/>
        <v>-5431811</v>
      </c>
      <c r="O42" s="88">
        <f t="shared" si="3"/>
        <v>-3879676</v>
      </c>
      <c r="P42" s="88">
        <f t="shared" si="3"/>
        <v>-10968250</v>
      </c>
      <c r="Q42" s="88">
        <f t="shared" si="3"/>
        <v>0</v>
      </c>
      <c r="R42" s="88">
        <f t="shared" si="3"/>
        <v>-14847926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-37901741</v>
      </c>
      <c r="X42" s="88">
        <f t="shared" si="3"/>
        <v>-81080996</v>
      </c>
      <c r="Y42" s="88">
        <f t="shared" si="3"/>
        <v>43179255</v>
      </c>
      <c r="Z42" s="208">
        <f>+IF(X42&lt;&gt;0,+(Y42/X42)*100,0)</f>
        <v>-53.25447038169092</v>
      </c>
      <c r="AA42" s="206">
        <f>SUM(AA38:AA41)</f>
        <v>-23122000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14555667</v>
      </c>
      <c r="D44" s="210">
        <f>+D42-D43</f>
        <v>0</v>
      </c>
      <c r="E44" s="211">
        <f t="shared" si="4"/>
        <v>31265777</v>
      </c>
      <c r="F44" s="77">
        <f t="shared" si="4"/>
        <v>-23122000</v>
      </c>
      <c r="G44" s="77">
        <f t="shared" si="4"/>
        <v>-3538737</v>
      </c>
      <c r="H44" s="77">
        <f t="shared" si="4"/>
        <v>-8685168</v>
      </c>
      <c r="I44" s="77">
        <f t="shared" si="4"/>
        <v>-5398099</v>
      </c>
      <c r="J44" s="77">
        <f t="shared" si="4"/>
        <v>-17622004</v>
      </c>
      <c r="K44" s="77">
        <f t="shared" si="4"/>
        <v>825665</v>
      </c>
      <c r="L44" s="77">
        <f t="shared" si="4"/>
        <v>-2570304</v>
      </c>
      <c r="M44" s="77">
        <f t="shared" si="4"/>
        <v>-3687172</v>
      </c>
      <c r="N44" s="77">
        <f t="shared" si="4"/>
        <v>-5431811</v>
      </c>
      <c r="O44" s="77">
        <f t="shared" si="4"/>
        <v>-3879676</v>
      </c>
      <c r="P44" s="77">
        <f t="shared" si="4"/>
        <v>-10968250</v>
      </c>
      <c r="Q44" s="77">
        <f t="shared" si="4"/>
        <v>0</v>
      </c>
      <c r="R44" s="77">
        <f t="shared" si="4"/>
        <v>-14847926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-37901741</v>
      </c>
      <c r="X44" s="77">
        <f t="shared" si="4"/>
        <v>-81080996</v>
      </c>
      <c r="Y44" s="77">
        <f t="shared" si="4"/>
        <v>43179255</v>
      </c>
      <c r="Z44" s="212">
        <f>+IF(X44&lt;&gt;0,+(Y44/X44)*100,0)</f>
        <v>-53.25447038169092</v>
      </c>
      <c r="AA44" s="210">
        <f>+AA42-AA43</f>
        <v>-23122000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14555667</v>
      </c>
      <c r="D46" s="206">
        <f>SUM(D44:D45)</f>
        <v>0</v>
      </c>
      <c r="E46" s="207">
        <f t="shared" si="5"/>
        <v>31265777</v>
      </c>
      <c r="F46" s="88">
        <f t="shared" si="5"/>
        <v>-23122000</v>
      </c>
      <c r="G46" s="88">
        <f t="shared" si="5"/>
        <v>-3538737</v>
      </c>
      <c r="H46" s="88">
        <f t="shared" si="5"/>
        <v>-8685168</v>
      </c>
      <c r="I46" s="88">
        <f t="shared" si="5"/>
        <v>-5398099</v>
      </c>
      <c r="J46" s="88">
        <f t="shared" si="5"/>
        <v>-17622004</v>
      </c>
      <c r="K46" s="88">
        <f t="shared" si="5"/>
        <v>825665</v>
      </c>
      <c r="L46" s="88">
        <f t="shared" si="5"/>
        <v>-2570304</v>
      </c>
      <c r="M46" s="88">
        <f t="shared" si="5"/>
        <v>-3687172</v>
      </c>
      <c r="N46" s="88">
        <f t="shared" si="5"/>
        <v>-5431811</v>
      </c>
      <c r="O46" s="88">
        <f t="shared" si="5"/>
        <v>-3879676</v>
      </c>
      <c r="P46" s="88">
        <f t="shared" si="5"/>
        <v>-10968250</v>
      </c>
      <c r="Q46" s="88">
        <f t="shared" si="5"/>
        <v>0</v>
      </c>
      <c r="R46" s="88">
        <f t="shared" si="5"/>
        <v>-14847926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-37901741</v>
      </c>
      <c r="X46" s="88">
        <f t="shared" si="5"/>
        <v>-81080996</v>
      </c>
      <c r="Y46" s="88">
        <f t="shared" si="5"/>
        <v>43179255</v>
      </c>
      <c r="Z46" s="208">
        <f>+IF(X46&lt;&gt;0,+(Y46/X46)*100,0)</f>
        <v>-53.25447038169092</v>
      </c>
      <c r="AA46" s="206">
        <f>SUM(AA44:AA45)</f>
        <v>-23122000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14555667</v>
      </c>
      <c r="D48" s="217">
        <f>SUM(D46:D47)</f>
        <v>0</v>
      </c>
      <c r="E48" s="218">
        <f t="shared" si="6"/>
        <v>31265777</v>
      </c>
      <c r="F48" s="219">
        <f t="shared" si="6"/>
        <v>-23122000</v>
      </c>
      <c r="G48" s="219">
        <f t="shared" si="6"/>
        <v>-3538737</v>
      </c>
      <c r="H48" s="220">
        <f t="shared" si="6"/>
        <v>-8685168</v>
      </c>
      <c r="I48" s="220">
        <f t="shared" si="6"/>
        <v>-5398099</v>
      </c>
      <c r="J48" s="220">
        <f t="shared" si="6"/>
        <v>-17622004</v>
      </c>
      <c r="K48" s="220">
        <f t="shared" si="6"/>
        <v>825665</v>
      </c>
      <c r="L48" s="220">
        <f t="shared" si="6"/>
        <v>-2570304</v>
      </c>
      <c r="M48" s="219">
        <f t="shared" si="6"/>
        <v>-3687172</v>
      </c>
      <c r="N48" s="219">
        <f t="shared" si="6"/>
        <v>-5431811</v>
      </c>
      <c r="O48" s="220">
        <f t="shared" si="6"/>
        <v>-3879676</v>
      </c>
      <c r="P48" s="220">
        <f t="shared" si="6"/>
        <v>-10968250</v>
      </c>
      <c r="Q48" s="220">
        <f t="shared" si="6"/>
        <v>0</v>
      </c>
      <c r="R48" s="220">
        <f t="shared" si="6"/>
        <v>-14847926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-37901741</v>
      </c>
      <c r="X48" s="220">
        <f t="shared" si="6"/>
        <v>-81080996</v>
      </c>
      <c r="Y48" s="220">
        <f t="shared" si="6"/>
        <v>43179255</v>
      </c>
      <c r="Z48" s="221">
        <f>+IF(X48&lt;&gt;0,+(Y48/X48)*100,0)</f>
        <v>-53.25447038169092</v>
      </c>
      <c r="AA48" s="222">
        <f>SUM(AA46:AA47)</f>
        <v>-23122000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41704715</v>
      </c>
      <c r="D5" s="153">
        <f>SUM(D6:D8)</f>
        <v>0</v>
      </c>
      <c r="E5" s="154">
        <f t="shared" si="0"/>
        <v>3326000</v>
      </c>
      <c r="F5" s="100">
        <f t="shared" si="0"/>
        <v>326000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326000</v>
      </c>
      <c r="Y5" s="100">
        <f t="shared" si="0"/>
        <v>-326000</v>
      </c>
      <c r="Z5" s="137">
        <f>+IF(X5&lt;&gt;0,+(Y5/X5)*100,0)</f>
        <v>-100</v>
      </c>
      <c r="AA5" s="153">
        <f>SUM(AA6:AA8)</f>
        <v>326000</v>
      </c>
    </row>
    <row r="6" spans="1:27" ht="12.75">
      <c r="A6" s="138" t="s">
        <v>75</v>
      </c>
      <c r="B6" s="136"/>
      <c r="C6" s="155">
        <v>41704715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3326000</v>
      </c>
      <c r="F7" s="159">
        <v>326000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326000</v>
      </c>
      <c r="Y7" s="159">
        <v>-326000</v>
      </c>
      <c r="Z7" s="141">
        <v>-100</v>
      </c>
      <c r="AA7" s="225">
        <v>326000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2279000</v>
      </c>
      <c r="F9" s="100">
        <f t="shared" si="1"/>
        <v>2279000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2278500</v>
      </c>
      <c r="Y9" s="100">
        <f t="shared" si="1"/>
        <v>-2278500</v>
      </c>
      <c r="Z9" s="137">
        <f>+IF(X9&lt;&gt;0,+(Y9/X9)*100,0)</f>
        <v>-100</v>
      </c>
      <c r="AA9" s="102">
        <f>SUM(AA10:AA14)</f>
        <v>2279000</v>
      </c>
    </row>
    <row r="10" spans="1:27" ht="12.75">
      <c r="A10" s="138" t="s">
        <v>79</v>
      </c>
      <c r="B10" s="136"/>
      <c r="C10" s="155"/>
      <c r="D10" s="155"/>
      <c r="E10" s="156">
        <v>2279000</v>
      </c>
      <c r="F10" s="60">
        <v>2279000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2278500</v>
      </c>
      <c r="Y10" s="60">
        <v>-2278500</v>
      </c>
      <c r="Z10" s="140">
        <v>-100</v>
      </c>
      <c r="AA10" s="62">
        <v>2279000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24949000</v>
      </c>
      <c r="F15" s="100">
        <f t="shared" si="2"/>
        <v>23949000</v>
      </c>
      <c r="G15" s="100">
        <f t="shared" si="2"/>
        <v>3756643</v>
      </c>
      <c r="H15" s="100">
        <f t="shared" si="2"/>
        <v>1492755</v>
      </c>
      <c r="I15" s="100">
        <f t="shared" si="2"/>
        <v>23153</v>
      </c>
      <c r="J15" s="100">
        <f t="shared" si="2"/>
        <v>5272551</v>
      </c>
      <c r="K15" s="100">
        <f t="shared" si="2"/>
        <v>682498</v>
      </c>
      <c r="L15" s="100">
        <f t="shared" si="2"/>
        <v>0</v>
      </c>
      <c r="M15" s="100">
        <f t="shared" si="2"/>
        <v>2742763</v>
      </c>
      <c r="N15" s="100">
        <f t="shared" si="2"/>
        <v>3425261</v>
      </c>
      <c r="O15" s="100">
        <f t="shared" si="2"/>
        <v>3654997</v>
      </c>
      <c r="P15" s="100">
        <f t="shared" si="2"/>
        <v>1404485</v>
      </c>
      <c r="Q15" s="100">
        <f t="shared" si="2"/>
        <v>2296889</v>
      </c>
      <c r="R15" s="100">
        <f t="shared" si="2"/>
        <v>7356371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16054183</v>
      </c>
      <c r="X15" s="100">
        <f t="shared" si="2"/>
        <v>25448500</v>
      </c>
      <c r="Y15" s="100">
        <f t="shared" si="2"/>
        <v>-9394317</v>
      </c>
      <c r="Z15" s="137">
        <f>+IF(X15&lt;&gt;0,+(Y15/X15)*100,0)</f>
        <v>-36.915012672652615</v>
      </c>
      <c r="AA15" s="102">
        <f>SUM(AA16:AA18)</f>
        <v>23949000</v>
      </c>
    </row>
    <row r="16" spans="1:27" ht="12.75">
      <c r="A16" s="138" t="s">
        <v>85</v>
      </c>
      <c r="B16" s="136"/>
      <c r="C16" s="155"/>
      <c r="D16" s="155"/>
      <c r="E16" s="156">
        <v>1779000</v>
      </c>
      <c r="F16" s="60">
        <v>23949000</v>
      </c>
      <c r="G16" s="60">
        <v>3756643</v>
      </c>
      <c r="H16" s="60">
        <v>1492755</v>
      </c>
      <c r="I16" s="60">
        <v>23153</v>
      </c>
      <c r="J16" s="60">
        <v>5272551</v>
      </c>
      <c r="K16" s="60">
        <v>682498</v>
      </c>
      <c r="L16" s="60"/>
      <c r="M16" s="60">
        <v>2742763</v>
      </c>
      <c r="N16" s="60">
        <v>3425261</v>
      </c>
      <c r="O16" s="60">
        <v>3654997</v>
      </c>
      <c r="P16" s="60">
        <v>1404485</v>
      </c>
      <c r="Q16" s="60">
        <v>2296889</v>
      </c>
      <c r="R16" s="60">
        <v>7356371</v>
      </c>
      <c r="S16" s="60"/>
      <c r="T16" s="60"/>
      <c r="U16" s="60"/>
      <c r="V16" s="60"/>
      <c r="W16" s="60">
        <v>16054183</v>
      </c>
      <c r="X16" s="60">
        <v>2278500</v>
      </c>
      <c r="Y16" s="60">
        <v>13775683</v>
      </c>
      <c r="Z16" s="140">
        <v>604.59</v>
      </c>
      <c r="AA16" s="62">
        <v>23949000</v>
      </c>
    </row>
    <row r="17" spans="1:27" ht="12.75">
      <c r="A17" s="138" t="s">
        <v>86</v>
      </c>
      <c r="B17" s="136"/>
      <c r="C17" s="155"/>
      <c r="D17" s="155"/>
      <c r="E17" s="156">
        <v>23170000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23170000</v>
      </c>
      <c r="Y17" s="60">
        <v>-23170000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3160000</v>
      </c>
      <c r="F19" s="100">
        <f t="shared" si="3"/>
        <v>1160000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1510002</v>
      </c>
      <c r="Y19" s="100">
        <f t="shared" si="3"/>
        <v>-1510002</v>
      </c>
      <c r="Z19" s="137">
        <f>+IF(X19&lt;&gt;0,+(Y19/X19)*100,0)</f>
        <v>-100</v>
      </c>
      <c r="AA19" s="102">
        <f>SUM(AA20:AA23)</f>
        <v>1160000</v>
      </c>
    </row>
    <row r="20" spans="1:27" ht="12.75">
      <c r="A20" s="138" t="s">
        <v>89</v>
      </c>
      <c r="B20" s="136"/>
      <c r="C20" s="155"/>
      <c r="D20" s="155"/>
      <c r="E20" s="156">
        <v>2660000</v>
      </c>
      <c r="F20" s="60">
        <v>660000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1330002</v>
      </c>
      <c r="Y20" s="60">
        <v>-1330002</v>
      </c>
      <c r="Z20" s="140">
        <v>-100</v>
      </c>
      <c r="AA20" s="62">
        <v>660000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180000</v>
      </c>
      <c r="Y21" s="60">
        <v>-180000</v>
      </c>
      <c r="Z21" s="140">
        <v>-100</v>
      </c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500000</v>
      </c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500000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41704715</v>
      </c>
      <c r="D25" s="217">
        <f>+D5+D9+D15+D19+D24</f>
        <v>0</v>
      </c>
      <c r="E25" s="230">
        <f t="shared" si="4"/>
        <v>33714000</v>
      </c>
      <c r="F25" s="219">
        <f t="shared" si="4"/>
        <v>27714000</v>
      </c>
      <c r="G25" s="219">
        <f t="shared" si="4"/>
        <v>3756643</v>
      </c>
      <c r="H25" s="219">
        <f t="shared" si="4"/>
        <v>1492755</v>
      </c>
      <c r="I25" s="219">
        <f t="shared" si="4"/>
        <v>23153</v>
      </c>
      <c r="J25" s="219">
        <f t="shared" si="4"/>
        <v>5272551</v>
      </c>
      <c r="K25" s="219">
        <f t="shared" si="4"/>
        <v>682498</v>
      </c>
      <c r="L25" s="219">
        <f t="shared" si="4"/>
        <v>0</v>
      </c>
      <c r="M25" s="219">
        <f t="shared" si="4"/>
        <v>2742763</v>
      </c>
      <c r="N25" s="219">
        <f t="shared" si="4"/>
        <v>3425261</v>
      </c>
      <c r="O25" s="219">
        <f t="shared" si="4"/>
        <v>3654997</v>
      </c>
      <c r="P25" s="219">
        <f t="shared" si="4"/>
        <v>1404485</v>
      </c>
      <c r="Q25" s="219">
        <f t="shared" si="4"/>
        <v>2296889</v>
      </c>
      <c r="R25" s="219">
        <f t="shared" si="4"/>
        <v>7356371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16054183</v>
      </c>
      <c r="X25" s="219">
        <f t="shared" si="4"/>
        <v>29563002</v>
      </c>
      <c r="Y25" s="219">
        <f t="shared" si="4"/>
        <v>-13508819</v>
      </c>
      <c r="Z25" s="231">
        <f>+IF(X25&lt;&gt;0,+(Y25/X25)*100,0)</f>
        <v>-45.695017711665415</v>
      </c>
      <c r="AA25" s="232">
        <f>+AA5+AA9+AA15+AA19+AA24</f>
        <v>27714000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41704715</v>
      </c>
      <c r="D28" s="155"/>
      <c r="E28" s="156">
        <v>23170000</v>
      </c>
      <c r="F28" s="60">
        <v>27714000</v>
      </c>
      <c r="G28" s="60">
        <v>3756643</v>
      </c>
      <c r="H28" s="60">
        <v>1492755</v>
      </c>
      <c r="I28" s="60">
        <v>23153</v>
      </c>
      <c r="J28" s="60">
        <v>5272551</v>
      </c>
      <c r="K28" s="60">
        <v>682498</v>
      </c>
      <c r="L28" s="60"/>
      <c r="M28" s="60">
        <v>2742763</v>
      </c>
      <c r="N28" s="60">
        <v>3425261</v>
      </c>
      <c r="O28" s="60">
        <v>3654997</v>
      </c>
      <c r="P28" s="60">
        <v>1404485</v>
      </c>
      <c r="Q28" s="60"/>
      <c r="R28" s="60">
        <v>5059482</v>
      </c>
      <c r="S28" s="60"/>
      <c r="T28" s="60"/>
      <c r="U28" s="60"/>
      <c r="V28" s="60"/>
      <c r="W28" s="60">
        <v>13757294</v>
      </c>
      <c r="X28" s="60">
        <v>23170000</v>
      </c>
      <c r="Y28" s="60">
        <v>-9412706</v>
      </c>
      <c r="Z28" s="140">
        <v>-40.62</v>
      </c>
      <c r="AA28" s="155">
        <v>27714000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2296889</v>
      </c>
      <c r="R29" s="60">
        <v>2296889</v>
      </c>
      <c r="S29" s="60"/>
      <c r="T29" s="60"/>
      <c r="U29" s="60"/>
      <c r="V29" s="60"/>
      <c r="W29" s="60">
        <v>2296889</v>
      </c>
      <c r="X29" s="60"/>
      <c r="Y29" s="60">
        <v>2296889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41704715</v>
      </c>
      <c r="D32" s="210">
        <f>SUM(D28:D31)</f>
        <v>0</v>
      </c>
      <c r="E32" s="211">
        <f t="shared" si="5"/>
        <v>23170000</v>
      </c>
      <c r="F32" s="77">
        <f t="shared" si="5"/>
        <v>27714000</v>
      </c>
      <c r="G32" s="77">
        <f t="shared" si="5"/>
        <v>3756643</v>
      </c>
      <c r="H32" s="77">
        <f t="shared" si="5"/>
        <v>1492755</v>
      </c>
      <c r="I32" s="77">
        <f t="shared" si="5"/>
        <v>23153</v>
      </c>
      <c r="J32" s="77">
        <f t="shared" si="5"/>
        <v>5272551</v>
      </c>
      <c r="K32" s="77">
        <f t="shared" si="5"/>
        <v>682498</v>
      </c>
      <c r="L32" s="77">
        <f t="shared" si="5"/>
        <v>0</v>
      </c>
      <c r="M32" s="77">
        <f t="shared" si="5"/>
        <v>2742763</v>
      </c>
      <c r="N32" s="77">
        <f t="shared" si="5"/>
        <v>3425261</v>
      </c>
      <c r="O32" s="77">
        <f t="shared" si="5"/>
        <v>3654997</v>
      </c>
      <c r="P32" s="77">
        <f t="shared" si="5"/>
        <v>1404485</v>
      </c>
      <c r="Q32" s="77">
        <f t="shared" si="5"/>
        <v>2296889</v>
      </c>
      <c r="R32" s="77">
        <f t="shared" si="5"/>
        <v>7356371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16054183</v>
      </c>
      <c r="X32" s="77">
        <f t="shared" si="5"/>
        <v>23170000</v>
      </c>
      <c r="Y32" s="77">
        <f t="shared" si="5"/>
        <v>-7115817</v>
      </c>
      <c r="Z32" s="212">
        <f>+IF(X32&lt;&gt;0,+(Y32/X32)*100,0)</f>
        <v>-30.711337936987483</v>
      </c>
      <c r="AA32" s="79">
        <f>SUM(AA28:AA31)</f>
        <v>27714000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4557000</v>
      </c>
      <c r="Y33" s="60">
        <v>-4557000</v>
      </c>
      <c r="Z33" s="140">
        <v>-100</v>
      </c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10544000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41704715</v>
      </c>
      <c r="D36" s="222">
        <f>SUM(D32:D35)</f>
        <v>0</v>
      </c>
      <c r="E36" s="218">
        <f t="shared" si="6"/>
        <v>33714000</v>
      </c>
      <c r="F36" s="220">
        <f t="shared" si="6"/>
        <v>27714000</v>
      </c>
      <c r="G36" s="220">
        <f t="shared" si="6"/>
        <v>3756643</v>
      </c>
      <c r="H36" s="220">
        <f t="shared" si="6"/>
        <v>1492755</v>
      </c>
      <c r="I36" s="220">
        <f t="shared" si="6"/>
        <v>23153</v>
      </c>
      <c r="J36" s="220">
        <f t="shared" si="6"/>
        <v>5272551</v>
      </c>
      <c r="K36" s="220">
        <f t="shared" si="6"/>
        <v>682498</v>
      </c>
      <c r="L36" s="220">
        <f t="shared" si="6"/>
        <v>0</v>
      </c>
      <c r="M36" s="220">
        <f t="shared" si="6"/>
        <v>2742763</v>
      </c>
      <c r="N36" s="220">
        <f t="shared" si="6"/>
        <v>3425261</v>
      </c>
      <c r="O36" s="220">
        <f t="shared" si="6"/>
        <v>3654997</v>
      </c>
      <c r="P36" s="220">
        <f t="shared" si="6"/>
        <v>1404485</v>
      </c>
      <c r="Q36" s="220">
        <f t="shared" si="6"/>
        <v>2296889</v>
      </c>
      <c r="R36" s="220">
        <f t="shared" si="6"/>
        <v>7356371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16054183</v>
      </c>
      <c r="X36" s="220">
        <f t="shared" si="6"/>
        <v>27727000</v>
      </c>
      <c r="Y36" s="220">
        <f t="shared" si="6"/>
        <v>-11672817</v>
      </c>
      <c r="Z36" s="221">
        <f>+IF(X36&lt;&gt;0,+(Y36/X36)*100,0)</f>
        <v>-42.09909835178707</v>
      </c>
      <c r="AA36" s="239">
        <f>SUM(AA32:AA35)</f>
        <v>27714000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806935</v>
      </c>
      <c r="D6" s="155"/>
      <c r="E6" s="59">
        <v>8718000</v>
      </c>
      <c r="F6" s="60">
        <v>8718000</v>
      </c>
      <c r="G6" s="60">
        <v>24652592</v>
      </c>
      <c r="H6" s="60">
        <v>22456881</v>
      </c>
      <c r="I6" s="60">
        <v>12772600</v>
      </c>
      <c r="J6" s="60">
        <v>12772600</v>
      </c>
      <c r="K6" s="60">
        <v>63594303</v>
      </c>
      <c r="L6" s="60">
        <v>-1924706</v>
      </c>
      <c r="M6" s="60">
        <v>31674829</v>
      </c>
      <c r="N6" s="60">
        <v>31674829</v>
      </c>
      <c r="O6" s="60">
        <v>33620782</v>
      </c>
      <c r="P6" s="60">
        <v>38066347</v>
      </c>
      <c r="Q6" s="60">
        <v>60242829</v>
      </c>
      <c r="R6" s="60">
        <v>60242829</v>
      </c>
      <c r="S6" s="60"/>
      <c r="T6" s="60"/>
      <c r="U6" s="60"/>
      <c r="V6" s="60"/>
      <c r="W6" s="60">
        <v>60242829</v>
      </c>
      <c r="X6" s="60">
        <v>6538500</v>
      </c>
      <c r="Y6" s="60">
        <v>53704329</v>
      </c>
      <c r="Z6" s="140">
        <v>821.36</v>
      </c>
      <c r="AA6" s="62">
        <v>8718000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7900000</v>
      </c>
      <c r="H7" s="60">
        <v>7900000</v>
      </c>
      <c r="I7" s="60">
        <v>2904776</v>
      </c>
      <c r="J7" s="60">
        <v>2904776</v>
      </c>
      <c r="K7" s="60"/>
      <c r="L7" s="60">
        <v>7900000</v>
      </c>
      <c r="M7" s="60">
        <v>7900000</v>
      </c>
      <c r="N7" s="60">
        <v>7900000</v>
      </c>
      <c r="O7" s="60">
        <v>7900000</v>
      </c>
      <c r="P7" s="60">
        <v>7900000</v>
      </c>
      <c r="Q7" s="60">
        <v>7900000</v>
      </c>
      <c r="R7" s="60">
        <v>7900000</v>
      </c>
      <c r="S7" s="60"/>
      <c r="T7" s="60"/>
      <c r="U7" s="60"/>
      <c r="V7" s="60"/>
      <c r="W7" s="60">
        <v>7900000</v>
      </c>
      <c r="X7" s="60"/>
      <c r="Y7" s="60">
        <v>7900000</v>
      </c>
      <c r="Z7" s="140"/>
      <c r="AA7" s="62"/>
    </row>
    <row r="8" spans="1:27" ht="12.75">
      <c r="A8" s="249" t="s">
        <v>145</v>
      </c>
      <c r="B8" s="182"/>
      <c r="C8" s="155">
        <v>9197825</v>
      </c>
      <c r="D8" s="155"/>
      <c r="E8" s="59">
        <v>19200000</v>
      </c>
      <c r="F8" s="60">
        <v>19200000</v>
      </c>
      <c r="G8" s="60">
        <v>9197825</v>
      </c>
      <c r="H8" s="60">
        <v>9197825</v>
      </c>
      <c r="I8" s="60">
        <v>33093790</v>
      </c>
      <c r="J8" s="60">
        <v>33093790</v>
      </c>
      <c r="K8" s="60">
        <v>26741148</v>
      </c>
      <c r="L8" s="60">
        <v>25547925</v>
      </c>
      <c r="M8" s="60">
        <v>25885623</v>
      </c>
      <c r="N8" s="60">
        <v>25885623</v>
      </c>
      <c r="O8" s="60">
        <v>26979569</v>
      </c>
      <c r="P8" s="60">
        <v>25531317</v>
      </c>
      <c r="Q8" s="60">
        <v>24366280</v>
      </c>
      <c r="R8" s="60">
        <v>24366280</v>
      </c>
      <c r="S8" s="60"/>
      <c r="T8" s="60"/>
      <c r="U8" s="60"/>
      <c r="V8" s="60"/>
      <c r="W8" s="60">
        <v>24366280</v>
      </c>
      <c r="X8" s="60">
        <v>14400000</v>
      </c>
      <c r="Y8" s="60">
        <v>9966280</v>
      </c>
      <c r="Z8" s="140">
        <v>69.21</v>
      </c>
      <c r="AA8" s="62">
        <v>19200000</v>
      </c>
    </row>
    <row r="9" spans="1:27" ht="12.75">
      <c r="A9" s="249" t="s">
        <v>146</v>
      </c>
      <c r="B9" s="182"/>
      <c r="C9" s="155">
        <v>3325459</v>
      </c>
      <c r="D9" s="155"/>
      <c r="E9" s="59">
        <v>8900000</v>
      </c>
      <c r="F9" s="60">
        <v>8900000</v>
      </c>
      <c r="G9" s="60">
        <v>3325459</v>
      </c>
      <c r="H9" s="60">
        <v>3325459</v>
      </c>
      <c r="I9" s="60">
        <v>157229</v>
      </c>
      <c r="J9" s="60">
        <v>157229</v>
      </c>
      <c r="K9" s="60">
        <v>1349760</v>
      </c>
      <c r="L9" s="60">
        <v>7381331</v>
      </c>
      <c r="M9" s="60">
        <v>8127493</v>
      </c>
      <c r="N9" s="60">
        <v>8127493</v>
      </c>
      <c r="O9" s="60">
        <v>8966684</v>
      </c>
      <c r="P9" s="60">
        <v>8852240</v>
      </c>
      <c r="Q9" s="60">
        <v>9565873</v>
      </c>
      <c r="R9" s="60">
        <v>9565873</v>
      </c>
      <c r="S9" s="60"/>
      <c r="T9" s="60"/>
      <c r="U9" s="60"/>
      <c r="V9" s="60"/>
      <c r="W9" s="60">
        <v>9565873</v>
      </c>
      <c r="X9" s="60">
        <v>6675000</v>
      </c>
      <c r="Y9" s="60">
        <v>2890873</v>
      </c>
      <c r="Z9" s="140">
        <v>43.31</v>
      </c>
      <c r="AA9" s="62">
        <v>8900000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>
        <v>140000</v>
      </c>
      <c r="M11" s="60">
        <v>140000</v>
      </c>
      <c r="N11" s="60">
        <v>140000</v>
      </c>
      <c r="O11" s="60">
        <v>140000</v>
      </c>
      <c r="P11" s="60">
        <v>140000</v>
      </c>
      <c r="Q11" s="60">
        <v>140000</v>
      </c>
      <c r="R11" s="60">
        <v>140000</v>
      </c>
      <c r="S11" s="60"/>
      <c r="T11" s="60"/>
      <c r="U11" s="60"/>
      <c r="V11" s="60"/>
      <c r="W11" s="60">
        <v>140000</v>
      </c>
      <c r="X11" s="60"/>
      <c r="Y11" s="60">
        <v>140000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13330219</v>
      </c>
      <c r="D12" s="168">
        <f>SUM(D6:D11)</f>
        <v>0</v>
      </c>
      <c r="E12" s="72">
        <f t="shared" si="0"/>
        <v>36818000</v>
      </c>
      <c r="F12" s="73">
        <f t="shared" si="0"/>
        <v>36818000</v>
      </c>
      <c r="G12" s="73">
        <f t="shared" si="0"/>
        <v>45075876</v>
      </c>
      <c r="H12" s="73">
        <f t="shared" si="0"/>
        <v>42880165</v>
      </c>
      <c r="I12" s="73">
        <f t="shared" si="0"/>
        <v>48928395</v>
      </c>
      <c r="J12" s="73">
        <f t="shared" si="0"/>
        <v>48928395</v>
      </c>
      <c r="K12" s="73">
        <f t="shared" si="0"/>
        <v>91685211</v>
      </c>
      <c r="L12" s="73">
        <f t="shared" si="0"/>
        <v>39044550</v>
      </c>
      <c r="M12" s="73">
        <f t="shared" si="0"/>
        <v>73727945</v>
      </c>
      <c r="N12" s="73">
        <f t="shared" si="0"/>
        <v>73727945</v>
      </c>
      <c r="O12" s="73">
        <f t="shared" si="0"/>
        <v>77607035</v>
      </c>
      <c r="P12" s="73">
        <f t="shared" si="0"/>
        <v>80489904</v>
      </c>
      <c r="Q12" s="73">
        <f t="shared" si="0"/>
        <v>102214982</v>
      </c>
      <c r="R12" s="73">
        <f t="shared" si="0"/>
        <v>102214982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102214982</v>
      </c>
      <c r="X12" s="73">
        <f t="shared" si="0"/>
        <v>27613500</v>
      </c>
      <c r="Y12" s="73">
        <f t="shared" si="0"/>
        <v>74601482</v>
      </c>
      <c r="Z12" s="170">
        <f>+IF(X12&lt;&gt;0,+(Y12/X12)*100,0)</f>
        <v>270.1630796530682</v>
      </c>
      <c r="AA12" s="74">
        <f>SUM(AA6:AA11)</f>
        <v>36818000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5201018</v>
      </c>
      <c r="D17" s="155"/>
      <c r="E17" s="59">
        <v>6104800</v>
      </c>
      <c r="F17" s="60">
        <v>6105000</v>
      </c>
      <c r="G17" s="60">
        <v>5201018</v>
      </c>
      <c r="H17" s="60">
        <v>5201018</v>
      </c>
      <c r="I17" s="60">
        <v>5143145</v>
      </c>
      <c r="J17" s="60">
        <v>5143145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4578750</v>
      </c>
      <c r="Y17" s="60">
        <v>-4578750</v>
      </c>
      <c r="Z17" s="140">
        <v>-100</v>
      </c>
      <c r="AA17" s="62">
        <v>6105000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344498145</v>
      </c>
      <c r="D19" s="155"/>
      <c r="E19" s="59">
        <v>351285000</v>
      </c>
      <c r="F19" s="60">
        <v>351285000</v>
      </c>
      <c r="G19" s="60">
        <v>344498145</v>
      </c>
      <c r="H19" s="60">
        <v>344498145</v>
      </c>
      <c r="I19" s="60">
        <v>246355863</v>
      </c>
      <c r="J19" s="60">
        <v>246355863</v>
      </c>
      <c r="K19" s="60">
        <v>2242708</v>
      </c>
      <c r="L19" s="60">
        <v>4404229</v>
      </c>
      <c r="M19" s="60">
        <v>9525783</v>
      </c>
      <c r="N19" s="60">
        <v>9525783</v>
      </c>
      <c r="O19" s="60">
        <v>15419774</v>
      </c>
      <c r="P19" s="60">
        <v>17666135</v>
      </c>
      <c r="Q19" s="60">
        <v>19340420</v>
      </c>
      <c r="R19" s="60">
        <v>19340420</v>
      </c>
      <c r="S19" s="60"/>
      <c r="T19" s="60"/>
      <c r="U19" s="60"/>
      <c r="V19" s="60"/>
      <c r="W19" s="60">
        <v>19340420</v>
      </c>
      <c r="X19" s="60">
        <v>263463750</v>
      </c>
      <c r="Y19" s="60">
        <v>-244123330</v>
      </c>
      <c r="Z19" s="140">
        <v>-92.66</v>
      </c>
      <c r="AA19" s="62">
        <v>351285000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1055050</v>
      </c>
      <c r="D22" s="155"/>
      <c r="E22" s="59">
        <v>1979040</v>
      </c>
      <c r="F22" s="60">
        <v>1979000</v>
      </c>
      <c r="G22" s="60">
        <v>1055050</v>
      </c>
      <c r="H22" s="60">
        <v>1055050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1484250</v>
      </c>
      <c r="Y22" s="60">
        <v>-1484250</v>
      </c>
      <c r="Z22" s="140">
        <v>-100</v>
      </c>
      <c r="AA22" s="62">
        <v>1979000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350754213</v>
      </c>
      <c r="D24" s="168">
        <f>SUM(D15:D23)</f>
        <v>0</v>
      </c>
      <c r="E24" s="76">
        <f t="shared" si="1"/>
        <v>359368840</v>
      </c>
      <c r="F24" s="77">
        <f t="shared" si="1"/>
        <v>359369000</v>
      </c>
      <c r="G24" s="77">
        <f t="shared" si="1"/>
        <v>350754213</v>
      </c>
      <c r="H24" s="77">
        <f t="shared" si="1"/>
        <v>350754213</v>
      </c>
      <c r="I24" s="77">
        <f t="shared" si="1"/>
        <v>251499008</v>
      </c>
      <c r="J24" s="77">
        <f t="shared" si="1"/>
        <v>251499008</v>
      </c>
      <c r="K24" s="77">
        <f t="shared" si="1"/>
        <v>2242708</v>
      </c>
      <c r="L24" s="77">
        <f t="shared" si="1"/>
        <v>4404229</v>
      </c>
      <c r="M24" s="77">
        <f t="shared" si="1"/>
        <v>9525783</v>
      </c>
      <c r="N24" s="77">
        <f t="shared" si="1"/>
        <v>9525783</v>
      </c>
      <c r="O24" s="77">
        <f t="shared" si="1"/>
        <v>15419774</v>
      </c>
      <c r="P24" s="77">
        <f t="shared" si="1"/>
        <v>17666135</v>
      </c>
      <c r="Q24" s="77">
        <f t="shared" si="1"/>
        <v>19340420</v>
      </c>
      <c r="R24" s="77">
        <f t="shared" si="1"/>
        <v>19340420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19340420</v>
      </c>
      <c r="X24" s="77">
        <f t="shared" si="1"/>
        <v>269526750</v>
      </c>
      <c r="Y24" s="77">
        <f t="shared" si="1"/>
        <v>-250186330</v>
      </c>
      <c r="Z24" s="212">
        <f>+IF(X24&lt;&gt;0,+(Y24/X24)*100,0)</f>
        <v>-92.8243040811348</v>
      </c>
      <c r="AA24" s="79">
        <f>SUM(AA15:AA23)</f>
        <v>359369000</v>
      </c>
    </row>
    <row r="25" spans="1:27" ht="12.75">
      <c r="A25" s="250" t="s">
        <v>159</v>
      </c>
      <c r="B25" s="251"/>
      <c r="C25" s="168">
        <f aca="true" t="shared" si="2" ref="C25:Y25">+C12+C24</f>
        <v>364084432</v>
      </c>
      <c r="D25" s="168">
        <f>+D12+D24</f>
        <v>0</v>
      </c>
      <c r="E25" s="72">
        <f t="shared" si="2"/>
        <v>396186840</v>
      </c>
      <c r="F25" s="73">
        <f t="shared" si="2"/>
        <v>396187000</v>
      </c>
      <c r="G25" s="73">
        <f t="shared" si="2"/>
        <v>395830089</v>
      </c>
      <c r="H25" s="73">
        <f t="shared" si="2"/>
        <v>393634378</v>
      </c>
      <c r="I25" s="73">
        <f t="shared" si="2"/>
        <v>300427403</v>
      </c>
      <c r="J25" s="73">
        <f t="shared" si="2"/>
        <v>300427403</v>
      </c>
      <c r="K25" s="73">
        <f t="shared" si="2"/>
        <v>93927919</v>
      </c>
      <c r="L25" s="73">
        <f t="shared" si="2"/>
        <v>43448779</v>
      </c>
      <c r="M25" s="73">
        <f t="shared" si="2"/>
        <v>83253728</v>
      </c>
      <c r="N25" s="73">
        <f t="shared" si="2"/>
        <v>83253728</v>
      </c>
      <c r="O25" s="73">
        <f t="shared" si="2"/>
        <v>93026809</v>
      </c>
      <c r="P25" s="73">
        <f t="shared" si="2"/>
        <v>98156039</v>
      </c>
      <c r="Q25" s="73">
        <f t="shared" si="2"/>
        <v>121555402</v>
      </c>
      <c r="R25" s="73">
        <f t="shared" si="2"/>
        <v>121555402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121555402</v>
      </c>
      <c r="X25" s="73">
        <f t="shared" si="2"/>
        <v>297140250</v>
      </c>
      <c r="Y25" s="73">
        <f t="shared" si="2"/>
        <v>-175584848</v>
      </c>
      <c r="Z25" s="170">
        <f>+IF(X25&lt;&gt;0,+(Y25/X25)*100,0)</f>
        <v>-59.09157308711963</v>
      </c>
      <c r="AA25" s="74">
        <f>+AA12+AA24</f>
        <v>396187000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18814</v>
      </c>
      <c r="L31" s="60">
        <v>11533</v>
      </c>
      <c r="M31" s="60">
        <v>11730</v>
      </c>
      <c r="N31" s="60">
        <v>11730</v>
      </c>
      <c r="O31" s="60">
        <v>6582</v>
      </c>
      <c r="P31" s="60">
        <v>1223</v>
      </c>
      <c r="Q31" s="60">
        <v>5099</v>
      </c>
      <c r="R31" s="60">
        <v>5099</v>
      </c>
      <c r="S31" s="60"/>
      <c r="T31" s="60"/>
      <c r="U31" s="60"/>
      <c r="V31" s="60"/>
      <c r="W31" s="60">
        <v>5099</v>
      </c>
      <c r="X31" s="60"/>
      <c r="Y31" s="60">
        <v>5099</v>
      </c>
      <c r="Z31" s="140"/>
      <c r="AA31" s="62"/>
    </row>
    <row r="32" spans="1:27" ht="12.75">
      <c r="A32" s="249" t="s">
        <v>164</v>
      </c>
      <c r="B32" s="182"/>
      <c r="C32" s="155">
        <v>29861989</v>
      </c>
      <c r="D32" s="155"/>
      <c r="E32" s="59">
        <v>27068000</v>
      </c>
      <c r="F32" s="60">
        <v>27068000</v>
      </c>
      <c r="G32" s="60">
        <v>61607646</v>
      </c>
      <c r="H32" s="60">
        <v>59411935</v>
      </c>
      <c r="I32" s="60">
        <v>3361181</v>
      </c>
      <c r="J32" s="60">
        <v>3361181</v>
      </c>
      <c r="K32" s="60">
        <v>22133865</v>
      </c>
      <c r="L32" s="60">
        <v>-14437850</v>
      </c>
      <c r="M32" s="60">
        <v>6787708</v>
      </c>
      <c r="N32" s="60">
        <v>6787708</v>
      </c>
      <c r="O32" s="60">
        <v>4349017</v>
      </c>
      <c r="P32" s="60">
        <v>8475488</v>
      </c>
      <c r="Q32" s="60">
        <v>27876404</v>
      </c>
      <c r="R32" s="60">
        <v>27876404</v>
      </c>
      <c r="S32" s="60"/>
      <c r="T32" s="60"/>
      <c r="U32" s="60"/>
      <c r="V32" s="60"/>
      <c r="W32" s="60">
        <v>27876404</v>
      </c>
      <c r="X32" s="60">
        <v>20301000</v>
      </c>
      <c r="Y32" s="60">
        <v>7575404</v>
      </c>
      <c r="Z32" s="140">
        <v>37.32</v>
      </c>
      <c r="AA32" s="62">
        <v>27068000</v>
      </c>
    </row>
    <row r="33" spans="1:27" ht="12.75">
      <c r="A33" s="249" t="s">
        <v>165</v>
      </c>
      <c r="B33" s="182"/>
      <c r="C33" s="155">
        <v>63897</v>
      </c>
      <c r="D33" s="155"/>
      <c r="E33" s="59">
        <v>1705592</v>
      </c>
      <c r="F33" s="60">
        <v>1706000</v>
      </c>
      <c r="G33" s="60"/>
      <c r="H33" s="60"/>
      <c r="I33" s="60"/>
      <c r="J33" s="60"/>
      <c r="K33" s="60">
        <v>-504536</v>
      </c>
      <c r="L33" s="60">
        <v>-844508</v>
      </c>
      <c r="M33" s="60">
        <v>-977410</v>
      </c>
      <c r="N33" s="60">
        <v>-977410</v>
      </c>
      <c r="O33" s="60">
        <v>-1072074</v>
      </c>
      <c r="P33" s="60">
        <v>-1205467</v>
      </c>
      <c r="Q33" s="60">
        <v>-1338520</v>
      </c>
      <c r="R33" s="60">
        <v>-1338520</v>
      </c>
      <c r="S33" s="60"/>
      <c r="T33" s="60"/>
      <c r="U33" s="60"/>
      <c r="V33" s="60"/>
      <c r="W33" s="60">
        <v>-1338520</v>
      </c>
      <c r="X33" s="60">
        <v>1279500</v>
      </c>
      <c r="Y33" s="60">
        <v>-2618020</v>
      </c>
      <c r="Z33" s="140">
        <v>-204.61</v>
      </c>
      <c r="AA33" s="62">
        <v>1706000</v>
      </c>
    </row>
    <row r="34" spans="1:27" ht="12.75">
      <c r="A34" s="250" t="s">
        <v>58</v>
      </c>
      <c r="B34" s="251"/>
      <c r="C34" s="168">
        <f aca="true" t="shared" si="3" ref="C34:Y34">SUM(C29:C33)</f>
        <v>29925886</v>
      </c>
      <c r="D34" s="168">
        <f>SUM(D29:D33)</f>
        <v>0</v>
      </c>
      <c r="E34" s="72">
        <f t="shared" si="3"/>
        <v>28773592</v>
      </c>
      <c r="F34" s="73">
        <f t="shared" si="3"/>
        <v>28774000</v>
      </c>
      <c r="G34" s="73">
        <f t="shared" si="3"/>
        <v>61607646</v>
      </c>
      <c r="H34" s="73">
        <f t="shared" si="3"/>
        <v>59411935</v>
      </c>
      <c r="I34" s="73">
        <f t="shared" si="3"/>
        <v>3361181</v>
      </c>
      <c r="J34" s="73">
        <f t="shared" si="3"/>
        <v>3361181</v>
      </c>
      <c r="K34" s="73">
        <f t="shared" si="3"/>
        <v>21648143</v>
      </c>
      <c r="L34" s="73">
        <f t="shared" si="3"/>
        <v>-15270825</v>
      </c>
      <c r="M34" s="73">
        <f t="shared" si="3"/>
        <v>5822028</v>
      </c>
      <c r="N34" s="73">
        <f t="shared" si="3"/>
        <v>5822028</v>
      </c>
      <c r="O34" s="73">
        <f t="shared" si="3"/>
        <v>3283525</v>
      </c>
      <c r="P34" s="73">
        <f t="shared" si="3"/>
        <v>7271244</v>
      </c>
      <c r="Q34" s="73">
        <f t="shared" si="3"/>
        <v>26542983</v>
      </c>
      <c r="R34" s="73">
        <f t="shared" si="3"/>
        <v>26542983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26542983</v>
      </c>
      <c r="X34" s="73">
        <f t="shared" si="3"/>
        <v>21580500</v>
      </c>
      <c r="Y34" s="73">
        <f t="shared" si="3"/>
        <v>4962483</v>
      </c>
      <c r="Z34" s="170">
        <f>+IF(X34&lt;&gt;0,+(Y34/X34)*100,0)</f>
        <v>22.995217905053174</v>
      </c>
      <c r="AA34" s="74">
        <f>SUM(AA29:AA33)</f>
        <v>28774000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6653273</v>
      </c>
      <c r="D38" s="155"/>
      <c r="E38" s="59">
        <v>7058000</v>
      </c>
      <c r="F38" s="60">
        <v>7058000</v>
      </c>
      <c r="G38" s="60">
        <v>6717170</v>
      </c>
      <c r="H38" s="60">
        <v>6717170</v>
      </c>
      <c r="I38" s="60">
        <v>6717170</v>
      </c>
      <c r="J38" s="60">
        <v>6717170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5293500</v>
      </c>
      <c r="Y38" s="60">
        <v>-5293500</v>
      </c>
      <c r="Z38" s="140">
        <v>-100</v>
      </c>
      <c r="AA38" s="62">
        <v>7058000</v>
      </c>
    </row>
    <row r="39" spans="1:27" ht="12.75">
      <c r="A39" s="250" t="s">
        <v>59</v>
      </c>
      <c r="B39" s="253"/>
      <c r="C39" s="168">
        <f aca="true" t="shared" si="4" ref="C39:Y39">SUM(C37:C38)</f>
        <v>6653273</v>
      </c>
      <c r="D39" s="168">
        <f>SUM(D37:D38)</f>
        <v>0</v>
      </c>
      <c r="E39" s="76">
        <f t="shared" si="4"/>
        <v>7058000</v>
      </c>
      <c r="F39" s="77">
        <f t="shared" si="4"/>
        <v>7058000</v>
      </c>
      <c r="G39" s="77">
        <f t="shared" si="4"/>
        <v>6717170</v>
      </c>
      <c r="H39" s="77">
        <f t="shared" si="4"/>
        <v>6717170</v>
      </c>
      <c r="I39" s="77">
        <f t="shared" si="4"/>
        <v>6717170</v>
      </c>
      <c r="J39" s="77">
        <f t="shared" si="4"/>
        <v>6717170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5293500</v>
      </c>
      <c r="Y39" s="77">
        <f t="shared" si="4"/>
        <v>-5293500</v>
      </c>
      <c r="Z39" s="212">
        <f>+IF(X39&lt;&gt;0,+(Y39/X39)*100,0)</f>
        <v>-100</v>
      </c>
      <c r="AA39" s="79">
        <f>SUM(AA37:AA38)</f>
        <v>7058000</v>
      </c>
    </row>
    <row r="40" spans="1:27" ht="12.75">
      <c r="A40" s="250" t="s">
        <v>167</v>
      </c>
      <c r="B40" s="251"/>
      <c r="C40" s="168">
        <f aca="true" t="shared" si="5" ref="C40:Y40">+C34+C39</f>
        <v>36579159</v>
      </c>
      <c r="D40" s="168">
        <f>+D34+D39</f>
        <v>0</v>
      </c>
      <c r="E40" s="72">
        <f t="shared" si="5"/>
        <v>35831592</v>
      </c>
      <c r="F40" s="73">
        <f t="shared" si="5"/>
        <v>35832000</v>
      </c>
      <c r="G40" s="73">
        <f t="shared" si="5"/>
        <v>68324816</v>
      </c>
      <c r="H40" s="73">
        <f t="shared" si="5"/>
        <v>66129105</v>
      </c>
      <c r="I40" s="73">
        <f t="shared" si="5"/>
        <v>10078351</v>
      </c>
      <c r="J40" s="73">
        <f t="shared" si="5"/>
        <v>10078351</v>
      </c>
      <c r="K40" s="73">
        <f t="shared" si="5"/>
        <v>21648143</v>
      </c>
      <c r="L40" s="73">
        <f t="shared" si="5"/>
        <v>-15270825</v>
      </c>
      <c r="M40" s="73">
        <f t="shared" si="5"/>
        <v>5822028</v>
      </c>
      <c r="N40" s="73">
        <f t="shared" si="5"/>
        <v>5822028</v>
      </c>
      <c r="O40" s="73">
        <f t="shared" si="5"/>
        <v>3283525</v>
      </c>
      <c r="P40" s="73">
        <f t="shared" si="5"/>
        <v>7271244</v>
      </c>
      <c r="Q40" s="73">
        <f t="shared" si="5"/>
        <v>26542983</v>
      </c>
      <c r="R40" s="73">
        <f t="shared" si="5"/>
        <v>26542983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26542983</v>
      </c>
      <c r="X40" s="73">
        <f t="shared" si="5"/>
        <v>26874000</v>
      </c>
      <c r="Y40" s="73">
        <f t="shared" si="5"/>
        <v>-331017</v>
      </c>
      <c r="Z40" s="170">
        <f>+IF(X40&lt;&gt;0,+(Y40/X40)*100,0)</f>
        <v>-1.2317369948649253</v>
      </c>
      <c r="AA40" s="74">
        <f>+AA34+AA39</f>
        <v>35832000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327505273</v>
      </c>
      <c r="D42" s="257">
        <f>+D25-D40</f>
        <v>0</v>
      </c>
      <c r="E42" s="258">
        <f t="shared" si="6"/>
        <v>360355248</v>
      </c>
      <c r="F42" s="259">
        <f t="shared" si="6"/>
        <v>360355000</v>
      </c>
      <c r="G42" s="259">
        <f t="shared" si="6"/>
        <v>327505273</v>
      </c>
      <c r="H42" s="259">
        <f t="shared" si="6"/>
        <v>327505273</v>
      </c>
      <c r="I42" s="259">
        <f t="shared" si="6"/>
        <v>290349052</v>
      </c>
      <c r="J42" s="259">
        <f t="shared" si="6"/>
        <v>290349052</v>
      </c>
      <c r="K42" s="259">
        <f t="shared" si="6"/>
        <v>72279776</v>
      </c>
      <c r="L42" s="259">
        <f t="shared" si="6"/>
        <v>58719604</v>
      </c>
      <c r="M42" s="259">
        <f t="shared" si="6"/>
        <v>77431700</v>
      </c>
      <c r="N42" s="259">
        <f t="shared" si="6"/>
        <v>77431700</v>
      </c>
      <c r="O42" s="259">
        <f t="shared" si="6"/>
        <v>89743284</v>
      </c>
      <c r="P42" s="259">
        <f t="shared" si="6"/>
        <v>90884795</v>
      </c>
      <c r="Q42" s="259">
        <f t="shared" si="6"/>
        <v>95012419</v>
      </c>
      <c r="R42" s="259">
        <f t="shared" si="6"/>
        <v>95012419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95012419</v>
      </c>
      <c r="X42" s="259">
        <f t="shared" si="6"/>
        <v>270266250</v>
      </c>
      <c r="Y42" s="259">
        <f t="shared" si="6"/>
        <v>-175253831</v>
      </c>
      <c r="Z42" s="260">
        <f>+IF(X42&lt;&gt;0,+(Y42/X42)*100,0)</f>
        <v>-64.84488203762031</v>
      </c>
      <c r="AA42" s="261">
        <f>+AA25-AA40</f>
        <v>360355000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327505273</v>
      </c>
      <c r="D45" s="155"/>
      <c r="E45" s="59">
        <v>360355248</v>
      </c>
      <c r="F45" s="60">
        <v>360355000</v>
      </c>
      <c r="G45" s="60">
        <v>327505273</v>
      </c>
      <c r="H45" s="60">
        <v>327505273</v>
      </c>
      <c r="I45" s="60">
        <v>290349052</v>
      </c>
      <c r="J45" s="60">
        <v>290349052</v>
      </c>
      <c r="K45" s="60">
        <v>72279776</v>
      </c>
      <c r="L45" s="60">
        <v>58719604</v>
      </c>
      <c r="M45" s="60">
        <v>77431700</v>
      </c>
      <c r="N45" s="60">
        <v>77431700</v>
      </c>
      <c r="O45" s="60">
        <v>89743284</v>
      </c>
      <c r="P45" s="60">
        <v>90884795</v>
      </c>
      <c r="Q45" s="60">
        <v>95012419</v>
      </c>
      <c r="R45" s="60">
        <v>95012419</v>
      </c>
      <c r="S45" s="60"/>
      <c r="T45" s="60"/>
      <c r="U45" s="60"/>
      <c r="V45" s="60"/>
      <c r="W45" s="60">
        <v>95012419</v>
      </c>
      <c r="X45" s="60">
        <v>270266250</v>
      </c>
      <c r="Y45" s="60">
        <v>-175253831</v>
      </c>
      <c r="Z45" s="139">
        <v>-64.84</v>
      </c>
      <c r="AA45" s="62">
        <v>360355000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327505273</v>
      </c>
      <c r="D48" s="217">
        <f>SUM(D45:D47)</f>
        <v>0</v>
      </c>
      <c r="E48" s="264">
        <f t="shared" si="7"/>
        <v>360355248</v>
      </c>
      <c r="F48" s="219">
        <f t="shared" si="7"/>
        <v>360355000</v>
      </c>
      <c r="G48" s="219">
        <f t="shared" si="7"/>
        <v>327505273</v>
      </c>
      <c r="H48" s="219">
        <f t="shared" si="7"/>
        <v>327505273</v>
      </c>
      <c r="I48" s="219">
        <f t="shared" si="7"/>
        <v>290349052</v>
      </c>
      <c r="J48" s="219">
        <f t="shared" si="7"/>
        <v>290349052</v>
      </c>
      <c r="K48" s="219">
        <f t="shared" si="7"/>
        <v>72279776</v>
      </c>
      <c r="L48" s="219">
        <f t="shared" si="7"/>
        <v>58719604</v>
      </c>
      <c r="M48" s="219">
        <f t="shared" si="7"/>
        <v>77431700</v>
      </c>
      <c r="N48" s="219">
        <f t="shared" si="7"/>
        <v>77431700</v>
      </c>
      <c r="O48" s="219">
        <f t="shared" si="7"/>
        <v>89743284</v>
      </c>
      <c r="P48" s="219">
        <f t="shared" si="7"/>
        <v>90884795</v>
      </c>
      <c r="Q48" s="219">
        <f t="shared" si="7"/>
        <v>95012419</v>
      </c>
      <c r="R48" s="219">
        <f t="shared" si="7"/>
        <v>95012419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95012419</v>
      </c>
      <c r="X48" s="219">
        <f t="shared" si="7"/>
        <v>270266250</v>
      </c>
      <c r="Y48" s="219">
        <f t="shared" si="7"/>
        <v>-175253831</v>
      </c>
      <c r="Z48" s="265">
        <f>+IF(X48&lt;&gt;0,+(Y48/X48)*100,0)</f>
        <v>-64.84488203762031</v>
      </c>
      <c r="AA48" s="232">
        <f>SUM(AA45:AA47)</f>
        <v>360355000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17083307</v>
      </c>
      <c r="D6" s="155"/>
      <c r="E6" s="59">
        <v>14670521</v>
      </c>
      <c r="F6" s="60">
        <v>22722000</v>
      </c>
      <c r="G6" s="60">
        <v>187604</v>
      </c>
      <c r="H6" s="60">
        <v>314953</v>
      </c>
      <c r="I6" s="60">
        <v>3013806</v>
      </c>
      <c r="J6" s="60">
        <v>3516363</v>
      </c>
      <c r="K6" s="60">
        <v>7670925</v>
      </c>
      <c r="L6" s="60">
        <v>1497788</v>
      </c>
      <c r="M6" s="60">
        <v>206130</v>
      </c>
      <c r="N6" s="60">
        <v>9374843</v>
      </c>
      <c r="O6" s="60">
        <v>206888</v>
      </c>
      <c r="P6" s="60">
        <v>1341423</v>
      </c>
      <c r="Q6" s="60">
        <v>2037354</v>
      </c>
      <c r="R6" s="60">
        <v>3585665</v>
      </c>
      <c r="S6" s="60"/>
      <c r="T6" s="60"/>
      <c r="U6" s="60"/>
      <c r="V6" s="60"/>
      <c r="W6" s="60">
        <v>16476871</v>
      </c>
      <c r="X6" s="60">
        <v>19759206</v>
      </c>
      <c r="Y6" s="60">
        <v>-3282335</v>
      </c>
      <c r="Z6" s="140">
        <v>-16.61</v>
      </c>
      <c r="AA6" s="62">
        <v>22722000</v>
      </c>
    </row>
    <row r="7" spans="1:27" ht="12.75">
      <c r="A7" s="249" t="s">
        <v>32</v>
      </c>
      <c r="B7" s="182"/>
      <c r="C7" s="155">
        <v>9269055</v>
      </c>
      <c r="D7" s="155"/>
      <c r="E7" s="59">
        <v>10600095</v>
      </c>
      <c r="F7" s="60">
        <v>1349000</v>
      </c>
      <c r="G7" s="60">
        <v>484197</v>
      </c>
      <c r="H7" s="60">
        <v>936749</v>
      </c>
      <c r="I7" s="60">
        <v>810847</v>
      </c>
      <c r="J7" s="60">
        <v>2231793</v>
      </c>
      <c r="K7" s="60">
        <v>640617</v>
      </c>
      <c r="L7" s="60">
        <v>812314</v>
      </c>
      <c r="M7" s="60">
        <v>466527</v>
      </c>
      <c r="N7" s="60">
        <v>1919458</v>
      </c>
      <c r="O7" s="60">
        <v>791676</v>
      </c>
      <c r="P7" s="60">
        <v>1644178</v>
      </c>
      <c r="Q7" s="60">
        <v>930831</v>
      </c>
      <c r="R7" s="60">
        <v>3366685</v>
      </c>
      <c r="S7" s="60"/>
      <c r="T7" s="60"/>
      <c r="U7" s="60"/>
      <c r="V7" s="60"/>
      <c r="W7" s="60">
        <v>7517936</v>
      </c>
      <c r="X7" s="60">
        <v>797744</v>
      </c>
      <c r="Y7" s="60">
        <v>6720192</v>
      </c>
      <c r="Z7" s="140">
        <v>842.4</v>
      </c>
      <c r="AA7" s="62">
        <v>1349000</v>
      </c>
    </row>
    <row r="8" spans="1:27" ht="12.75">
      <c r="A8" s="249" t="s">
        <v>178</v>
      </c>
      <c r="B8" s="182"/>
      <c r="C8" s="155">
        <v>700187</v>
      </c>
      <c r="D8" s="155"/>
      <c r="E8" s="59">
        <v>10009400</v>
      </c>
      <c r="F8" s="60">
        <v>1683000</v>
      </c>
      <c r="G8" s="60">
        <v>73557</v>
      </c>
      <c r="H8" s="60">
        <v>181332</v>
      </c>
      <c r="I8" s="60">
        <v>1095359</v>
      </c>
      <c r="J8" s="60">
        <v>1350248</v>
      </c>
      <c r="K8" s="60">
        <v>2341845</v>
      </c>
      <c r="L8" s="60">
        <v>661590</v>
      </c>
      <c r="M8" s="60">
        <v>632804</v>
      </c>
      <c r="N8" s="60">
        <v>3636239</v>
      </c>
      <c r="O8" s="60">
        <v>864762</v>
      </c>
      <c r="P8" s="60">
        <v>1074641</v>
      </c>
      <c r="Q8" s="60">
        <v>736959</v>
      </c>
      <c r="R8" s="60">
        <v>2676362</v>
      </c>
      <c r="S8" s="60"/>
      <c r="T8" s="60"/>
      <c r="U8" s="60"/>
      <c r="V8" s="60"/>
      <c r="W8" s="60">
        <v>7662849</v>
      </c>
      <c r="X8" s="60">
        <v>7016485</v>
      </c>
      <c r="Y8" s="60">
        <v>646364</v>
      </c>
      <c r="Z8" s="140">
        <v>9.21</v>
      </c>
      <c r="AA8" s="62">
        <v>1683000</v>
      </c>
    </row>
    <row r="9" spans="1:27" ht="12.75">
      <c r="A9" s="249" t="s">
        <v>179</v>
      </c>
      <c r="B9" s="182"/>
      <c r="C9" s="155">
        <v>84486284</v>
      </c>
      <c r="D9" s="155"/>
      <c r="E9" s="59">
        <v>88846000</v>
      </c>
      <c r="F9" s="60">
        <v>88846000</v>
      </c>
      <c r="G9" s="60">
        <v>36249000</v>
      </c>
      <c r="H9" s="60">
        <v>803000</v>
      </c>
      <c r="I9" s="60">
        <v>32521</v>
      </c>
      <c r="J9" s="60">
        <v>37084521</v>
      </c>
      <c r="K9" s="60"/>
      <c r="L9" s="60">
        <v>1465616</v>
      </c>
      <c r="M9" s="60">
        <v>27478000</v>
      </c>
      <c r="N9" s="60">
        <v>28943616</v>
      </c>
      <c r="O9" s="60">
        <v>7755</v>
      </c>
      <c r="P9" s="60">
        <v>963000</v>
      </c>
      <c r="Q9" s="60">
        <v>31778000</v>
      </c>
      <c r="R9" s="60">
        <v>32748755</v>
      </c>
      <c r="S9" s="60"/>
      <c r="T9" s="60"/>
      <c r="U9" s="60"/>
      <c r="V9" s="60"/>
      <c r="W9" s="60">
        <v>98776892</v>
      </c>
      <c r="X9" s="60">
        <v>88846137</v>
      </c>
      <c r="Y9" s="60">
        <v>9930755</v>
      </c>
      <c r="Z9" s="140">
        <v>11.18</v>
      </c>
      <c r="AA9" s="62">
        <v>88846000</v>
      </c>
    </row>
    <row r="10" spans="1:27" ht="12.75">
      <c r="A10" s="249" t="s">
        <v>180</v>
      </c>
      <c r="B10" s="182"/>
      <c r="C10" s="155">
        <v>39795639</v>
      </c>
      <c r="D10" s="155"/>
      <c r="E10" s="59">
        <v>23170000</v>
      </c>
      <c r="F10" s="60">
        <v>23170000</v>
      </c>
      <c r="G10" s="60">
        <v>6000000</v>
      </c>
      <c r="H10" s="60"/>
      <c r="I10" s="60"/>
      <c r="J10" s="60">
        <v>6000000</v>
      </c>
      <c r="K10" s="60"/>
      <c r="L10" s="60"/>
      <c r="M10" s="60">
        <v>6000000</v>
      </c>
      <c r="N10" s="60">
        <v>6000000</v>
      </c>
      <c r="O10" s="60"/>
      <c r="P10" s="60"/>
      <c r="Q10" s="60">
        <v>11170000</v>
      </c>
      <c r="R10" s="60">
        <v>11170000</v>
      </c>
      <c r="S10" s="60"/>
      <c r="T10" s="60"/>
      <c r="U10" s="60"/>
      <c r="V10" s="60"/>
      <c r="W10" s="60">
        <v>23170000</v>
      </c>
      <c r="X10" s="60">
        <v>23170000</v>
      </c>
      <c r="Y10" s="60"/>
      <c r="Z10" s="140"/>
      <c r="AA10" s="62">
        <v>23170000</v>
      </c>
    </row>
    <row r="11" spans="1:27" ht="12.75">
      <c r="A11" s="249" t="s">
        <v>181</v>
      </c>
      <c r="B11" s="182"/>
      <c r="C11" s="155">
        <v>663980</v>
      </c>
      <c r="D11" s="155"/>
      <c r="E11" s="59">
        <v>1440000</v>
      </c>
      <c r="F11" s="60">
        <v>1200000</v>
      </c>
      <c r="G11" s="60">
        <v>50792</v>
      </c>
      <c r="H11" s="60">
        <v>102555</v>
      </c>
      <c r="I11" s="60">
        <v>106119</v>
      </c>
      <c r="J11" s="60">
        <v>259466</v>
      </c>
      <c r="K11" s="60">
        <v>56189</v>
      </c>
      <c r="L11" s="60">
        <v>54839</v>
      </c>
      <c r="M11" s="60">
        <v>33833</v>
      </c>
      <c r="N11" s="60">
        <v>144861</v>
      </c>
      <c r="O11" s="60">
        <v>73457</v>
      </c>
      <c r="P11" s="60">
        <v>63601</v>
      </c>
      <c r="Q11" s="60">
        <v>7186</v>
      </c>
      <c r="R11" s="60">
        <v>144244</v>
      </c>
      <c r="S11" s="60"/>
      <c r="T11" s="60"/>
      <c r="U11" s="60"/>
      <c r="V11" s="60"/>
      <c r="W11" s="60">
        <v>548571</v>
      </c>
      <c r="X11" s="60">
        <v>802325</v>
      </c>
      <c r="Y11" s="60">
        <v>-253754</v>
      </c>
      <c r="Z11" s="140">
        <v>-31.63</v>
      </c>
      <c r="AA11" s="62">
        <v>1200000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-115166616</v>
      </c>
      <c r="D14" s="155"/>
      <c r="E14" s="59">
        <v>-113776768</v>
      </c>
      <c r="F14" s="60">
        <v>-114517970</v>
      </c>
      <c r="G14" s="60">
        <v>-18293062</v>
      </c>
      <c r="H14" s="60">
        <v>-14275841</v>
      </c>
      <c r="I14" s="60">
        <v>-8295730</v>
      </c>
      <c r="J14" s="60">
        <v>-40864633</v>
      </c>
      <c r="K14" s="60">
        <v>-11146514</v>
      </c>
      <c r="L14" s="60">
        <v>-13759937</v>
      </c>
      <c r="M14" s="60">
        <v>-20403452</v>
      </c>
      <c r="N14" s="60">
        <v>-45309903</v>
      </c>
      <c r="O14" s="60">
        <v>-12095262</v>
      </c>
      <c r="P14" s="60">
        <v>-15601980</v>
      </c>
      <c r="Q14" s="60">
        <v>-16533795</v>
      </c>
      <c r="R14" s="60">
        <v>-44231037</v>
      </c>
      <c r="S14" s="60"/>
      <c r="T14" s="60"/>
      <c r="U14" s="60"/>
      <c r="V14" s="60"/>
      <c r="W14" s="60">
        <v>-130405573</v>
      </c>
      <c r="X14" s="60">
        <v>-125351027</v>
      </c>
      <c r="Y14" s="60">
        <v>-5054546</v>
      </c>
      <c r="Z14" s="140">
        <v>4.03</v>
      </c>
      <c r="AA14" s="62">
        <v>-114517970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-819200</v>
      </c>
      <c r="F16" s="60">
        <v>-819200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-409500</v>
      </c>
      <c r="Y16" s="60">
        <v>409500</v>
      </c>
      <c r="Z16" s="140">
        <v>-100</v>
      </c>
      <c r="AA16" s="62">
        <v>-819200</v>
      </c>
    </row>
    <row r="17" spans="1:27" ht="12.75">
      <c r="A17" s="250" t="s">
        <v>185</v>
      </c>
      <c r="B17" s="251"/>
      <c r="C17" s="168">
        <f aca="true" t="shared" si="0" ref="C17:Y17">SUM(C6:C16)</f>
        <v>36831836</v>
      </c>
      <c r="D17" s="168">
        <f t="shared" si="0"/>
        <v>0</v>
      </c>
      <c r="E17" s="72">
        <f t="shared" si="0"/>
        <v>34140048</v>
      </c>
      <c r="F17" s="73">
        <f t="shared" si="0"/>
        <v>23632830</v>
      </c>
      <c r="G17" s="73">
        <f t="shared" si="0"/>
        <v>24752088</v>
      </c>
      <c r="H17" s="73">
        <f t="shared" si="0"/>
        <v>-11937252</v>
      </c>
      <c r="I17" s="73">
        <f t="shared" si="0"/>
        <v>-3237078</v>
      </c>
      <c r="J17" s="73">
        <f t="shared" si="0"/>
        <v>9577758</v>
      </c>
      <c r="K17" s="73">
        <f t="shared" si="0"/>
        <v>-436938</v>
      </c>
      <c r="L17" s="73">
        <f t="shared" si="0"/>
        <v>-9267790</v>
      </c>
      <c r="M17" s="73">
        <f t="shared" si="0"/>
        <v>14413842</v>
      </c>
      <c r="N17" s="73">
        <f t="shared" si="0"/>
        <v>4709114</v>
      </c>
      <c r="O17" s="73">
        <f t="shared" si="0"/>
        <v>-10150724</v>
      </c>
      <c r="P17" s="73">
        <f t="shared" si="0"/>
        <v>-10515137</v>
      </c>
      <c r="Q17" s="73">
        <f t="shared" si="0"/>
        <v>30126535</v>
      </c>
      <c r="R17" s="73">
        <f t="shared" si="0"/>
        <v>9460674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23747546</v>
      </c>
      <c r="X17" s="73">
        <f t="shared" si="0"/>
        <v>14631370</v>
      </c>
      <c r="Y17" s="73">
        <f t="shared" si="0"/>
        <v>9116176</v>
      </c>
      <c r="Z17" s="170">
        <f>+IF(X17&lt;&gt;0,+(Y17/X17)*100,0)</f>
        <v>62.30568976110917</v>
      </c>
      <c r="AA17" s="74">
        <f>SUM(AA6:AA16)</f>
        <v>23632830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1198001</v>
      </c>
      <c r="D21" s="155"/>
      <c r="E21" s="59"/>
      <c r="F21" s="60"/>
      <c r="G21" s="159">
        <v>3776774</v>
      </c>
      <c r="H21" s="159">
        <v>1492755</v>
      </c>
      <c r="I21" s="159">
        <v>23153</v>
      </c>
      <c r="J21" s="60">
        <v>5292682</v>
      </c>
      <c r="K21" s="159">
        <v>682498</v>
      </c>
      <c r="L21" s="159"/>
      <c r="M21" s="60">
        <v>2742763</v>
      </c>
      <c r="N21" s="159">
        <v>3425261</v>
      </c>
      <c r="O21" s="159">
        <v>3654997</v>
      </c>
      <c r="P21" s="159">
        <v>1404486</v>
      </c>
      <c r="Q21" s="60">
        <v>2296889</v>
      </c>
      <c r="R21" s="159">
        <v>7356372</v>
      </c>
      <c r="S21" s="159"/>
      <c r="T21" s="60"/>
      <c r="U21" s="159"/>
      <c r="V21" s="159"/>
      <c r="W21" s="159">
        <v>16074315</v>
      </c>
      <c r="X21" s="60"/>
      <c r="Y21" s="159">
        <v>16074315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-41704715</v>
      </c>
      <c r="D26" s="155"/>
      <c r="E26" s="59">
        <v>-33713003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-40506714</v>
      </c>
      <c r="D27" s="168">
        <f>SUM(D21:D26)</f>
        <v>0</v>
      </c>
      <c r="E27" s="72">
        <f t="shared" si="1"/>
        <v>-33713003</v>
      </c>
      <c r="F27" s="73">
        <f t="shared" si="1"/>
        <v>0</v>
      </c>
      <c r="G27" s="73">
        <f t="shared" si="1"/>
        <v>3776774</v>
      </c>
      <c r="H27" s="73">
        <f t="shared" si="1"/>
        <v>1492755</v>
      </c>
      <c r="I27" s="73">
        <f t="shared" si="1"/>
        <v>23153</v>
      </c>
      <c r="J27" s="73">
        <f t="shared" si="1"/>
        <v>5292682</v>
      </c>
      <c r="K27" s="73">
        <f t="shared" si="1"/>
        <v>682498</v>
      </c>
      <c r="L27" s="73">
        <f t="shared" si="1"/>
        <v>0</v>
      </c>
      <c r="M27" s="73">
        <f t="shared" si="1"/>
        <v>2742763</v>
      </c>
      <c r="N27" s="73">
        <f t="shared" si="1"/>
        <v>3425261</v>
      </c>
      <c r="O27" s="73">
        <f t="shared" si="1"/>
        <v>3654997</v>
      </c>
      <c r="P27" s="73">
        <f t="shared" si="1"/>
        <v>1404486</v>
      </c>
      <c r="Q27" s="73">
        <f t="shared" si="1"/>
        <v>2296889</v>
      </c>
      <c r="R27" s="73">
        <f t="shared" si="1"/>
        <v>7356372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16074315</v>
      </c>
      <c r="X27" s="73">
        <f t="shared" si="1"/>
        <v>0</v>
      </c>
      <c r="Y27" s="73">
        <f t="shared" si="1"/>
        <v>16074315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-3674878</v>
      </c>
      <c r="D38" s="153">
        <f>+D17+D27+D36</f>
        <v>0</v>
      </c>
      <c r="E38" s="99">
        <f t="shared" si="3"/>
        <v>427045</v>
      </c>
      <c r="F38" s="100">
        <f t="shared" si="3"/>
        <v>23632830</v>
      </c>
      <c r="G38" s="100">
        <f t="shared" si="3"/>
        <v>28528862</v>
      </c>
      <c r="H38" s="100">
        <f t="shared" si="3"/>
        <v>-10444497</v>
      </c>
      <c r="I38" s="100">
        <f t="shared" si="3"/>
        <v>-3213925</v>
      </c>
      <c r="J38" s="100">
        <f t="shared" si="3"/>
        <v>14870440</v>
      </c>
      <c r="K38" s="100">
        <f t="shared" si="3"/>
        <v>245560</v>
      </c>
      <c r="L38" s="100">
        <f t="shared" si="3"/>
        <v>-9267790</v>
      </c>
      <c r="M38" s="100">
        <f t="shared" si="3"/>
        <v>17156605</v>
      </c>
      <c r="N38" s="100">
        <f t="shared" si="3"/>
        <v>8134375</v>
      </c>
      <c r="O38" s="100">
        <f t="shared" si="3"/>
        <v>-6495727</v>
      </c>
      <c r="P38" s="100">
        <f t="shared" si="3"/>
        <v>-9110651</v>
      </c>
      <c r="Q38" s="100">
        <f t="shared" si="3"/>
        <v>32423424</v>
      </c>
      <c r="R38" s="100">
        <f t="shared" si="3"/>
        <v>16817046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39821861</v>
      </c>
      <c r="X38" s="100">
        <f t="shared" si="3"/>
        <v>14631370</v>
      </c>
      <c r="Y38" s="100">
        <f t="shared" si="3"/>
        <v>25190491</v>
      </c>
      <c r="Z38" s="137">
        <f>+IF(X38&lt;&gt;0,+(Y38/X38)*100,0)</f>
        <v>172.16768491262266</v>
      </c>
      <c r="AA38" s="102">
        <f>+AA17+AA27+AA36</f>
        <v>23632830</v>
      </c>
    </row>
    <row r="39" spans="1:27" ht="12.75">
      <c r="A39" s="249" t="s">
        <v>200</v>
      </c>
      <c r="B39" s="182"/>
      <c r="C39" s="153">
        <v>4481813</v>
      </c>
      <c r="D39" s="153"/>
      <c r="E39" s="99">
        <v>8718000</v>
      </c>
      <c r="F39" s="100">
        <v>8718000</v>
      </c>
      <c r="G39" s="100">
        <v>806935</v>
      </c>
      <c r="H39" s="100">
        <v>29335797</v>
      </c>
      <c r="I39" s="100">
        <v>18891300</v>
      </c>
      <c r="J39" s="100">
        <v>806935</v>
      </c>
      <c r="K39" s="100">
        <v>15677375</v>
      </c>
      <c r="L39" s="100">
        <v>15922935</v>
      </c>
      <c r="M39" s="100">
        <v>6655145</v>
      </c>
      <c r="N39" s="100">
        <v>15677375</v>
      </c>
      <c r="O39" s="100">
        <v>23811750</v>
      </c>
      <c r="P39" s="100">
        <v>17316023</v>
      </c>
      <c r="Q39" s="100">
        <v>8205372</v>
      </c>
      <c r="R39" s="100">
        <v>23811750</v>
      </c>
      <c r="S39" s="100"/>
      <c r="T39" s="100"/>
      <c r="U39" s="100"/>
      <c r="V39" s="100"/>
      <c r="W39" s="100">
        <v>806935</v>
      </c>
      <c r="X39" s="100">
        <v>8718000</v>
      </c>
      <c r="Y39" s="100">
        <v>-7911065</v>
      </c>
      <c r="Z39" s="137">
        <v>-90.74</v>
      </c>
      <c r="AA39" s="102">
        <v>8718000</v>
      </c>
    </row>
    <row r="40" spans="1:27" ht="12.75">
      <c r="A40" s="269" t="s">
        <v>201</v>
      </c>
      <c r="B40" s="256"/>
      <c r="C40" s="257">
        <v>806935</v>
      </c>
      <c r="D40" s="257"/>
      <c r="E40" s="258">
        <v>9145045</v>
      </c>
      <c r="F40" s="259">
        <v>32350830</v>
      </c>
      <c r="G40" s="259">
        <v>29335797</v>
      </c>
      <c r="H40" s="259">
        <v>18891300</v>
      </c>
      <c r="I40" s="259">
        <v>15677375</v>
      </c>
      <c r="J40" s="259">
        <v>15677375</v>
      </c>
      <c r="K40" s="259">
        <v>15922935</v>
      </c>
      <c r="L40" s="259">
        <v>6655145</v>
      </c>
      <c r="M40" s="259">
        <v>23811750</v>
      </c>
      <c r="N40" s="259">
        <v>23811750</v>
      </c>
      <c r="O40" s="259">
        <v>17316023</v>
      </c>
      <c r="P40" s="259">
        <v>8205372</v>
      </c>
      <c r="Q40" s="259">
        <v>40628796</v>
      </c>
      <c r="R40" s="259">
        <v>40628796</v>
      </c>
      <c r="S40" s="259"/>
      <c r="T40" s="259"/>
      <c r="U40" s="259"/>
      <c r="V40" s="259"/>
      <c r="W40" s="259">
        <v>40628796</v>
      </c>
      <c r="X40" s="259">
        <v>23349370</v>
      </c>
      <c r="Y40" s="259">
        <v>17279426</v>
      </c>
      <c r="Z40" s="260">
        <v>74</v>
      </c>
      <c r="AA40" s="261">
        <v>32350830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41704715</v>
      </c>
      <c r="D5" s="200">
        <f t="shared" si="0"/>
        <v>0</v>
      </c>
      <c r="E5" s="106">
        <f t="shared" si="0"/>
        <v>33714000</v>
      </c>
      <c r="F5" s="106">
        <f t="shared" si="0"/>
        <v>27714000</v>
      </c>
      <c r="G5" s="106">
        <f t="shared" si="0"/>
        <v>0</v>
      </c>
      <c r="H5" s="106">
        <f t="shared" si="0"/>
        <v>1492755</v>
      </c>
      <c r="I5" s="106">
        <f t="shared" si="0"/>
        <v>23153</v>
      </c>
      <c r="J5" s="106">
        <f t="shared" si="0"/>
        <v>1515908</v>
      </c>
      <c r="K5" s="106">
        <f t="shared" si="0"/>
        <v>682498</v>
      </c>
      <c r="L5" s="106">
        <f t="shared" si="0"/>
        <v>0</v>
      </c>
      <c r="M5" s="106">
        <f t="shared" si="0"/>
        <v>2742763</v>
      </c>
      <c r="N5" s="106">
        <f t="shared" si="0"/>
        <v>3425261</v>
      </c>
      <c r="O5" s="106">
        <f t="shared" si="0"/>
        <v>3654997</v>
      </c>
      <c r="P5" s="106">
        <f t="shared" si="0"/>
        <v>1404485</v>
      </c>
      <c r="Q5" s="106">
        <f t="shared" si="0"/>
        <v>2296889</v>
      </c>
      <c r="R5" s="106">
        <f t="shared" si="0"/>
        <v>7356371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12297540</v>
      </c>
      <c r="X5" s="106">
        <f t="shared" si="0"/>
        <v>20785500</v>
      </c>
      <c r="Y5" s="106">
        <f t="shared" si="0"/>
        <v>-8487960</v>
      </c>
      <c r="Z5" s="201">
        <f>+IF(X5&lt;&gt;0,+(Y5/X5)*100,0)</f>
        <v>-40.83596738110702</v>
      </c>
      <c r="AA5" s="199">
        <f>SUM(AA11:AA18)</f>
        <v>27714000</v>
      </c>
    </row>
    <row r="6" spans="1:27" ht="12.75">
      <c r="A6" s="291" t="s">
        <v>205</v>
      </c>
      <c r="B6" s="142"/>
      <c r="C6" s="62"/>
      <c r="D6" s="156"/>
      <c r="E6" s="60">
        <v>24949000</v>
      </c>
      <c r="F6" s="60">
        <v>23170000</v>
      </c>
      <c r="G6" s="60"/>
      <c r="H6" s="60">
        <v>1492755</v>
      </c>
      <c r="I6" s="60">
        <v>23153</v>
      </c>
      <c r="J6" s="60">
        <v>1515908</v>
      </c>
      <c r="K6" s="60">
        <v>682498</v>
      </c>
      <c r="L6" s="60"/>
      <c r="M6" s="60">
        <v>2742763</v>
      </c>
      <c r="N6" s="60">
        <v>3425261</v>
      </c>
      <c r="O6" s="60">
        <v>3654997</v>
      </c>
      <c r="P6" s="60">
        <v>653016</v>
      </c>
      <c r="Q6" s="60">
        <v>1150000</v>
      </c>
      <c r="R6" s="60">
        <v>5458013</v>
      </c>
      <c r="S6" s="60"/>
      <c r="T6" s="60"/>
      <c r="U6" s="60"/>
      <c r="V6" s="60"/>
      <c r="W6" s="60">
        <v>10399182</v>
      </c>
      <c r="X6" s="60">
        <v>17377500</v>
      </c>
      <c r="Y6" s="60">
        <v>-6978318</v>
      </c>
      <c r="Z6" s="140">
        <v>-40.16</v>
      </c>
      <c r="AA6" s="155">
        <v>23170000</v>
      </c>
    </row>
    <row r="7" spans="1:27" ht="12.75">
      <c r="A7" s="291" t="s">
        <v>206</v>
      </c>
      <c r="B7" s="142"/>
      <c r="C7" s="62"/>
      <c r="D7" s="156"/>
      <c r="E7" s="60">
        <v>2660000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38529666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38529666</v>
      </c>
      <c r="D11" s="294">
        <f t="shared" si="1"/>
        <v>0</v>
      </c>
      <c r="E11" s="295">
        <f t="shared" si="1"/>
        <v>27609000</v>
      </c>
      <c r="F11" s="295">
        <f t="shared" si="1"/>
        <v>23170000</v>
      </c>
      <c r="G11" s="295">
        <f t="shared" si="1"/>
        <v>0</v>
      </c>
      <c r="H11" s="295">
        <f t="shared" si="1"/>
        <v>1492755</v>
      </c>
      <c r="I11" s="295">
        <f t="shared" si="1"/>
        <v>23153</v>
      </c>
      <c r="J11" s="295">
        <f t="shared" si="1"/>
        <v>1515908</v>
      </c>
      <c r="K11" s="295">
        <f t="shared" si="1"/>
        <v>682498</v>
      </c>
      <c r="L11" s="295">
        <f t="shared" si="1"/>
        <v>0</v>
      </c>
      <c r="M11" s="295">
        <f t="shared" si="1"/>
        <v>2742763</v>
      </c>
      <c r="N11" s="295">
        <f t="shared" si="1"/>
        <v>3425261</v>
      </c>
      <c r="O11" s="295">
        <f t="shared" si="1"/>
        <v>3654997</v>
      </c>
      <c r="P11" s="295">
        <f t="shared" si="1"/>
        <v>653016</v>
      </c>
      <c r="Q11" s="295">
        <f t="shared" si="1"/>
        <v>1150000</v>
      </c>
      <c r="R11" s="295">
        <f t="shared" si="1"/>
        <v>5458013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10399182</v>
      </c>
      <c r="X11" s="295">
        <f t="shared" si="1"/>
        <v>17377500</v>
      </c>
      <c r="Y11" s="295">
        <f t="shared" si="1"/>
        <v>-6978318</v>
      </c>
      <c r="Z11" s="296">
        <f>+IF(X11&lt;&gt;0,+(Y11/X11)*100,0)</f>
        <v>-40.15720328010358</v>
      </c>
      <c r="AA11" s="297">
        <f>SUM(AA6:AA10)</f>
        <v>23170000</v>
      </c>
    </row>
    <row r="12" spans="1:27" ht="12.75">
      <c r="A12" s="298" t="s">
        <v>211</v>
      </c>
      <c r="B12" s="136"/>
      <c r="C12" s="62"/>
      <c r="D12" s="156"/>
      <c r="E12" s="60">
        <v>2279000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751469</v>
      </c>
      <c r="Q12" s="60">
        <v>1146889</v>
      </c>
      <c r="R12" s="60">
        <v>1898358</v>
      </c>
      <c r="S12" s="60"/>
      <c r="T12" s="60"/>
      <c r="U12" s="60"/>
      <c r="V12" s="60"/>
      <c r="W12" s="60">
        <v>1898358</v>
      </c>
      <c r="X12" s="60"/>
      <c r="Y12" s="60">
        <v>1898358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2122418</v>
      </c>
      <c r="D15" s="156"/>
      <c r="E15" s="60">
        <v>1547000</v>
      </c>
      <c r="F15" s="60">
        <v>4544000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3408000</v>
      </c>
      <c r="Y15" s="60">
        <v>-3408000</v>
      </c>
      <c r="Z15" s="140">
        <v>-100</v>
      </c>
      <c r="AA15" s="155">
        <v>4544000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1052631</v>
      </c>
      <c r="D18" s="276"/>
      <c r="E18" s="82">
        <v>2279000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3756643</v>
      </c>
      <c r="H20" s="100">
        <f t="shared" si="2"/>
        <v>0</v>
      </c>
      <c r="I20" s="100">
        <f t="shared" si="2"/>
        <v>0</v>
      </c>
      <c r="J20" s="100">
        <f t="shared" si="2"/>
        <v>3756643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3756643</v>
      </c>
      <c r="X20" s="100">
        <f t="shared" si="2"/>
        <v>0</v>
      </c>
      <c r="Y20" s="100">
        <f t="shared" si="2"/>
        <v>3756643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>
        <v>3756643</v>
      </c>
      <c r="H21" s="60"/>
      <c r="I21" s="60"/>
      <c r="J21" s="60">
        <v>3756643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3756643</v>
      </c>
      <c r="X21" s="60"/>
      <c r="Y21" s="60">
        <v>3756643</v>
      </c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3756643</v>
      </c>
      <c r="H26" s="295">
        <f t="shared" si="3"/>
        <v>0</v>
      </c>
      <c r="I26" s="295">
        <f t="shared" si="3"/>
        <v>0</v>
      </c>
      <c r="J26" s="295">
        <f t="shared" si="3"/>
        <v>3756643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3756643</v>
      </c>
      <c r="X26" s="295">
        <f t="shared" si="3"/>
        <v>0</v>
      </c>
      <c r="Y26" s="295">
        <f t="shared" si="3"/>
        <v>3756643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24949000</v>
      </c>
      <c r="F36" s="60">
        <f t="shared" si="4"/>
        <v>23170000</v>
      </c>
      <c r="G36" s="60">
        <f t="shared" si="4"/>
        <v>3756643</v>
      </c>
      <c r="H36" s="60">
        <f t="shared" si="4"/>
        <v>1492755</v>
      </c>
      <c r="I36" s="60">
        <f t="shared" si="4"/>
        <v>23153</v>
      </c>
      <c r="J36" s="60">
        <f t="shared" si="4"/>
        <v>5272551</v>
      </c>
      <c r="K36" s="60">
        <f t="shared" si="4"/>
        <v>682498</v>
      </c>
      <c r="L36" s="60">
        <f t="shared" si="4"/>
        <v>0</v>
      </c>
      <c r="M36" s="60">
        <f t="shared" si="4"/>
        <v>2742763</v>
      </c>
      <c r="N36" s="60">
        <f t="shared" si="4"/>
        <v>3425261</v>
      </c>
      <c r="O36" s="60">
        <f t="shared" si="4"/>
        <v>3654997</v>
      </c>
      <c r="P36" s="60">
        <f t="shared" si="4"/>
        <v>653016</v>
      </c>
      <c r="Q36" s="60">
        <f t="shared" si="4"/>
        <v>1150000</v>
      </c>
      <c r="R36" s="60">
        <f t="shared" si="4"/>
        <v>5458013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14155825</v>
      </c>
      <c r="X36" s="60">
        <f t="shared" si="4"/>
        <v>17377500</v>
      </c>
      <c r="Y36" s="60">
        <f t="shared" si="4"/>
        <v>-3221675</v>
      </c>
      <c r="Z36" s="140">
        <f aca="true" t="shared" si="5" ref="Z36:Z49">+IF(X36&lt;&gt;0,+(Y36/X36)*100,0)</f>
        <v>-18.539346856567402</v>
      </c>
      <c r="AA36" s="155">
        <f>AA6+AA21</f>
        <v>23170000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2660000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38529666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38529666</v>
      </c>
      <c r="D41" s="294">
        <f t="shared" si="6"/>
        <v>0</v>
      </c>
      <c r="E41" s="295">
        <f t="shared" si="6"/>
        <v>27609000</v>
      </c>
      <c r="F41" s="295">
        <f t="shared" si="6"/>
        <v>23170000</v>
      </c>
      <c r="G41" s="295">
        <f t="shared" si="6"/>
        <v>3756643</v>
      </c>
      <c r="H41" s="295">
        <f t="shared" si="6"/>
        <v>1492755</v>
      </c>
      <c r="I41" s="295">
        <f t="shared" si="6"/>
        <v>23153</v>
      </c>
      <c r="J41" s="295">
        <f t="shared" si="6"/>
        <v>5272551</v>
      </c>
      <c r="K41" s="295">
        <f t="shared" si="6"/>
        <v>682498</v>
      </c>
      <c r="L41" s="295">
        <f t="shared" si="6"/>
        <v>0</v>
      </c>
      <c r="M41" s="295">
        <f t="shared" si="6"/>
        <v>2742763</v>
      </c>
      <c r="N41" s="295">
        <f t="shared" si="6"/>
        <v>3425261</v>
      </c>
      <c r="O41" s="295">
        <f t="shared" si="6"/>
        <v>3654997</v>
      </c>
      <c r="P41" s="295">
        <f t="shared" si="6"/>
        <v>653016</v>
      </c>
      <c r="Q41" s="295">
        <f t="shared" si="6"/>
        <v>1150000</v>
      </c>
      <c r="R41" s="295">
        <f t="shared" si="6"/>
        <v>5458013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14155825</v>
      </c>
      <c r="X41" s="295">
        <f t="shared" si="6"/>
        <v>17377500</v>
      </c>
      <c r="Y41" s="295">
        <f t="shared" si="6"/>
        <v>-3221675</v>
      </c>
      <c r="Z41" s="296">
        <f t="shared" si="5"/>
        <v>-18.539346856567402</v>
      </c>
      <c r="AA41" s="297">
        <f>SUM(AA36:AA40)</f>
        <v>23170000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2279000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751469</v>
      </c>
      <c r="Q42" s="54">
        <f t="shared" si="7"/>
        <v>1146889</v>
      </c>
      <c r="R42" s="54">
        <f t="shared" si="7"/>
        <v>1898358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1898358</v>
      </c>
      <c r="X42" s="54">
        <f t="shared" si="7"/>
        <v>0</v>
      </c>
      <c r="Y42" s="54">
        <f t="shared" si="7"/>
        <v>1898358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2122418</v>
      </c>
      <c r="D45" s="129">
        <f t="shared" si="7"/>
        <v>0</v>
      </c>
      <c r="E45" s="54">
        <f t="shared" si="7"/>
        <v>1547000</v>
      </c>
      <c r="F45" s="54">
        <f t="shared" si="7"/>
        <v>4544000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3408000</v>
      </c>
      <c r="Y45" s="54">
        <f t="shared" si="7"/>
        <v>-3408000</v>
      </c>
      <c r="Z45" s="184">
        <f t="shared" si="5"/>
        <v>-100</v>
      </c>
      <c r="AA45" s="130">
        <f t="shared" si="8"/>
        <v>4544000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1052631</v>
      </c>
      <c r="D48" s="129">
        <f t="shared" si="7"/>
        <v>0</v>
      </c>
      <c r="E48" s="54">
        <f t="shared" si="7"/>
        <v>2279000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41704715</v>
      </c>
      <c r="D49" s="218">
        <f t="shared" si="9"/>
        <v>0</v>
      </c>
      <c r="E49" s="220">
        <f t="shared" si="9"/>
        <v>33714000</v>
      </c>
      <c r="F49" s="220">
        <f t="shared" si="9"/>
        <v>27714000</v>
      </c>
      <c r="G49" s="220">
        <f t="shared" si="9"/>
        <v>3756643</v>
      </c>
      <c r="H49" s="220">
        <f t="shared" si="9"/>
        <v>1492755</v>
      </c>
      <c r="I49" s="220">
        <f t="shared" si="9"/>
        <v>23153</v>
      </c>
      <c r="J49" s="220">
        <f t="shared" si="9"/>
        <v>5272551</v>
      </c>
      <c r="K49" s="220">
        <f t="shared" si="9"/>
        <v>682498</v>
      </c>
      <c r="L49" s="220">
        <f t="shared" si="9"/>
        <v>0</v>
      </c>
      <c r="M49" s="220">
        <f t="shared" si="9"/>
        <v>2742763</v>
      </c>
      <c r="N49" s="220">
        <f t="shared" si="9"/>
        <v>3425261</v>
      </c>
      <c r="O49" s="220">
        <f t="shared" si="9"/>
        <v>3654997</v>
      </c>
      <c r="P49" s="220">
        <f t="shared" si="9"/>
        <v>1404485</v>
      </c>
      <c r="Q49" s="220">
        <f t="shared" si="9"/>
        <v>2296889</v>
      </c>
      <c r="R49" s="220">
        <f t="shared" si="9"/>
        <v>7356371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16054183</v>
      </c>
      <c r="X49" s="220">
        <f t="shared" si="9"/>
        <v>20785500</v>
      </c>
      <c r="Y49" s="220">
        <f t="shared" si="9"/>
        <v>-4731317</v>
      </c>
      <c r="Z49" s="221">
        <f t="shared" si="5"/>
        <v>-22.76258449399822</v>
      </c>
      <c r="AA49" s="222">
        <f>SUM(AA41:AA48)</f>
        <v>27714000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4419076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4419076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4419076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>
        <v>350000</v>
      </c>
      <c r="E66" s="275"/>
      <c r="F66" s="275">
        <v>350000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>
        <v>977300</v>
      </c>
      <c r="R66" s="275">
        <v>977300</v>
      </c>
      <c r="S66" s="275"/>
      <c r="T66" s="275"/>
      <c r="U66" s="275"/>
      <c r="V66" s="275"/>
      <c r="W66" s="275">
        <v>977300</v>
      </c>
      <c r="X66" s="275">
        <v>262500</v>
      </c>
      <c r="Y66" s="275">
        <v>714800</v>
      </c>
      <c r="Z66" s="140">
        <v>272.3</v>
      </c>
      <c r="AA66" s="277"/>
    </row>
    <row r="67" spans="1:27" ht="12.75">
      <c r="A67" s="311" t="s">
        <v>225</v>
      </c>
      <c r="B67" s="316"/>
      <c r="C67" s="62">
        <v>57888354</v>
      </c>
      <c r="D67" s="156">
        <v>3000000</v>
      </c>
      <c r="E67" s="60"/>
      <c r="F67" s="60">
        <v>3000000</v>
      </c>
      <c r="G67" s="60"/>
      <c r="H67" s="60"/>
      <c r="I67" s="60"/>
      <c r="J67" s="60"/>
      <c r="K67" s="60"/>
      <c r="L67" s="60"/>
      <c r="M67" s="60"/>
      <c r="N67" s="60"/>
      <c r="O67" s="60">
        <v>98194</v>
      </c>
      <c r="P67" s="60">
        <v>67500</v>
      </c>
      <c r="Q67" s="60"/>
      <c r="R67" s="60">
        <v>165694</v>
      </c>
      <c r="S67" s="60"/>
      <c r="T67" s="60"/>
      <c r="U67" s="60"/>
      <c r="V67" s="60"/>
      <c r="W67" s="60">
        <v>165694</v>
      </c>
      <c r="X67" s="60">
        <v>2250000</v>
      </c>
      <c r="Y67" s="60">
        <v>-2084306</v>
      </c>
      <c r="Z67" s="140">
        <v>-92.64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91531</v>
      </c>
      <c r="I68" s="60"/>
      <c r="J68" s="60">
        <v>91531</v>
      </c>
      <c r="K68" s="60">
        <v>3600</v>
      </c>
      <c r="L68" s="60">
        <v>26100</v>
      </c>
      <c r="M68" s="60"/>
      <c r="N68" s="60">
        <v>29700</v>
      </c>
      <c r="O68" s="60"/>
      <c r="P68" s="60"/>
      <c r="Q68" s="60"/>
      <c r="R68" s="60"/>
      <c r="S68" s="60"/>
      <c r="T68" s="60"/>
      <c r="U68" s="60"/>
      <c r="V68" s="60"/>
      <c r="W68" s="60">
        <v>121231</v>
      </c>
      <c r="X68" s="60"/>
      <c r="Y68" s="60">
        <v>121231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57888354</v>
      </c>
      <c r="D69" s="218">
        <f t="shared" si="12"/>
        <v>3350000</v>
      </c>
      <c r="E69" s="220">
        <f t="shared" si="12"/>
        <v>0</v>
      </c>
      <c r="F69" s="220">
        <f t="shared" si="12"/>
        <v>3350000</v>
      </c>
      <c r="G69" s="220">
        <f t="shared" si="12"/>
        <v>0</v>
      </c>
      <c r="H69" s="220">
        <f t="shared" si="12"/>
        <v>91531</v>
      </c>
      <c r="I69" s="220">
        <f t="shared" si="12"/>
        <v>0</v>
      </c>
      <c r="J69" s="220">
        <f t="shared" si="12"/>
        <v>91531</v>
      </c>
      <c r="K69" s="220">
        <f t="shared" si="12"/>
        <v>3600</v>
      </c>
      <c r="L69" s="220">
        <f t="shared" si="12"/>
        <v>26100</v>
      </c>
      <c r="M69" s="220">
        <f t="shared" si="12"/>
        <v>0</v>
      </c>
      <c r="N69" s="220">
        <f t="shared" si="12"/>
        <v>29700</v>
      </c>
      <c r="O69" s="220">
        <f t="shared" si="12"/>
        <v>98194</v>
      </c>
      <c r="P69" s="220">
        <f t="shared" si="12"/>
        <v>67500</v>
      </c>
      <c r="Q69" s="220">
        <f t="shared" si="12"/>
        <v>977300</v>
      </c>
      <c r="R69" s="220">
        <f t="shared" si="12"/>
        <v>1142994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1264225</v>
      </c>
      <c r="X69" s="220">
        <f t="shared" si="12"/>
        <v>2512500</v>
      </c>
      <c r="Y69" s="220">
        <f t="shared" si="12"/>
        <v>-1248275</v>
      </c>
      <c r="Z69" s="221">
        <f>+IF(X69&lt;&gt;0,+(Y69/X69)*100,0)</f>
        <v>-49.68258706467662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38529666</v>
      </c>
      <c r="D5" s="357">
        <f t="shared" si="0"/>
        <v>0</v>
      </c>
      <c r="E5" s="356">
        <f t="shared" si="0"/>
        <v>27609000</v>
      </c>
      <c r="F5" s="358">
        <f t="shared" si="0"/>
        <v>23170000</v>
      </c>
      <c r="G5" s="358">
        <f t="shared" si="0"/>
        <v>0</v>
      </c>
      <c r="H5" s="356">
        <f t="shared" si="0"/>
        <v>1492755</v>
      </c>
      <c r="I5" s="356">
        <f t="shared" si="0"/>
        <v>23153</v>
      </c>
      <c r="J5" s="358">
        <f t="shared" si="0"/>
        <v>1515908</v>
      </c>
      <c r="K5" s="358">
        <f t="shared" si="0"/>
        <v>682498</v>
      </c>
      <c r="L5" s="356">
        <f t="shared" si="0"/>
        <v>0</v>
      </c>
      <c r="M5" s="356">
        <f t="shared" si="0"/>
        <v>2742763</v>
      </c>
      <c r="N5" s="358">
        <f t="shared" si="0"/>
        <v>3425261</v>
      </c>
      <c r="O5" s="358">
        <f t="shared" si="0"/>
        <v>3654997</v>
      </c>
      <c r="P5" s="356">
        <f t="shared" si="0"/>
        <v>653016</v>
      </c>
      <c r="Q5" s="356">
        <f t="shared" si="0"/>
        <v>1150000</v>
      </c>
      <c r="R5" s="358">
        <f t="shared" si="0"/>
        <v>5458013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10399182</v>
      </c>
      <c r="X5" s="356">
        <f t="shared" si="0"/>
        <v>17377500</v>
      </c>
      <c r="Y5" s="358">
        <f t="shared" si="0"/>
        <v>-6978318</v>
      </c>
      <c r="Z5" s="359">
        <f>+IF(X5&lt;&gt;0,+(Y5/X5)*100,0)</f>
        <v>-40.15720328010358</v>
      </c>
      <c r="AA5" s="360">
        <f>+AA6+AA8+AA11+AA13+AA15</f>
        <v>23170000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24949000</v>
      </c>
      <c r="F6" s="59">
        <f t="shared" si="1"/>
        <v>23170000</v>
      </c>
      <c r="G6" s="59">
        <f t="shared" si="1"/>
        <v>0</v>
      </c>
      <c r="H6" s="60">
        <f t="shared" si="1"/>
        <v>1492755</v>
      </c>
      <c r="I6" s="60">
        <f t="shared" si="1"/>
        <v>23153</v>
      </c>
      <c r="J6" s="59">
        <f t="shared" si="1"/>
        <v>1515908</v>
      </c>
      <c r="K6" s="59">
        <f t="shared" si="1"/>
        <v>682498</v>
      </c>
      <c r="L6" s="60">
        <f t="shared" si="1"/>
        <v>0</v>
      </c>
      <c r="M6" s="60">
        <f t="shared" si="1"/>
        <v>2742763</v>
      </c>
      <c r="N6" s="59">
        <f t="shared" si="1"/>
        <v>3425261</v>
      </c>
      <c r="O6" s="59">
        <f t="shared" si="1"/>
        <v>3654997</v>
      </c>
      <c r="P6" s="60">
        <f t="shared" si="1"/>
        <v>653016</v>
      </c>
      <c r="Q6" s="60">
        <f t="shared" si="1"/>
        <v>1150000</v>
      </c>
      <c r="R6" s="59">
        <f t="shared" si="1"/>
        <v>5458013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10399182</v>
      </c>
      <c r="X6" s="60">
        <f t="shared" si="1"/>
        <v>17377500</v>
      </c>
      <c r="Y6" s="59">
        <f t="shared" si="1"/>
        <v>-6978318</v>
      </c>
      <c r="Z6" s="61">
        <f>+IF(X6&lt;&gt;0,+(Y6/X6)*100,0)</f>
        <v>-40.15720328010358</v>
      </c>
      <c r="AA6" s="62">
        <f t="shared" si="1"/>
        <v>23170000</v>
      </c>
    </row>
    <row r="7" spans="1:27" ht="12.75">
      <c r="A7" s="291" t="s">
        <v>229</v>
      </c>
      <c r="B7" s="142"/>
      <c r="C7" s="60"/>
      <c r="D7" s="340"/>
      <c r="E7" s="60">
        <v>24949000</v>
      </c>
      <c r="F7" s="59">
        <v>23170000</v>
      </c>
      <c r="G7" s="59"/>
      <c r="H7" s="60">
        <v>1492755</v>
      </c>
      <c r="I7" s="60">
        <v>23153</v>
      </c>
      <c r="J7" s="59">
        <v>1515908</v>
      </c>
      <c r="K7" s="59">
        <v>682498</v>
      </c>
      <c r="L7" s="60"/>
      <c r="M7" s="60">
        <v>2742763</v>
      </c>
      <c r="N7" s="59">
        <v>3425261</v>
      </c>
      <c r="O7" s="59">
        <v>3654997</v>
      </c>
      <c r="P7" s="60">
        <v>653016</v>
      </c>
      <c r="Q7" s="60">
        <v>1150000</v>
      </c>
      <c r="R7" s="59">
        <v>5458013</v>
      </c>
      <c r="S7" s="59"/>
      <c r="T7" s="60"/>
      <c r="U7" s="60"/>
      <c r="V7" s="59"/>
      <c r="W7" s="59">
        <v>10399182</v>
      </c>
      <c r="X7" s="60">
        <v>17377500</v>
      </c>
      <c r="Y7" s="59">
        <v>-6978318</v>
      </c>
      <c r="Z7" s="61">
        <v>-40.16</v>
      </c>
      <c r="AA7" s="62">
        <v>23170000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2660000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2660000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38529666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38529666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2279000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751469</v>
      </c>
      <c r="Q22" s="343">
        <f t="shared" si="6"/>
        <v>1146889</v>
      </c>
      <c r="R22" s="345">
        <f t="shared" si="6"/>
        <v>1898358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1898358</v>
      </c>
      <c r="X22" s="343">
        <f t="shared" si="6"/>
        <v>0</v>
      </c>
      <c r="Y22" s="345">
        <f t="shared" si="6"/>
        <v>1898358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2279000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751469</v>
      </c>
      <c r="Q25" s="60">
        <v>1146889</v>
      </c>
      <c r="R25" s="59">
        <v>1898358</v>
      </c>
      <c r="S25" s="59"/>
      <c r="T25" s="60"/>
      <c r="U25" s="60"/>
      <c r="V25" s="59"/>
      <c r="W25" s="59">
        <v>1898358</v>
      </c>
      <c r="X25" s="60"/>
      <c r="Y25" s="59">
        <v>1898358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2122418</v>
      </c>
      <c r="D40" s="344">
        <f t="shared" si="9"/>
        <v>0</v>
      </c>
      <c r="E40" s="343">
        <f t="shared" si="9"/>
        <v>1547000</v>
      </c>
      <c r="F40" s="345">
        <f t="shared" si="9"/>
        <v>4544000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3408000</v>
      </c>
      <c r="Y40" s="345">
        <f t="shared" si="9"/>
        <v>-3408000</v>
      </c>
      <c r="Z40" s="336">
        <f>+IF(X40&lt;&gt;0,+(Y40/X40)*100,0)</f>
        <v>-100</v>
      </c>
      <c r="AA40" s="350">
        <f>SUM(AA41:AA49)</f>
        <v>4544000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1005593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416013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700812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1547000</v>
      </c>
      <c r="F49" s="53">
        <v>4544000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3408000</v>
      </c>
      <c r="Y49" s="53">
        <v>-3408000</v>
      </c>
      <c r="Z49" s="94">
        <v>-100</v>
      </c>
      <c r="AA49" s="95">
        <v>4544000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1052631</v>
      </c>
      <c r="D57" s="344">
        <f aca="true" t="shared" si="13" ref="D57:AA57">+D58</f>
        <v>0</v>
      </c>
      <c r="E57" s="343">
        <f t="shared" si="13"/>
        <v>2279000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1052631</v>
      </c>
      <c r="D58" s="340"/>
      <c r="E58" s="60">
        <v>2279000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41704715</v>
      </c>
      <c r="D60" s="346">
        <f t="shared" si="14"/>
        <v>0</v>
      </c>
      <c r="E60" s="219">
        <f t="shared" si="14"/>
        <v>33714000</v>
      </c>
      <c r="F60" s="264">
        <f t="shared" si="14"/>
        <v>27714000</v>
      </c>
      <c r="G60" s="264">
        <f t="shared" si="14"/>
        <v>0</v>
      </c>
      <c r="H60" s="219">
        <f t="shared" si="14"/>
        <v>1492755</v>
      </c>
      <c r="I60" s="219">
        <f t="shared" si="14"/>
        <v>23153</v>
      </c>
      <c r="J60" s="264">
        <f t="shared" si="14"/>
        <v>1515908</v>
      </c>
      <c r="K60" s="264">
        <f t="shared" si="14"/>
        <v>682498</v>
      </c>
      <c r="L60" s="219">
        <f t="shared" si="14"/>
        <v>0</v>
      </c>
      <c r="M60" s="219">
        <f t="shared" si="14"/>
        <v>2742763</v>
      </c>
      <c r="N60" s="264">
        <f t="shared" si="14"/>
        <v>3425261</v>
      </c>
      <c r="O60" s="264">
        <f t="shared" si="14"/>
        <v>3654997</v>
      </c>
      <c r="P60" s="219">
        <f t="shared" si="14"/>
        <v>1404485</v>
      </c>
      <c r="Q60" s="219">
        <f t="shared" si="14"/>
        <v>2296889</v>
      </c>
      <c r="R60" s="264">
        <f t="shared" si="14"/>
        <v>7356371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12297540</v>
      </c>
      <c r="X60" s="219">
        <f t="shared" si="14"/>
        <v>20785500</v>
      </c>
      <c r="Y60" s="264">
        <f t="shared" si="14"/>
        <v>-8487960</v>
      </c>
      <c r="Z60" s="337">
        <f>+IF(X60&lt;&gt;0,+(Y60/X60)*100,0)</f>
        <v>-40.83596738110702</v>
      </c>
      <c r="AA60" s="232">
        <f>+AA57+AA54+AA51+AA40+AA37+AA34+AA22+AA5</f>
        <v>27714000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3756643</v>
      </c>
      <c r="H5" s="356">
        <f t="shared" si="0"/>
        <v>0</v>
      </c>
      <c r="I5" s="356">
        <f t="shared" si="0"/>
        <v>0</v>
      </c>
      <c r="J5" s="358">
        <f t="shared" si="0"/>
        <v>3756643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3756643</v>
      </c>
      <c r="X5" s="356">
        <f t="shared" si="0"/>
        <v>0</v>
      </c>
      <c r="Y5" s="358">
        <f t="shared" si="0"/>
        <v>3756643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3756643</v>
      </c>
      <c r="H6" s="60">
        <f t="shared" si="1"/>
        <v>0</v>
      </c>
      <c r="I6" s="60">
        <f t="shared" si="1"/>
        <v>0</v>
      </c>
      <c r="J6" s="59">
        <f t="shared" si="1"/>
        <v>3756643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3756643</v>
      </c>
      <c r="X6" s="60">
        <f t="shared" si="1"/>
        <v>0</v>
      </c>
      <c r="Y6" s="59">
        <f t="shared" si="1"/>
        <v>3756643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>
        <v>3756643</v>
      </c>
      <c r="H7" s="60"/>
      <c r="I7" s="60"/>
      <c r="J7" s="59">
        <v>3756643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3756643</v>
      </c>
      <c r="X7" s="60"/>
      <c r="Y7" s="59">
        <v>3756643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3756643</v>
      </c>
      <c r="H60" s="219">
        <f t="shared" si="14"/>
        <v>0</v>
      </c>
      <c r="I60" s="219">
        <f t="shared" si="14"/>
        <v>0</v>
      </c>
      <c r="J60" s="264">
        <f t="shared" si="14"/>
        <v>3756643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3756643</v>
      </c>
      <c r="X60" s="219">
        <f t="shared" si="14"/>
        <v>0</v>
      </c>
      <c r="Y60" s="264">
        <f t="shared" si="14"/>
        <v>3756643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2018-05-08T09:17:24Z</dcterms:created>
  <dcterms:modified xsi:type="dcterms:W3CDTF">2018-05-08T09:17:28Z</dcterms:modified>
  <cp:category/>
  <cp:version/>
  <cp:contentType/>
  <cp:contentStatus/>
</cp:coreProperties>
</file>