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<sst xmlns="http://schemas.openxmlformats.org/spreadsheetml/2006/main" count="857" uniqueCount="303">
  <si>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KwaDukuza(KZN292)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</si>
  <si>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</si>
  <si>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</si>
  <si>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</si>
  <si>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</si>
  <si>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</si>
  <si>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</si>
  <si>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</si>
  <si>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</si>
  <si>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</si>
  <si>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</si>
  <si>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</si>
  <si>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</si>
  <si>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</si>
  <si>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</si>
  <si>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</si>
  <si>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</si>
  <si>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</si>
  <si>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</si>
  <si>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</si>
  <si>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</si>
  <si>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</si>
  <si>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</si>
  <si>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</si>
  <si>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</si>
  <si>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</si>
  <si>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</si>
  <si>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</si>
  <si>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</si>
  <si>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</si>
  <si>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</si>
  <si>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</si>
  <si>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</si>
  <si>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</si>
  <si>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</si>
  <si>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</si>
  <si>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</si>
  <si>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</si>
  <si>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</si>
  <si>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</si>
  <si>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</si>
  <si>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</si>
  <si>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</si>
  <si>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</si>
  <si>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</si>
  <si>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</si>
  <si>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</si>
  <si>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</si>
  <si>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</si>
  <si>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</si>
  <si>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</si>
  <si>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</si>
  <si>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</si>
  <si>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</si>
  <si>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</si>
  <si>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</si>
  <si>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</si>
  <si>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</si>
  <si>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</si>
  <si>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</si>
  <si>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</si>
  <si>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</si>
  <si>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</si>
  <si>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</si>
  <si>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</si>
  <si>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</si>
  <si>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</si>
  <si>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</si>
  <si>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</si>
  <si>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</si>
  <si>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</si>
  <si>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</si>
  <si>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</si>
  <si>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</si>
  <si>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</si>
  <si>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</si>
  <si>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</si>
  <si>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</si>
  <si>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</si>
  <si>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</si>
  <si>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</si>
  <si>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</si>
  <si>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</si>
  <si>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</si>
  <si>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</si>
  <si>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</si>
  <si>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</si>
  <si>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</si>
  <si>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</si>
  <si>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</si>
  <si>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</si>
  <si>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</si>
  <si>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</si>
  <si>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</si>
  <si>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</si>
  <si>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</si>
  <si>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</si>
  <si>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</si>
  <si>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</si>
  <si>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</si>
  <si>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</si>
  <si>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</si>
  <si>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</si>
  <si>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</si>
  <si>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</si>
  <si>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</si>
  <si>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</si>
  <si>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</si>
  <si>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</si>
  <si>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</si>
  <si>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</si>
  <si>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</si>
  <si>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</si>
  <si>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</si>
  <si>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</si>
  <si>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</si>
  <si>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</si>
  <si>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</si>
  <si>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</si>
  <si>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</si>
  <si>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</si>
  <si>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</si>
  <si>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</si>
  <si>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</si>
  <si>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</si>
  <si>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</si>
  <si>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</si>
  <si>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</si>
  <si>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</si>
  <si>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KwaDukuza(KZN292)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</si>
  <si>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</si>
  <si>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</si>
  <si>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</si>
  <si>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</si>
  <si>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</si>
  <si>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</si>
  <si>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</si>
  <si>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</si>
  <si>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</si>
  <si>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</si>
  <si>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KwaDukuza(KZN292)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</si>
  <si>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</si>
  <si>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</si>
  <si>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</si>
  <si>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</si>
  <si>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</si>
  <si>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</si>
  <si>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</si>
  <si>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</si>
  <si>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</si>
  <si>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</si>
  <si>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</si>
  <si>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</si>
  <si>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</si>
  <si>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</si>
  <si>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</si>
  <si>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</si>
  <si>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</si>
  <si>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</si>
  <si>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</si>
  <si>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</si>
  <si>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</si>
  <si>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</si>
  <si>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</si>
  <si>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</si>
  <si>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</si>
  <si>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</si>
  <si>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</si>
  <si>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</si>
  <si>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</si>
  <si>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</si>
  <si>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</si>
  <si>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</si>
  <si>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</si>
  <si>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</si>
  <si>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</si>
  <si>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</si>
  <si>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</si>
  <si>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</si>
  <si>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</si>
  <si>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</si>
  <si>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</si>
  <si>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</si>
  <si>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</si>
  <si>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</si>
  <si>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</si>
  <si>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</si>
  <si>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</si>
  <si>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</si>
  <si>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</si>
  <si>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</si>
  <si>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</si>
  <si>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</si>
  <si>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</si>
  <si>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</si>
  <si>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</si>
  <si>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</si>
  <si>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</si>
  <si>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</si>
  <si>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</si>
  <si>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</si>
  <si>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</si>
  <si>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KwaDukuza(KZN292)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</si>
  <si>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</si>
  <si>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</si>
  <si>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</si>
  <si>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</si>
  <si>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</si>
  <si>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</si>
  <si>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</si>
  <si>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</si>
  <si>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</si>
  <si>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</si>
  <si>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</si>
  <si>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</si>
  <si>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</si>
  <si>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</si>
  <si>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</si>
  <si>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</si>
  <si>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</si>
  <si>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</si>
  <si>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</si>
  <si>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</si>
  <si>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</si>
  <si>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</si>
  <si>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</si>
  <si>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</si>
  <si>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KwaDukuza(KZN292)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</si>
  <si>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</si>
  <si>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</si>
  <si>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</si>
  <si>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</si>
  <si>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</si>
  <si>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</si>
  <si>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</si>
  <si>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</si>
  <si>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</si>
  <si>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</si>
  <si>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</si>
  <si>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</si>
  <si>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</si>
  <si>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</si>
  <si>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</si>
  <si>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</si>
  <si>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</si>
  <si>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</si>
  <si>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</si>
  <si>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</si>
  <si>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</si>
  <si>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</si>
  <si>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</si>
  <si>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</si>
  <si>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</si>
  <si>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</si>
  <si>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</si>
  <si>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</si>
  <si>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</si>
  <si>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</si>
  <si>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</si>
  <si>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</si>
  <si>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</si>
  <si>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</si>
  <si>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</si>
  <si>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KwaDukuza(KZN292)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</si>
  <si>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</si>
  <si>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</si>
  <si>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KwaDukuza(KZN292)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</si>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</sst>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357438547</v>
      </c>
      <c r="C5" s="19">
        <v>0</v>
      </c>
      <c r="D5" s="59">
        <v>403343431</v>
      </c>
      <c r="E5" s="60">
        <v>399022903</v>
      </c>
      <c r="F5" s="60">
        <v>0</v>
      </c>
      <c r="G5" s="60">
        <v>44815385</v>
      </c>
      <c r="H5" s="60">
        <v>34636712</v>
      </c>
      <c r="I5" s="60">
        <v>79452097</v>
      </c>
      <c r="J5" s="60">
        <v>34635498</v>
      </c>
      <c r="K5" s="60">
        <v>34177990</v>
      </c>
      <c r="L5" s="60">
        <v>34656256</v>
      </c>
      <c r="M5" s="60">
        <v>103469744</v>
      </c>
      <c r="N5" s="60">
        <v>34676045</v>
      </c>
      <c r="O5" s="60">
        <v>41306111</v>
      </c>
      <c r="P5" s="60">
        <v>35748902</v>
      </c>
      <c r="Q5" s="60">
        <v>111731058</v>
      </c>
      <c r="R5" s="60">
        <v>0</v>
      </c>
      <c r="S5" s="60">
        <v>0</v>
      </c>
      <c r="T5" s="60">
        <v>0</v>
      </c>
      <c r="U5" s="60">
        <v>0</v>
      </c>
      <c r="V5" s="60">
        <v>294652899</v>
      </c>
      <c r="W5" s="60">
        <v>293340680</v>
      </c>
      <c r="X5" s="60">
        <v>1312219</v>
      </c>
      <c r="Y5" s="61">
        <v>0.45</v>
      </c>
      <c r="Z5" s="62">
        <v>399022903</v>
      </c>
    </row>
    <row r="6" spans="1:26" ht="12.75">
      <c r="A6" s="58" t="s">
        <v>32</v>
      </c>
      <c r="B6" s="19">
        <v>743612316</v>
      </c>
      <c r="C6" s="19">
        <v>0</v>
      </c>
      <c r="D6" s="59">
        <v>787570765</v>
      </c>
      <c r="E6" s="60">
        <v>768032321</v>
      </c>
      <c r="F6" s="60">
        <v>56591821</v>
      </c>
      <c r="G6" s="60">
        <v>79965715</v>
      </c>
      <c r="H6" s="60">
        <v>54593042</v>
      </c>
      <c r="I6" s="60">
        <v>191150578</v>
      </c>
      <c r="J6" s="60">
        <v>75636887</v>
      </c>
      <c r="K6" s="60">
        <v>65600269</v>
      </c>
      <c r="L6" s="60">
        <v>66444176</v>
      </c>
      <c r="M6" s="60">
        <v>207681332</v>
      </c>
      <c r="N6" s="60">
        <v>66613093</v>
      </c>
      <c r="O6" s="60">
        <v>52325843</v>
      </c>
      <c r="P6" s="60">
        <v>77512546</v>
      </c>
      <c r="Q6" s="60">
        <v>196451482</v>
      </c>
      <c r="R6" s="60">
        <v>0</v>
      </c>
      <c r="S6" s="60">
        <v>0</v>
      </c>
      <c r="T6" s="60">
        <v>0</v>
      </c>
      <c r="U6" s="60">
        <v>0</v>
      </c>
      <c r="V6" s="60">
        <v>595283392</v>
      </c>
      <c r="W6" s="60">
        <v>590678073</v>
      </c>
      <c r="X6" s="60">
        <v>4605319</v>
      </c>
      <c r="Y6" s="61">
        <v>0.78</v>
      </c>
      <c r="Z6" s="62">
        <v>768032321</v>
      </c>
    </row>
    <row r="7" spans="1:26" ht="12.75">
      <c r="A7" s="58" t="s">
        <v>33</v>
      </c>
      <c r="B7" s="19">
        <v>32512332</v>
      </c>
      <c r="C7" s="19">
        <v>0</v>
      </c>
      <c r="D7" s="59">
        <v>23627995</v>
      </c>
      <c r="E7" s="60">
        <v>27012557</v>
      </c>
      <c r="F7" s="60">
        <v>206367</v>
      </c>
      <c r="G7" s="60">
        <v>290476</v>
      </c>
      <c r="H7" s="60">
        <v>200987</v>
      </c>
      <c r="I7" s="60">
        <v>697830</v>
      </c>
      <c r="J7" s="60">
        <v>131900</v>
      </c>
      <c r="K7" s="60">
        <v>118796</v>
      </c>
      <c r="L7" s="60">
        <v>9265431</v>
      </c>
      <c r="M7" s="60">
        <v>9516127</v>
      </c>
      <c r="N7" s="60">
        <v>-8917076</v>
      </c>
      <c r="O7" s="60">
        <v>10974590</v>
      </c>
      <c r="P7" s="60">
        <v>3927712</v>
      </c>
      <c r="Q7" s="60">
        <v>5985226</v>
      </c>
      <c r="R7" s="60">
        <v>0</v>
      </c>
      <c r="S7" s="60">
        <v>0</v>
      </c>
      <c r="T7" s="60">
        <v>0</v>
      </c>
      <c r="U7" s="60">
        <v>0</v>
      </c>
      <c r="V7" s="60">
        <v>16199183</v>
      </c>
      <c r="W7" s="60">
        <v>17721000</v>
      </c>
      <c r="X7" s="60">
        <v>-1521817</v>
      </c>
      <c r="Y7" s="61">
        <v>-8.59</v>
      </c>
      <c r="Z7" s="62">
        <v>27012557</v>
      </c>
    </row>
    <row r="8" spans="1:26" ht="12.75">
      <c r="A8" s="58" t="s">
        <v>34</v>
      </c>
      <c r="B8" s="19">
        <v>130510579</v>
      </c>
      <c r="C8" s="19">
        <v>0</v>
      </c>
      <c r="D8" s="59">
        <v>148452100</v>
      </c>
      <c r="E8" s="60">
        <v>145978895</v>
      </c>
      <c r="F8" s="60">
        <v>54913688</v>
      </c>
      <c r="G8" s="60">
        <v>777144</v>
      </c>
      <c r="H8" s="60">
        <v>3679949</v>
      </c>
      <c r="I8" s="60">
        <v>59370781</v>
      </c>
      <c r="J8" s="60">
        <v>1287498</v>
      </c>
      <c r="K8" s="60">
        <v>2332067</v>
      </c>
      <c r="L8" s="60">
        <v>48062213</v>
      </c>
      <c r="M8" s="60">
        <v>51681778</v>
      </c>
      <c r="N8" s="60">
        <v>-3495052</v>
      </c>
      <c r="O8" s="60">
        <v>-1100430</v>
      </c>
      <c r="P8" s="60">
        <v>37482471</v>
      </c>
      <c r="Q8" s="60">
        <v>32886989</v>
      </c>
      <c r="R8" s="60">
        <v>0</v>
      </c>
      <c r="S8" s="60">
        <v>0</v>
      </c>
      <c r="T8" s="60">
        <v>0</v>
      </c>
      <c r="U8" s="60">
        <v>0</v>
      </c>
      <c r="V8" s="60">
        <v>143939548</v>
      </c>
      <c r="W8" s="60">
        <v>111339072</v>
      </c>
      <c r="X8" s="60">
        <v>32600476</v>
      </c>
      <c r="Y8" s="61">
        <v>29.28</v>
      </c>
      <c r="Z8" s="62">
        <v>145978895</v>
      </c>
    </row>
    <row r="9" spans="1:26" ht="12.75">
      <c r="A9" s="58" t="s">
        <v>35</v>
      </c>
      <c r="B9" s="19">
        <v>109302085</v>
      </c>
      <c r="C9" s="19">
        <v>0</v>
      </c>
      <c r="D9" s="59">
        <v>92680627</v>
      </c>
      <c r="E9" s="60">
        <v>88006504</v>
      </c>
      <c r="F9" s="60">
        <v>7951224</v>
      </c>
      <c r="G9" s="60">
        <v>2955681</v>
      </c>
      <c r="H9" s="60">
        <v>3202006</v>
      </c>
      <c r="I9" s="60">
        <v>14108911</v>
      </c>
      <c r="J9" s="60">
        <v>18462170</v>
      </c>
      <c r="K9" s="60">
        <v>6475155</v>
      </c>
      <c r="L9" s="60">
        <v>6695677</v>
      </c>
      <c r="M9" s="60">
        <v>31633002</v>
      </c>
      <c r="N9" s="60">
        <v>5221716</v>
      </c>
      <c r="O9" s="60">
        <v>4179073</v>
      </c>
      <c r="P9" s="60">
        <v>8226367</v>
      </c>
      <c r="Q9" s="60">
        <v>17627156</v>
      </c>
      <c r="R9" s="60">
        <v>0</v>
      </c>
      <c r="S9" s="60">
        <v>0</v>
      </c>
      <c r="T9" s="60">
        <v>0</v>
      </c>
      <c r="U9" s="60">
        <v>0</v>
      </c>
      <c r="V9" s="60">
        <v>63369069</v>
      </c>
      <c r="W9" s="60">
        <v>69428349</v>
      </c>
      <c r="X9" s="60">
        <v>-6059280</v>
      </c>
      <c r="Y9" s="61">
        <v>-8.73</v>
      </c>
      <c r="Z9" s="62">
        <v>88006504</v>
      </c>
    </row>
    <row r="10" spans="1:26" ht="22.5">
      <c r="A10" s="63" t="s">
        <v>278</v>
      </c>
      <c r="B10" s="64">
        <f>SUM(B5:B9)</f>
        <v>1373375859</v>
      </c>
      <c r="C10" s="64">
        <f>SUM(C5:C9)</f>
        <v>0</v>
      </c>
      <c r="D10" s="65">
        <f aca="true" t="shared" si="0" ref="D10:Z10">SUM(D5:D9)</f>
        <v>1455674918</v>
      </c>
      <c r="E10" s="66">
        <f t="shared" si="0"/>
        <v>1428053180</v>
      </c>
      <c r="F10" s="66">
        <f t="shared" si="0"/>
        <v>119663100</v>
      </c>
      <c r="G10" s="66">
        <f t="shared" si="0"/>
        <v>128804401</v>
      </c>
      <c r="H10" s="66">
        <f t="shared" si="0"/>
        <v>96312696</v>
      </c>
      <c r="I10" s="66">
        <f t="shared" si="0"/>
        <v>344780197</v>
      </c>
      <c r="J10" s="66">
        <f t="shared" si="0"/>
        <v>130153953</v>
      </c>
      <c r="K10" s="66">
        <f t="shared" si="0"/>
        <v>108704277</v>
      </c>
      <c r="L10" s="66">
        <f t="shared" si="0"/>
        <v>165123753</v>
      </c>
      <c r="M10" s="66">
        <f t="shared" si="0"/>
        <v>403981983</v>
      </c>
      <c r="N10" s="66">
        <f t="shared" si="0"/>
        <v>94098726</v>
      </c>
      <c r="O10" s="66">
        <f t="shared" si="0"/>
        <v>107685187</v>
      </c>
      <c r="P10" s="66">
        <f t="shared" si="0"/>
        <v>162897998</v>
      </c>
      <c r="Q10" s="66">
        <f t="shared" si="0"/>
        <v>364681911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1113444091</v>
      </c>
      <c r="W10" s="66">
        <f t="shared" si="0"/>
        <v>1082507174</v>
      </c>
      <c r="X10" s="66">
        <f t="shared" si="0"/>
        <v>30936917</v>
      </c>
      <c r="Y10" s="67">
        <f>+IF(W10&lt;&gt;0,(X10/W10)*100,0)</f>
        <v>2.857894870634825</v>
      </c>
      <c r="Z10" s="68">
        <f t="shared" si="0"/>
        <v>1428053180</v>
      </c>
    </row>
    <row r="11" spans="1:26" ht="12.75">
      <c r="A11" s="58" t="s">
        <v>37</v>
      </c>
      <c r="B11" s="19">
        <v>320463840</v>
      </c>
      <c r="C11" s="19">
        <v>0</v>
      </c>
      <c r="D11" s="59">
        <v>359321369</v>
      </c>
      <c r="E11" s="60">
        <v>344828444</v>
      </c>
      <c r="F11" s="60">
        <v>27419435</v>
      </c>
      <c r="G11" s="60">
        <v>28054611</v>
      </c>
      <c r="H11" s="60">
        <v>27836860</v>
      </c>
      <c r="I11" s="60">
        <v>83310906</v>
      </c>
      <c r="J11" s="60">
        <v>27928016</v>
      </c>
      <c r="K11" s="60">
        <v>27924604</v>
      </c>
      <c r="L11" s="60">
        <v>31091981</v>
      </c>
      <c r="M11" s="60">
        <v>86944601</v>
      </c>
      <c r="N11" s="60">
        <v>31905449</v>
      </c>
      <c r="O11" s="60">
        <v>25314600</v>
      </c>
      <c r="P11" s="60">
        <v>26062278</v>
      </c>
      <c r="Q11" s="60">
        <v>83282327</v>
      </c>
      <c r="R11" s="60">
        <v>0</v>
      </c>
      <c r="S11" s="60">
        <v>0</v>
      </c>
      <c r="T11" s="60">
        <v>0</v>
      </c>
      <c r="U11" s="60">
        <v>0</v>
      </c>
      <c r="V11" s="60">
        <v>253537834</v>
      </c>
      <c r="W11" s="60">
        <v>267616026</v>
      </c>
      <c r="X11" s="60">
        <v>-14078192</v>
      </c>
      <c r="Y11" s="61">
        <v>-5.26</v>
      </c>
      <c r="Z11" s="62">
        <v>344828444</v>
      </c>
    </row>
    <row r="12" spans="1:26" ht="12.75">
      <c r="A12" s="58" t="s">
        <v>38</v>
      </c>
      <c r="B12" s="19">
        <v>18909736</v>
      </c>
      <c r="C12" s="19">
        <v>0</v>
      </c>
      <c r="D12" s="59">
        <v>23145995</v>
      </c>
      <c r="E12" s="60">
        <v>23145996</v>
      </c>
      <c r="F12" s="60">
        <v>1648629</v>
      </c>
      <c r="G12" s="60">
        <v>1660029</v>
      </c>
      <c r="H12" s="60">
        <v>1648629</v>
      </c>
      <c r="I12" s="60">
        <v>4957287</v>
      </c>
      <c r="J12" s="60">
        <v>1649229</v>
      </c>
      <c r="K12" s="60">
        <v>1651029</v>
      </c>
      <c r="L12" s="60">
        <v>1649229</v>
      </c>
      <c r="M12" s="60">
        <v>4949487</v>
      </c>
      <c r="N12" s="60">
        <v>2803413</v>
      </c>
      <c r="O12" s="60">
        <v>1795939</v>
      </c>
      <c r="P12" s="60">
        <v>1794139</v>
      </c>
      <c r="Q12" s="60">
        <v>6393491</v>
      </c>
      <c r="R12" s="60">
        <v>0</v>
      </c>
      <c r="S12" s="60">
        <v>0</v>
      </c>
      <c r="T12" s="60">
        <v>0</v>
      </c>
      <c r="U12" s="60">
        <v>0</v>
      </c>
      <c r="V12" s="60">
        <v>16300265</v>
      </c>
      <c r="W12" s="60">
        <v>17359497</v>
      </c>
      <c r="X12" s="60">
        <v>-1059232</v>
      </c>
      <c r="Y12" s="61">
        <v>-6.1</v>
      </c>
      <c r="Z12" s="62">
        <v>23145996</v>
      </c>
    </row>
    <row r="13" spans="1:26" ht="12.75">
      <c r="A13" s="58" t="s">
        <v>279</v>
      </c>
      <c r="B13" s="19">
        <v>63433644</v>
      </c>
      <c r="C13" s="19">
        <v>0</v>
      </c>
      <c r="D13" s="59">
        <v>82499076</v>
      </c>
      <c r="E13" s="60">
        <v>82499063</v>
      </c>
      <c r="F13" s="60">
        <v>5318104</v>
      </c>
      <c r="G13" s="60">
        <v>0</v>
      </c>
      <c r="H13" s="60">
        <v>10636207</v>
      </c>
      <c r="I13" s="60">
        <v>15954311</v>
      </c>
      <c r="J13" s="60">
        <v>0</v>
      </c>
      <c r="K13" s="60">
        <v>0</v>
      </c>
      <c r="L13" s="60">
        <v>15954311</v>
      </c>
      <c r="M13" s="60">
        <v>15954311</v>
      </c>
      <c r="N13" s="60">
        <v>0</v>
      </c>
      <c r="O13" s="60">
        <v>0</v>
      </c>
      <c r="P13" s="60">
        <v>6647048</v>
      </c>
      <c r="Q13" s="60">
        <v>6647048</v>
      </c>
      <c r="R13" s="60">
        <v>0</v>
      </c>
      <c r="S13" s="60">
        <v>0</v>
      </c>
      <c r="T13" s="60">
        <v>0</v>
      </c>
      <c r="U13" s="60">
        <v>0</v>
      </c>
      <c r="V13" s="60">
        <v>38555670</v>
      </c>
      <c r="W13" s="60">
        <v>61874307</v>
      </c>
      <c r="X13" s="60">
        <v>-23318637</v>
      </c>
      <c r="Y13" s="61">
        <v>-37.69</v>
      </c>
      <c r="Z13" s="62">
        <v>82499063</v>
      </c>
    </row>
    <row r="14" spans="1:26" ht="12.75">
      <c r="A14" s="58" t="s">
        <v>40</v>
      </c>
      <c r="B14" s="19">
        <v>24515486</v>
      </c>
      <c r="C14" s="19">
        <v>0</v>
      </c>
      <c r="D14" s="59">
        <v>28476519</v>
      </c>
      <c r="E14" s="60">
        <v>26351961</v>
      </c>
      <c r="F14" s="60">
        <v>0</v>
      </c>
      <c r="G14" s="60">
        <v>0</v>
      </c>
      <c r="H14" s="60">
        <v>1918221</v>
      </c>
      <c r="I14" s="60">
        <v>1918221</v>
      </c>
      <c r="J14" s="60">
        <v>-1041523</v>
      </c>
      <c r="K14" s="60">
        <v>0</v>
      </c>
      <c r="L14" s="60">
        <v>10805856</v>
      </c>
      <c r="M14" s="60">
        <v>9764333</v>
      </c>
      <c r="N14" s="60">
        <v>0</v>
      </c>
      <c r="O14" s="60">
        <v>0</v>
      </c>
      <c r="P14" s="60">
        <v>893534</v>
      </c>
      <c r="Q14" s="60">
        <v>893534</v>
      </c>
      <c r="R14" s="60">
        <v>0</v>
      </c>
      <c r="S14" s="60">
        <v>0</v>
      </c>
      <c r="T14" s="60">
        <v>0</v>
      </c>
      <c r="U14" s="60">
        <v>0</v>
      </c>
      <c r="V14" s="60">
        <v>12576088</v>
      </c>
      <c r="W14" s="60">
        <v>21357387</v>
      </c>
      <c r="X14" s="60">
        <v>-8781299</v>
      </c>
      <c r="Y14" s="61">
        <v>-41.12</v>
      </c>
      <c r="Z14" s="62">
        <v>26351961</v>
      </c>
    </row>
    <row r="15" spans="1:26" ht="12.75">
      <c r="A15" s="58" t="s">
        <v>41</v>
      </c>
      <c r="B15" s="19">
        <v>621370682</v>
      </c>
      <c r="C15" s="19">
        <v>0</v>
      </c>
      <c r="D15" s="59">
        <v>612080436</v>
      </c>
      <c r="E15" s="60">
        <v>631841044</v>
      </c>
      <c r="F15" s="60">
        <v>67070241</v>
      </c>
      <c r="G15" s="60">
        <v>72198466</v>
      </c>
      <c r="H15" s="60">
        <v>45220341</v>
      </c>
      <c r="I15" s="60">
        <v>184489048</v>
      </c>
      <c r="J15" s="60">
        <v>8115315</v>
      </c>
      <c r="K15" s="60">
        <v>48831305</v>
      </c>
      <c r="L15" s="60">
        <v>48028155</v>
      </c>
      <c r="M15" s="60">
        <v>104974775</v>
      </c>
      <c r="N15" s="60">
        <v>47595227</v>
      </c>
      <c r="O15" s="60">
        <v>37078584</v>
      </c>
      <c r="P15" s="60">
        <v>23884110</v>
      </c>
      <c r="Q15" s="60">
        <v>108557921</v>
      </c>
      <c r="R15" s="60">
        <v>0</v>
      </c>
      <c r="S15" s="60">
        <v>0</v>
      </c>
      <c r="T15" s="60">
        <v>0</v>
      </c>
      <c r="U15" s="60">
        <v>0</v>
      </c>
      <c r="V15" s="60">
        <v>398021744</v>
      </c>
      <c r="W15" s="60">
        <v>459060327</v>
      </c>
      <c r="X15" s="60">
        <v>-61038583</v>
      </c>
      <c r="Y15" s="61">
        <v>-13.3</v>
      </c>
      <c r="Z15" s="62">
        <v>631841044</v>
      </c>
    </row>
    <row r="16" spans="1:26" ht="12.75">
      <c r="A16" s="69" t="s">
        <v>42</v>
      </c>
      <c r="B16" s="19">
        <v>26504176</v>
      </c>
      <c r="C16" s="19">
        <v>0</v>
      </c>
      <c r="D16" s="59">
        <v>46746086</v>
      </c>
      <c r="E16" s="60">
        <v>750000</v>
      </c>
      <c r="F16" s="60">
        <v>1122309</v>
      </c>
      <c r="G16" s="60">
        <v>1123749</v>
      </c>
      <c r="H16" s="60">
        <v>1120729</v>
      </c>
      <c r="I16" s="60">
        <v>3366787</v>
      </c>
      <c r="J16" s="60">
        <v>1131248</v>
      </c>
      <c r="K16" s="60">
        <v>1131533</v>
      </c>
      <c r="L16" s="60">
        <v>1133630</v>
      </c>
      <c r="M16" s="60">
        <v>3396411</v>
      </c>
      <c r="N16" s="60">
        <v>1797914</v>
      </c>
      <c r="O16" s="60">
        <v>-7855812</v>
      </c>
      <c r="P16" s="60">
        <v>0</v>
      </c>
      <c r="Q16" s="60">
        <v>-6057898</v>
      </c>
      <c r="R16" s="60">
        <v>0</v>
      </c>
      <c r="S16" s="60">
        <v>0</v>
      </c>
      <c r="T16" s="60">
        <v>0</v>
      </c>
      <c r="U16" s="60">
        <v>0</v>
      </c>
      <c r="V16" s="60">
        <v>705300</v>
      </c>
      <c r="W16" s="60">
        <v>35059563</v>
      </c>
      <c r="X16" s="60">
        <v>-34354263</v>
      </c>
      <c r="Y16" s="61">
        <v>-97.99</v>
      </c>
      <c r="Z16" s="62">
        <v>750000</v>
      </c>
    </row>
    <row r="17" spans="1:26" ht="12.75">
      <c r="A17" s="58" t="s">
        <v>43</v>
      </c>
      <c r="B17" s="19">
        <v>221046204</v>
      </c>
      <c r="C17" s="19">
        <v>0</v>
      </c>
      <c r="D17" s="59">
        <v>301314681</v>
      </c>
      <c r="E17" s="60">
        <v>316551350</v>
      </c>
      <c r="F17" s="60">
        <v>6509627</v>
      </c>
      <c r="G17" s="60">
        <v>17912218</v>
      </c>
      <c r="H17" s="60">
        <v>16789169</v>
      </c>
      <c r="I17" s="60">
        <v>41211014</v>
      </c>
      <c r="J17" s="60">
        <v>16778699</v>
      </c>
      <c r="K17" s="60">
        <v>18860476</v>
      </c>
      <c r="L17" s="60">
        <v>17648933</v>
      </c>
      <c r="M17" s="60">
        <v>53288108</v>
      </c>
      <c r="N17" s="60">
        <v>14439659</v>
      </c>
      <c r="O17" s="60">
        <v>23022744</v>
      </c>
      <c r="P17" s="60">
        <v>42021742</v>
      </c>
      <c r="Q17" s="60">
        <v>79484145</v>
      </c>
      <c r="R17" s="60">
        <v>0</v>
      </c>
      <c r="S17" s="60">
        <v>0</v>
      </c>
      <c r="T17" s="60">
        <v>0</v>
      </c>
      <c r="U17" s="60">
        <v>0</v>
      </c>
      <c r="V17" s="60">
        <v>173983267</v>
      </c>
      <c r="W17" s="60">
        <v>222705909</v>
      </c>
      <c r="X17" s="60">
        <v>-48722642</v>
      </c>
      <c r="Y17" s="61">
        <v>-21.88</v>
      </c>
      <c r="Z17" s="62">
        <v>316551350</v>
      </c>
    </row>
    <row r="18" spans="1:26" ht="12.75">
      <c r="A18" s="70" t="s">
        <v>44</v>
      </c>
      <c r="B18" s="71">
        <f>SUM(B11:B17)</f>
        <v>1296243768</v>
      </c>
      <c r="C18" s="71">
        <f>SUM(C11:C17)</f>
        <v>0</v>
      </c>
      <c r="D18" s="72">
        <f aca="true" t="shared" si="1" ref="D18:Z18">SUM(D11:D17)</f>
        <v>1453584162</v>
      </c>
      <c r="E18" s="73">
        <f t="shared" si="1"/>
        <v>1425967858</v>
      </c>
      <c r="F18" s="73">
        <f t="shared" si="1"/>
        <v>109088345</v>
      </c>
      <c r="G18" s="73">
        <f t="shared" si="1"/>
        <v>120949073</v>
      </c>
      <c r="H18" s="73">
        <f t="shared" si="1"/>
        <v>105170156</v>
      </c>
      <c r="I18" s="73">
        <f t="shared" si="1"/>
        <v>335207574</v>
      </c>
      <c r="J18" s="73">
        <f t="shared" si="1"/>
        <v>54560984</v>
      </c>
      <c r="K18" s="73">
        <f t="shared" si="1"/>
        <v>98398947</v>
      </c>
      <c r="L18" s="73">
        <f t="shared" si="1"/>
        <v>126312095</v>
      </c>
      <c r="M18" s="73">
        <f t="shared" si="1"/>
        <v>279272026</v>
      </c>
      <c r="N18" s="73">
        <f t="shared" si="1"/>
        <v>98541662</v>
      </c>
      <c r="O18" s="73">
        <f t="shared" si="1"/>
        <v>79356055</v>
      </c>
      <c r="P18" s="73">
        <f t="shared" si="1"/>
        <v>101302851</v>
      </c>
      <c r="Q18" s="73">
        <f t="shared" si="1"/>
        <v>279200568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893680168</v>
      </c>
      <c r="W18" s="73">
        <f t="shared" si="1"/>
        <v>1085033016</v>
      </c>
      <c r="X18" s="73">
        <f t="shared" si="1"/>
        <v>-191352848</v>
      </c>
      <c r="Y18" s="67">
        <f>+IF(W18&lt;&gt;0,(X18/W18)*100,0)</f>
        <v>-17.635670544425167</v>
      </c>
      <c r="Z18" s="74">
        <f t="shared" si="1"/>
        <v>1425967858</v>
      </c>
    </row>
    <row r="19" spans="1:26" ht="12.75">
      <c r="A19" s="70" t="s">
        <v>45</v>
      </c>
      <c r="B19" s="75">
        <f>+B10-B18</f>
        <v>77132091</v>
      </c>
      <c r="C19" s="75">
        <f>+C10-C18</f>
        <v>0</v>
      </c>
      <c r="D19" s="76">
        <f aca="true" t="shared" si="2" ref="D19:Z19">+D10-D18</f>
        <v>2090756</v>
      </c>
      <c r="E19" s="77">
        <f t="shared" si="2"/>
        <v>2085322</v>
      </c>
      <c r="F19" s="77">
        <f t="shared" si="2"/>
        <v>10574755</v>
      </c>
      <c r="G19" s="77">
        <f t="shared" si="2"/>
        <v>7855328</v>
      </c>
      <c r="H19" s="77">
        <f t="shared" si="2"/>
        <v>-8857460</v>
      </c>
      <c r="I19" s="77">
        <f t="shared" si="2"/>
        <v>9572623</v>
      </c>
      <c r="J19" s="77">
        <f t="shared" si="2"/>
        <v>75592969</v>
      </c>
      <c r="K19" s="77">
        <f t="shared" si="2"/>
        <v>10305330</v>
      </c>
      <c r="L19" s="77">
        <f t="shared" si="2"/>
        <v>38811658</v>
      </c>
      <c r="M19" s="77">
        <f t="shared" si="2"/>
        <v>124709957</v>
      </c>
      <c r="N19" s="77">
        <f t="shared" si="2"/>
        <v>-4442936</v>
      </c>
      <c r="O19" s="77">
        <f t="shared" si="2"/>
        <v>28329132</v>
      </c>
      <c r="P19" s="77">
        <f t="shared" si="2"/>
        <v>61595147</v>
      </c>
      <c r="Q19" s="77">
        <f t="shared" si="2"/>
        <v>85481343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219763923</v>
      </c>
      <c r="W19" s="77">
        <f>IF(E10=E18,0,W10-W18)</f>
        <v>-2525842</v>
      </c>
      <c r="X19" s="77">
        <f t="shared" si="2"/>
        <v>222289765</v>
      </c>
      <c r="Y19" s="78">
        <f>+IF(W19&lt;&gt;0,(X19/W19)*100,0)</f>
        <v>-8800.62034759102</v>
      </c>
      <c r="Z19" s="79">
        <f t="shared" si="2"/>
        <v>2085322</v>
      </c>
    </row>
    <row r="20" spans="1:26" ht="12.75">
      <c r="A20" s="58" t="s">
        <v>46</v>
      </c>
      <c r="B20" s="19">
        <v>81469264</v>
      </c>
      <c r="C20" s="19">
        <v>0</v>
      </c>
      <c r="D20" s="59">
        <v>81314876</v>
      </c>
      <c r="E20" s="60">
        <v>89869387</v>
      </c>
      <c r="F20" s="60">
        <v>0</v>
      </c>
      <c r="G20" s="60">
        <v>21531716</v>
      </c>
      <c r="H20" s="60">
        <v>0</v>
      </c>
      <c r="I20" s="60">
        <v>21531716</v>
      </c>
      <c r="J20" s="60">
        <v>3468284</v>
      </c>
      <c r="K20" s="60">
        <v>0</v>
      </c>
      <c r="L20" s="60">
        <v>0</v>
      </c>
      <c r="M20" s="60">
        <v>3468284</v>
      </c>
      <c r="N20" s="60">
        <v>20000000</v>
      </c>
      <c r="O20" s="60">
        <v>3076092</v>
      </c>
      <c r="P20" s="60">
        <v>7018589</v>
      </c>
      <c r="Q20" s="60">
        <v>30094681</v>
      </c>
      <c r="R20" s="60">
        <v>0</v>
      </c>
      <c r="S20" s="60">
        <v>0</v>
      </c>
      <c r="T20" s="60">
        <v>0</v>
      </c>
      <c r="U20" s="60">
        <v>0</v>
      </c>
      <c r="V20" s="60">
        <v>55094681</v>
      </c>
      <c r="W20" s="60">
        <v>70319876</v>
      </c>
      <c r="X20" s="60">
        <v>-15225195</v>
      </c>
      <c r="Y20" s="61">
        <v>-21.65</v>
      </c>
      <c r="Z20" s="62">
        <v>89869387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158601355</v>
      </c>
      <c r="C22" s="86">
        <f>SUM(C19:C21)</f>
        <v>0</v>
      </c>
      <c r="D22" s="87">
        <f aca="true" t="shared" si="3" ref="D22:Z22">SUM(D19:D21)</f>
        <v>83405632</v>
      </c>
      <c r="E22" s="88">
        <f t="shared" si="3"/>
        <v>91954709</v>
      </c>
      <c r="F22" s="88">
        <f t="shared" si="3"/>
        <v>10574755</v>
      </c>
      <c r="G22" s="88">
        <f t="shared" si="3"/>
        <v>29387044</v>
      </c>
      <c r="H22" s="88">
        <f t="shared" si="3"/>
        <v>-8857460</v>
      </c>
      <c r="I22" s="88">
        <f t="shared" si="3"/>
        <v>31104339</v>
      </c>
      <c r="J22" s="88">
        <f t="shared" si="3"/>
        <v>79061253</v>
      </c>
      <c r="K22" s="88">
        <f t="shared" si="3"/>
        <v>10305330</v>
      </c>
      <c r="L22" s="88">
        <f t="shared" si="3"/>
        <v>38811658</v>
      </c>
      <c r="M22" s="88">
        <f t="shared" si="3"/>
        <v>128178241</v>
      </c>
      <c r="N22" s="88">
        <f t="shared" si="3"/>
        <v>15557064</v>
      </c>
      <c r="O22" s="88">
        <f t="shared" si="3"/>
        <v>31405224</v>
      </c>
      <c r="P22" s="88">
        <f t="shared" si="3"/>
        <v>68613736</v>
      </c>
      <c r="Q22" s="88">
        <f t="shared" si="3"/>
        <v>115576024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274858604</v>
      </c>
      <c r="W22" s="88">
        <f t="shared" si="3"/>
        <v>67794034</v>
      </c>
      <c r="X22" s="88">
        <f t="shared" si="3"/>
        <v>207064570</v>
      </c>
      <c r="Y22" s="89">
        <f>+IF(W22&lt;&gt;0,(X22/W22)*100,0)</f>
        <v>305.4318467020269</v>
      </c>
      <c r="Z22" s="90">
        <f t="shared" si="3"/>
        <v>91954709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158601355</v>
      </c>
      <c r="C24" s="75">
        <f>SUM(C22:C23)</f>
        <v>0</v>
      </c>
      <c r="D24" s="76">
        <f aca="true" t="shared" si="4" ref="D24:Z24">SUM(D22:D23)</f>
        <v>83405632</v>
      </c>
      <c r="E24" s="77">
        <f t="shared" si="4"/>
        <v>91954709</v>
      </c>
      <c r="F24" s="77">
        <f t="shared" si="4"/>
        <v>10574755</v>
      </c>
      <c r="G24" s="77">
        <f t="shared" si="4"/>
        <v>29387044</v>
      </c>
      <c r="H24" s="77">
        <f t="shared" si="4"/>
        <v>-8857460</v>
      </c>
      <c r="I24" s="77">
        <f t="shared" si="4"/>
        <v>31104339</v>
      </c>
      <c r="J24" s="77">
        <f t="shared" si="4"/>
        <v>79061253</v>
      </c>
      <c r="K24" s="77">
        <f t="shared" si="4"/>
        <v>10305330</v>
      </c>
      <c r="L24" s="77">
        <f t="shared" si="4"/>
        <v>38811658</v>
      </c>
      <c r="M24" s="77">
        <f t="shared" si="4"/>
        <v>128178241</v>
      </c>
      <c r="N24" s="77">
        <f t="shared" si="4"/>
        <v>15557064</v>
      </c>
      <c r="O24" s="77">
        <f t="shared" si="4"/>
        <v>31405224</v>
      </c>
      <c r="P24" s="77">
        <f t="shared" si="4"/>
        <v>68613736</v>
      </c>
      <c r="Q24" s="77">
        <f t="shared" si="4"/>
        <v>115576024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274858604</v>
      </c>
      <c r="W24" s="77">
        <f t="shared" si="4"/>
        <v>67794034</v>
      </c>
      <c r="X24" s="77">
        <f t="shared" si="4"/>
        <v>207064570</v>
      </c>
      <c r="Y24" s="78">
        <f>+IF(W24&lt;&gt;0,(X24/W24)*100,0)</f>
        <v>305.4318467020269</v>
      </c>
      <c r="Z24" s="79">
        <f t="shared" si="4"/>
        <v>91954709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267480218</v>
      </c>
      <c r="C27" s="22">
        <v>0</v>
      </c>
      <c r="D27" s="99">
        <v>230843836</v>
      </c>
      <c r="E27" s="100">
        <v>224924199</v>
      </c>
      <c r="F27" s="100">
        <v>13974082</v>
      </c>
      <c r="G27" s="100">
        <v>8840765</v>
      </c>
      <c r="H27" s="100">
        <v>9676075</v>
      </c>
      <c r="I27" s="100">
        <v>32490922</v>
      </c>
      <c r="J27" s="100">
        <v>10841711</v>
      </c>
      <c r="K27" s="100">
        <v>5158157</v>
      </c>
      <c r="L27" s="100">
        <v>13198213</v>
      </c>
      <c r="M27" s="100">
        <v>29198081</v>
      </c>
      <c r="N27" s="100">
        <v>511219</v>
      </c>
      <c r="O27" s="100">
        <v>7938766</v>
      </c>
      <c r="P27" s="100">
        <v>11045017</v>
      </c>
      <c r="Q27" s="100">
        <v>19495002</v>
      </c>
      <c r="R27" s="100">
        <v>0</v>
      </c>
      <c r="S27" s="100">
        <v>0</v>
      </c>
      <c r="T27" s="100">
        <v>0</v>
      </c>
      <c r="U27" s="100">
        <v>0</v>
      </c>
      <c r="V27" s="100">
        <v>81184005</v>
      </c>
      <c r="W27" s="100">
        <v>168693149</v>
      </c>
      <c r="X27" s="100">
        <v>-87509144</v>
      </c>
      <c r="Y27" s="101">
        <v>-51.87</v>
      </c>
      <c r="Z27" s="102">
        <v>224924199</v>
      </c>
    </row>
    <row r="28" spans="1:26" ht="12.75">
      <c r="A28" s="103" t="s">
        <v>46</v>
      </c>
      <c r="B28" s="19">
        <v>78853866</v>
      </c>
      <c r="C28" s="19">
        <v>0</v>
      </c>
      <c r="D28" s="59">
        <v>59933900</v>
      </c>
      <c r="E28" s="60">
        <v>18282807</v>
      </c>
      <c r="F28" s="60">
        <v>4349449</v>
      </c>
      <c r="G28" s="60">
        <v>3649298</v>
      </c>
      <c r="H28" s="60">
        <v>1584539</v>
      </c>
      <c r="I28" s="60">
        <v>9583286</v>
      </c>
      <c r="J28" s="60">
        <v>320821</v>
      </c>
      <c r="K28" s="60">
        <v>994199</v>
      </c>
      <c r="L28" s="60">
        <v>2956705</v>
      </c>
      <c r="M28" s="60">
        <v>4271725</v>
      </c>
      <c r="N28" s="60">
        <v>0</v>
      </c>
      <c r="O28" s="60">
        <v>-13471264</v>
      </c>
      <c r="P28" s="60">
        <v>5360713</v>
      </c>
      <c r="Q28" s="60">
        <v>-8110551</v>
      </c>
      <c r="R28" s="60">
        <v>0</v>
      </c>
      <c r="S28" s="60">
        <v>0</v>
      </c>
      <c r="T28" s="60">
        <v>0</v>
      </c>
      <c r="U28" s="60">
        <v>0</v>
      </c>
      <c r="V28" s="60">
        <v>5744460</v>
      </c>
      <c r="W28" s="60">
        <v>13712105</v>
      </c>
      <c r="X28" s="60">
        <v>-7967645</v>
      </c>
      <c r="Y28" s="61">
        <v>-58.11</v>
      </c>
      <c r="Z28" s="62">
        <v>18282807</v>
      </c>
    </row>
    <row r="29" spans="1:26" ht="12.75">
      <c r="A29" s="58" t="s">
        <v>283</v>
      </c>
      <c r="B29" s="19">
        <v>6431517</v>
      </c>
      <c r="C29" s="19">
        <v>0</v>
      </c>
      <c r="D29" s="59">
        <v>21380976</v>
      </c>
      <c r="E29" s="60">
        <v>19179475</v>
      </c>
      <c r="F29" s="60">
        <v>136425</v>
      </c>
      <c r="G29" s="60">
        <v>0</v>
      </c>
      <c r="H29" s="60">
        <v>452538</v>
      </c>
      <c r="I29" s="60">
        <v>588963</v>
      </c>
      <c r="J29" s="60">
        <v>323027</v>
      </c>
      <c r="K29" s="60">
        <v>538960</v>
      </c>
      <c r="L29" s="60">
        <v>531287</v>
      </c>
      <c r="M29" s="60">
        <v>1393274</v>
      </c>
      <c r="N29" s="60">
        <v>139368</v>
      </c>
      <c r="O29" s="60">
        <v>1330981</v>
      </c>
      <c r="P29" s="60">
        <v>-3452585</v>
      </c>
      <c r="Q29" s="60">
        <v>-1982236</v>
      </c>
      <c r="R29" s="60">
        <v>0</v>
      </c>
      <c r="S29" s="60">
        <v>0</v>
      </c>
      <c r="T29" s="60">
        <v>0</v>
      </c>
      <c r="U29" s="60">
        <v>0</v>
      </c>
      <c r="V29" s="60">
        <v>1</v>
      </c>
      <c r="W29" s="60">
        <v>14384606</v>
      </c>
      <c r="X29" s="60">
        <v>-14384605</v>
      </c>
      <c r="Y29" s="61">
        <v>-100</v>
      </c>
      <c r="Z29" s="62">
        <v>19179475</v>
      </c>
    </row>
    <row r="30" spans="1:26" ht="12.75">
      <c r="A30" s="58" t="s">
        <v>52</v>
      </c>
      <c r="B30" s="19">
        <v>0</v>
      </c>
      <c r="C30" s="19">
        <v>0</v>
      </c>
      <c r="D30" s="59">
        <v>12186000</v>
      </c>
      <c r="E30" s="60">
        <v>2186000</v>
      </c>
      <c r="F30" s="60">
        <v>0</v>
      </c>
      <c r="G30" s="60">
        <v>0</v>
      </c>
      <c r="H30" s="60">
        <v>1122652</v>
      </c>
      <c r="I30" s="60">
        <v>1122652</v>
      </c>
      <c r="J30" s="60">
        <v>-16339</v>
      </c>
      <c r="K30" s="60">
        <v>122598</v>
      </c>
      <c r="L30" s="60">
        <v>739763</v>
      </c>
      <c r="M30" s="60">
        <v>846022</v>
      </c>
      <c r="N30" s="60">
        <v>0</v>
      </c>
      <c r="O30" s="60">
        <v>-1968673</v>
      </c>
      <c r="P30" s="60">
        <v>0</v>
      </c>
      <c r="Q30" s="60">
        <v>-1968673</v>
      </c>
      <c r="R30" s="60">
        <v>0</v>
      </c>
      <c r="S30" s="60">
        <v>0</v>
      </c>
      <c r="T30" s="60">
        <v>0</v>
      </c>
      <c r="U30" s="60">
        <v>0</v>
      </c>
      <c r="V30" s="60">
        <v>1</v>
      </c>
      <c r="W30" s="60">
        <v>1639500</v>
      </c>
      <c r="X30" s="60">
        <v>-1639499</v>
      </c>
      <c r="Y30" s="61">
        <v>-100</v>
      </c>
      <c r="Z30" s="62">
        <v>2186000</v>
      </c>
    </row>
    <row r="31" spans="1:26" ht="12.75">
      <c r="A31" s="58" t="s">
        <v>53</v>
      </c>
      <c r="B31" s="19">
        <v>182194835</v>
      </c>
      <c r="C31" s="19">
        <v>0</v>
      </c>
      <c r="D31" s="59">
        <v>137342960</v>
      </c>
      <c r="E31" s="60">
        <v>185275917</v>
      </c>
      <c r="F31" s="60">
        <v>9488208</v>
      </c>
      <c r="G31" s="60">
        <v>5191466</v>
      </c>
      <c r="H31" s="60">
        <v>6516347</v>
      </c>
      <c r="I31" s="60">
        <v>21196021</v>
      </c>
      <c r="J31" s="60">
        <v>10214202</v>
      </c>
      <c r="K31" s="60">
        <v>3502401</v>
      </c>
      <c r="L31" s="60">
        <v>8970457</v>
      </c>
      <c r="M31" s="60">
        <v>22687060</v>
      </c>
      <c r="N31" s="60">
        <v>371851</v>
      </c>
      <c r="O31" s="60">
        <v>22047721</v>
      </c>
      <c r="P31" s="60">
        <v>9136891</v>
      </c>
      <c r="Q31" s="60">
        <v>31556463</v>
      </c>
      <c r="R31" s="60">
        <v>0</v>
      </c>
      <c r="S31" s="60">
        <v>0</v>
      </c>
      <c r="T31" s="60">
        <v>0</v>
      </c>
      <c r="U31" s="60">
        <v>0</v>
      </c>
      <c r="V31" s="60">
        <v>75439544</v>
      </c>
      <c r="W31" s="60">
        <v>138956938</v>
      </c>
      <c r="X31" s="60">
        <v>-63517394</v>
      </c>
      <c r="Y31" s="61">
        <v>-45.71</v>
      </c>
      <c r="Z31" s="62">
        <v>185275917</v>
      </c>
    </row>
    <row r="32" spans="1:26" ht="12.75">
      <c r="A32" s="70" t="s">
        <v>54</v>
      </c>
      <c r="B32" s="22">
        <f>SUM(B28:B31)</f>
        <v>267480218</v>
      </c>
      <c r="C32" s="22">
        <f>SUM(C28:C31)</f>
        <v>0</v>
      </c>
      <c r="D32" s="99">
        <f aca="true" t="shared" si="5" ref="D32:Z32">SUM(D28:D31)</f>
        <v>230843836</v>
      </c>
      <c r="E32" s="100">
        <f t="shared" si="5"/>
        <v>224924199</v>
      </c>
      <c r="F32" s="100">
        <f t="shared" si="5"/>
        <v>13974082</v>
      </c>
      <c r="G32" s="100">
        <f t="shared" si="5"/>
        <v>8840764</v>
      </c>
      <c r="H32" s="100">
        <f t="shared" si="5"/>
        <v>9676076</v>
      </c>
      <c r="I32" s="100">
        <f t="shared" si="5"/>
        <v>32490922</v>
      </c>
      <c r="J32" s="100">
        <f t="shared" si="5"/>
        <v>10841711</v>
      </c>
      <c r="K32" s="100">
        <f t="shared" si="5"/>
        <v>5158158</v>
      </c>
      <c r="L32" s="100">
        <f t="shared" si="5"/>
        <v>13198212</v>
      </c>
      <c r="M32" s="100">
        <f t="shared" si="5"/>
        <v>29198081</v>
      </c>
      <c r="N32" s="100">
        <f t="shared" si="5"/>
        <v>511219</v>
      </c>
      <c r="O32" s="100">
        <f t="shared" si="5"/>
        <v>7938765</v>
      </c>
      <c r="P32" s="100">
        <f t="shared" si="5"/>
        <v>11045019</v>
      </c>
      <c r="Q32" s="100">
        <f t="shared" si="5"/>
        <v>19495003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81184006</v>
      </c>
      <c r="W32" s="100">
        <f t="shared" si="5"/>
        <v>168693149</v>
      </c>
      <c r="X32" s="100">
        <f t="shared" si="5"/>
        <v>-87509143</v>
      </c>
      <c r="Y32" s="101">
        <f>+IF(W32&lt;&gt;0,(X32/W32)*100,0)</f>
        <v>-51.8747462589604</v>
      </c>
      <c r="Z32" s="102">
        <f t="shared" si="5"/>
        <v>224924199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582814810</v>
      </c>
      <c r="C35" s="19">
        <v>0</v>
      </c>
      <c r="D35" s="59">
        <v>470476526</v>
      </c>
      <c r="E35" s="60">
        <v>543768509</v>
      </c>
      <c r="F35" s="60">
        <v>606956736</v>
      </c>
      <c r="G35" s="60">
        <v>588868751</v>
      </c>
      <c r="H35" s="60">
        <v>579794075</v>
      </c>
      <c r="I35" s="60">
        <v>579794075</v>
      </c>
      <c r="J35" s="60">
        <v>586930865</v>
      </c>
      <c r="K35" s="60">
        <v>595981170</v>
      </c>
      <c r="L35" s="60">
        <v>694034774</v>
      </c>
      <c r="M35" s="60">
        <v>694034774</v>
      </c>
      <c r="N35" s="60">
        <v>704226420</v>
      </c>
      <c r="O35" s="60">
        <v>728320437</v>
      </c>
      <c r="P35" s="60">
        <v>717842477</v>
      </c>
      <c r="Q35" s="60">
        <v>717842477</v>
      </c>
      <c r="R35" s="60">
        <v>0</v>
      </c>
      <c r="S35" s="60">
        <v>0</v>
      </c>
      <c r="T35" s="60">
        <v>0</v>
      </c>
      <c r="U35" s="60">
        <v>0</v>
      </c>
      <c r="V35" s="60">
        <v>717842477</v>
      </c>
      <c r="W35" s="60">
        <v>407826382</v>
      </c>
      <c r="X35" s="60">
        <v>310016095</v>
      </c>
      <c r="Y35" s="61">
        <v>76.02</v>
      </c>
      <c r="Z35" s="62">
        <v>543768509</v>
      </c>
    </row>
    <row r="36" spans="1:26" ht="12.75">
      <c r="A36" s="58" t="s">
        <v>57</v>
      </c>
      <c r="B36" s="19">
        <v>2035113709</v>
      </c>
      <c r="C36" s="19">
        <v>0</v>
      </c>
      <c r="D36" s="59">
        <v>2205298940</v>
      </c>
      <c r="E36" s="60">
        <v>2177484805</v>
      </c>
      <c r="F36" s="60">
        <v>2047315343</v>
      </c>
      <c r="G36" s="60">
        <v>2055716883</v>
      </c>
      <c r="H36" s="60">
        <v>2082451712</v>
      </c>
      <c r="I36" s="60">
        <v>2082451712</v>
      </c>
      <c r="J36" s="60">
        <v>2062339523</v>
      </c>
      <c r="K36" s="60">
        <v>2066881057</v>
      </c>
      <c r="L36" s="60">
        <v>2062682421</v>
      </c>
      <c r="M36" s="60">
        <v>2062682421</v>
      </c>
      <c r="N36" s="60">
        <v>2063193640</v>
      </c>
      <c r="O36" s="60">
        <v>2071132407</v>
      </c>
      <c r="P36" s="60">
        <v>2075530373</v>
      </c>
      <c r="Q36" s="60">
        <v>2075530373</v>
      </c>
      <c r="R36" s="60">
        <v>0</v>
      </c>
      <c r="S36" s="60">
        <v>0</v>
      </c>
      <c r="T36" s="60">
        <v>0</v>
      </c>
      <c r="U36" s="60">
        <v>0</v>
      </c>
      <c r="V36" s="60">
        <v>2075530373</v>
      </c>
      <c r="W36" s="60">
        <v>1633113604</v>
      </c>
      <c r="X36" s="60">
        <v>442416769</v>
      </c>
      <c r="Y36" s="61">
        <v>27.09</v>
      </c>
      <c r="Z36" s="62">
        <v>2177484805</v>
      </c>
    </row>
    <row r="37" spans="1:26" ht="12.75">
      <c r="A37" s="58" t="s">
        <v>58</v>
      </c>
      <c r="B37" s="19">
        <v>292582486</v>
      </c>
      <c r="C37" s="19">
        <v>0</v>
      </c>
      <c r="D37" s="59">
        <v>290620844</v>
      </c>
      <c r="E37" s="60">
        <v>310872184</v>
      </c>
      <c r="F37" s="60">
        <v>352121041</v>
      </c>
      <c r="G37" s="60">
        <v>297578362</v>
      </c>
      <c r="H37" s="60">
        <v>305747605</v>
      </c>
      <c r="I37" s="60">
        <v>305747605</v>
      </c>
      <c r="J37" s="60">
        <v>316017380</v>
      </c>
      <c r="K37" s="60">
        <v>317879718</v>
      </c>
      <c r="L37" s="60">
        <v>377592871</v>
      </c>
      <c r="M37" s="60">
        <v>377592871</v>
      </c>
      <c r="N37" s="60">
        <v>372705103</v>
      </c>
      <c r="O37" s="60">
        <v>376158474</v>
      </c>
      <c r="P37" s="60">
        <v>310679653</v>
      </c>
      <c r="Q37" s="60">
        <v>310679653</v>
      </c>
      <c r="R37" s="60">
        <v>0</v>
      </c>
      <c r="S37" s="60">
        <v>0</v>
      </c>
      <c r="T37" s="60">
        <v>0</v>
      </c>
      <c r="U37" s="60">
        <v>0</v>
      </c>
      <c r="V37" s="60">
        <v>310679653</v>
      </c>
      <c r="W37" s="60">
        <v>233154138</v>
      </c>
      <c r="X37" s="60">
        <v>77525515</v>
      </c>
      <c r="Y37" s="61">
        <v>33.25</v>
      </c>
      <c r="Z37" s="62">
        <v>310872184</v>
      </c>
    </row>
    <row r="38" spans="1:26" ht="12.75">
      <c r="A38" s="58" t="s">
        <v>59</v>
      </c>
      <c r="B38" s="19">
        <v>344754827</v>
      </c>
      <c r="C38" s="19">
        <v>0</v>
      </c>
      <c r="D38" s="59">
        <v>370825691</v>
      </c>
      <c r="E38" s="60">
        <v>357014662</v>
      </c>
      <c r="F38" s="60">
        <v>246051604</v>
      </c>
      <c r="G38" s="60">
        <v>246051604</v>
      </c>
      <c r="H38" s="60">
        <v>246051604</v>
      </c>
      <c r="I38" s="60">
        <v>246051604</v>
      </c>
      <c r="J38" s="60">
        <v>245010082</v>
      </c>
      <c r="K38" s="60">
        <v>245010082</v>
      </c>
      <c r="L38" s="60">
        <v>241787568</v>
      </c>
      <c r="M38" s="60">
        <v>241787568</v>
      </c>
      <c r="N38" s="60">
        <v>241787568</v>
      </c>
      <c r="O38" s="60">
        <v>241787568</v>
      </c>
      <c r="P38" s="60">
        <v>240746046</v>
      </c>
      <c r="Q38" s="60">
        <v>240746046</v>
      </c>
      <c r="R38" s="60">
        <v>0</v>
      </c>
      <c r="S38" s="60">
        <v>0</v>
      </c>
      <c r="T38" s="60">
        <v>0</v>
      </c>
      <c r="U38" s="60">
        <v>0</v>
      </c>
      <c r="V38" s="60">
        <v>240746046</v>
      </c>
      <c r="W38" s="60">
        <v>267760997</v>
      </c>
      <c r="X38" s="60">
        <v>-27014951</v>
      </c>
      <c r="Y38" s="61">
        <v>-10.09</v>
      </c>
      <c r="Z38" s="62">
        <v>357014662</v>
      </c>
    </row>
    <row r="39" spans="1:26" ht="12.75">
      <c r="A39" s="58" t="s">
        <v>60</v>
      </c>
      <c r="B39" s="19">
        <v>1980591206</v>
      </c>
      <c r="C39" s="19">
        <v>0</v>
      </c>
      <c r="D39" s="59">
        <v>2014328930</v>
      </c>
      <c r="E39" s="60">
        <v>2053366469</v>
      </c>
      <c r="F39" s="60">
        <v>2056099434</v>
      </c>
      <c r="G39" s="60">
        <v>2100955667</v>
      </c>
      <c r="H39" s="60">
        <v>2110446579</v>
      </c>
      <c r="I39" s="60">
        <v>2110446579</v>
      </c>
      <c r="J39" s="60">
        <v>2088242926</v>
      </c>
      <c r="K39" s="60">
        <v>2099972425</v>
      </c>
      <c r="L39" s="60">
        <v>2137336756</v>
      </c>
      <c r="M39" s="60">
        <v>2137336756</v>
      </c>
      <c r="N39" s="60">
        <v>2152927390</v>
      </c>
      <c r="O39" s="60">
        <v>2181506801</v>
      </c>
      <c r="P39" s="60">
        <v>2241947153</v>
      </c>
      <c r="Q39" s="60">
        <v>2241947153</v>
      </c>
      <c r="R39" s="60">
        <v>0</v>
      </c>
      <c r="S39" s="60">
        <v>0</v>
      </c>
      <c r="T39" s="60">
        <v>0</v>
      </c>
      <c r="U39" s="60">
        <v>0</v>
      </c>
      <c r="V39" s="60">
        <v>2241947153</v>
      </c>
      <c r="W39" s="60">
        <v>1540024852</v>
      </c>
      <c r="X39" s="60">
        <v>701922301</v>
      </c>
      <c r="Y39" s="61">
        <v>45.58</v>
      </c>
      <c r="Z39" s="62">
        <v>2053366469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203867155</v>
      </c>
      <c r="C42" s="19">
        <v>0</v>
      </c>
      <c r="D42" s="59">
        <v>196435798</v>
      </c>
      <c r="E42" s="60">
        <v>70853924</v>
      </c>
      <c r="F42" s="60">
        <v>60177625</v>
      </c>
      <c r="G42" s="60">
        <v>-20998528</v>
      </c>
      <c r="H42" s="60">
        <v>-5283986</v>
      </c>
      <c r="I42" s="60">
        <v>33895111</v>
      </c>
      <c r="J42" s="60">
        <v>27809504</v>
      </c>
      <c r="K42" s="60">
        <v>1226739</v>
      </c>
      <c r="L42" s="60">
        <v>61172910</v>
      </c>
      <c r="M42" s="60">
        <v>90209153</v>
      </c>
      <c r="N42" s="60">
        <v>-9142800</v>
      </c>
      <c r="O42" s="60">
        <v>127712</v>
      </c>
      <c r="P42" s="60">
        <v>66500744</v>
      </c>
      <c r="Q42" s="60">
        <v>57485656</v>
      </c>
      <c r="R42" s="60">
        <v>0</v>
      </c>
      <c r="S42" s="60">
        <v>0</v>
      </c>
      <c r="T42" s="60">
        <v>0</v>
      </c>
      <c r="U42" s="60">
        <v>0</v>
      </c>
      <c r="V42" s="60">
        <v>181589920</v>
      </c>
      <c r="W42" s="60">
        <v>168773784</v>
      </c>
      <c r="X42" s="60">
        <v>12816136</v>
      </c>
      <c r="Y42" s="61">
        <v>7.59</v>
      </c>
      <c r="Z42" s="62">
        <v>70853924</v>
      </c>
    </row>
    <row r="43" spans="1:26" ht="12.75">
      <c r="A43" s="58" t="s">
        <v>63</v>
      </c>
      <c r="B43" s="19">
        <v>-83089955</v>
      </c>
      <c r="C43" s="19">
        <v>0</v>
      </c>
      <c r="D43" s="59">
        <v>-230789812</v>
      </c>
      <c r="E43" s="60">
        <v>-161370171</v>
      </c>
      <c r="F43" s="60">
        <v>-6863816</v>
      </c>
      <c r="G43" s="60">
        <v>-20587205</v>
      </c>
      <c r="H43" s="60">
        <v>-9676077</v>
      </c>
      <c r="I43" s="60">
        <v>-37127098</v>
      </c>
      <c r="J43" s="60">
        <v>-16069448</v>
      </c>
      <c r="K43" s="60">
        <v>-5158159</v>
      </c>
      <c r="L43" s="60">
        <v>-13198211</v>
      </c>
      <c r="M43" s="60">
        <v>-34425818</v>
      </c>
      <c r="N43" s="60">
        <v>-511219</v>
      </c>
      <c r="O43" s="60">
        <v>-6538767</v>
      </c>
      <c r="P43" s="60">
        <v>-12425792</v>
      </c>
      <c r="Q43" s="60">
        <v>-19475778</v>
      </c>
      <c r="R43" s="60">
        <v>0</v>
      </c>
      <c r="S43" s="60">
        <v>0</v>
      </c>
      <c r="T43" s="60">
        <v>0</v>
      </c>
      <c r="U43" s="60">
        <v>0</v>
      </c>
      <c r="V43" s="60">
        <v>-91028694</v>
      </c>
      <c r="W43" s="60">
        <v>-40480244</v>
      </c>
      <c r="X43" s="60">
        <v>-50548450</v>
      </c>
      <c r="Y43" s="61">
        <v>124.87</v>
      </c>
      <c r="Z43" s="62">
        <v>-161370171</v>
      </c>
    </row>
    <row r="44" spans="1:26" ht="12.75">
      <c r="A44" s="58" t="s">
        <v>64</v>
      </c>
      <c r="B44" s="19">
        <v>-13508940</v>
      </c>
      <c r="C44" s="19">
        <v>0</v>
      </c>
      <c r="D44" s="59">
        <v>2186566</v>
      </c>
      <c r="E44" s="60">
        <v>-6028073</v>
      </c>
      <c r="F44" s="60">
        <v>317451</v>
      </c>
      <c r="G44" s="60">
        <v>145702</v>
      </c>
      <c r="H44" s="60">
        <v>-985565</v>
      </c>
      <c r="I44" s="60">
        <v>-522412</v>
      </c>
      <c r="J44" s="60">
        <v>117572</v>
      </c>
      <c r="K44" s="60">
        <v>-57386</v>
      </c>
      <c r="L44" s="60">
        <v>-3183270</v>
      </c>
      <c r="M44" s="60">
        <v>-3123084</v>
      </c>
      <c r="N44" s="60">
        <v>-243098</v>
      </c>
      <c r="O44" s="60">
        <v>187976</v>
      </c>
      <c r="P44" s="60">
        <v>-818741</v>
      </c>
      <c r="Q44" s="60">
        <v>-873863</v>
      </c>
      <c r="R44" s="60">
        <v>0</v>
      </c>
      <c r="S44" s="60">
        <v>0</v>
      </c>
      <c r="T44" s="60">
        <v>0</v>
      </c>
      <c r="U44" s="60">
        <v>0</v>
      </c>
      <c r="V44" s="60">
        <v>-4519359</v>
      </c>
      <c r="W44" s="60">
        <v>-3888594</v>
      </c>
      <c r="X44" s="60">
        <v>-630765</v>
      </c>
      <c r="Y44" s="61">
        <v>16.22</v>
      </c>
      <c r="Z44" s="62">
        <v>-6028073</v>
      </c>
    </row>
    <row r="45" spans="1:26" ht="12.75">
      <c r="A45" s="70" t="s">
        <v>65</v>
      </c>
      <c r="B45" s="22">
        <v>270209175</v>
      </c>
      <c r="C45" s="22">
        <v>0</v>
      </c>
      <c r="D45" s="99">
        <v>320296090</v>
      </c>
      <c r="E45" s="100">
        <v>173664828</v>
      </c>
      <c r="F45" s="100">
        <v>323840408</v>
      </c>
      <c r="G45" s="100">
        <v>282400377</v>
      </c>
      <c r="H45" s="100">
        <v>266454749</v>
      </c>
      <c r="I45" s="100">
        <v>266454749</v>
      </c>
      <c r="J45" s="100">
        <v>278312377</v>
      </c>
      <c r="K45" s="100">
        <v>274323571</v>
      </c>
      <c r="L45" s="100">
        <v>319115000</v>
      </c>
      <c r="M45" s="100">
        <v>319115000</v>
      </c>
      <c r="N45" s="100">
        <v>309217883</v>
      </c>
      <c r="O45" s="100">
        <v>302994804</v>
      </c>
      <c r="P45" s="100">
        <v>356251015</v>
      </c>
      <c r="Q45" s="100">
        <v>356251015</v>
      </c>
      <c r="R45" s="100">
        <v>0</v>
      </c>
      <c r="S45" s="100">
        <v>0</v>
      </c>
      <c r="T45" s="100">
        <v>0</v>
      </c>
      <c r="U45" s="100">
        <v>0</v>
      </c>
      <c r="V45" s="100">
        <v>356251015</v>
      </c>
      <c r="W45" s="100">
        <v>394614094</v>
      </c>
      <c r="X45" s="100">
        <v>-38363079</v>
      </c>
      <c r="Y45" s="101">
        <v>-9.72</v>
      </c>
      <c r="Z45" s="102">
        <v>173664828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74307290</v>
      </c>
      <c r="C49" s="52">
        <v>0</v>
      </c>
      <c r="D49" s="129">
        <v>12520782</v>
      </c>
      <c r="E49" s="54">
        <v>10686312</v>
      </c>
      <c r="F49" s="54">
        <v>0</v>
      </c>
      <c r="G49" s="54">
        <v>0</v>
      </c>
      <c r="H49" s="54">
        <v>0</v>
      </c>
      <c r="I49" s="54">
        <v>8363449</v>
      </c>
      <c r="J49" s="54">
        <v>0</v>
      </c>
      <c r="K49" s="54">
        <v>0</v>
      </c>
      <c r="L49" s="54">
        <v>0</v>
      </c>
      <c r="M49" s="54">
        <v>135117129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240994962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90686031</v>
      </c>
      <c r="C51" s="52">
        <v>0</v>
      </c>
      <c r="D51" s="129">
        <v>1113068</v>
      </c>
      <c r="E51" s="54">
        <v>10000</v>
      </c>
      <c r="F51" s="54">
        <v>0</v>
      </c>
      <c r="G51" s="54">
        <v>0</v>
      </c>
      <c r="H51" s="54">
        <v>0</v>
      </c>
      <c r="I51" s="54">
        <v>12665</v>
      </c>
      <c r="J51" s="54">
        <v>0</v>
      </c>
      <c r="K51" s="54">
        <v>0</v>
      </c>
      <c r="L51" s="54">
        <v>0</v>
      </c>
      <c r="M51" s="54">
        <v>2105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91823869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96.67403732560514</v>
      </c>
      <c r="C58" s="5">
        <f>IF(C67=0,0,+(C76/C67)*100)</f>
        <v>0</v>
      </c>
      <c r="D58" s="6">
        <f aca="true" t="shared" si="6" ref="D58:Z58">IF(D67=0,0,+(D76/D67)*100)</f>
        <v>95.29207003071912</v>
      </c>
      <c r="E58" s="7">
        <f t="shared" si="6"/>
        <v>90.19245466256135</v>
      </c>
      <c r="F58" s="7">
        <f t="shared" si="6"/>
        <v>127.34106158387632</v>
      </c>
      <c r="G58" s="7">
        <f t="shared" si="6"/>
        <v>68.25757177534</v>
      </c>
      <c r="H58" s="7">
        <f t="shared" si="6"/>
        <v>101.43685841242002</v>
      </c>
      <c r="I58" s="7">
        <f t="shared" si="6"/>
        <v>91.58557187078638</v>
      </c>
      <c r="J58" s="7">
        <f t="shared" si="6"/>
        <v>87.20182628176842</v>
      </c>
      <c r="K58" s="7">
        <f t="shared" si="6"/>
        <v>85.26116096422922</v>
      </c>
      <c r="L58" s="7">
        <f t="shared" si="6"/>
        <v>83.52886677559161</v>
      </c>
      <c r="M58" s="7">
        <f t="shared" si="6"/>
        <v>85.3857136927834</v>
      </c>
      <c r="N58" s="7">
        <f t="shared" si="6"/>
        <v>77.9920802627879</v>
      </c>
      <c r="O58" s="7">
        <f t="shared" si="6"/>
        <v>75.26379716960687</v>
      </c>
      <c r="P58" s="7">
        <f t="shared" si="6"/>
        <v>82.8311056760558</v>
      </c>
      <c r="Q58" s="7">
        <f t="shared" si="6"/>
        <v>78.93301360929779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85.03324041984388</v>
      </c>
      <c r="W58" s="7">
        <f t="shared" si="6"/>
        <v>83.96288954261378</v>
      </c>
      <c r="X58" s="7">
        <f t="shared" si="6"/>
        <v>0</v>
      </c>
      <c r="Y58" s="7">
        <f t="shared" si="6"/>
        <v>0</v>
      </c>
      <c r="Z58" s="8">
        <f t="shared" si="6"/>
        <v>90.19245466256135</v>
      </c>
    </row>
    <row r="59" spans="1:26" ht="12.75">
      <c r="A59" s="37" t="s">
        <v>31</v>
      </c>
      <c r="B59" s="9">
        <f aca="true" t="shared" si="7" ref="B59:Z66">IF(B68=0,0,+(B77/B68)*100)</f>
        <v>99.91448670219746</v>
      </c>
      <c r="C59" s="9">
        <f t="shared" si="7"/>
        <v>0</v>
      </c>
      <c r="D59" s="2">
        <f t="shared" si="7"/>
        <v>91.35538840596612</v>
      </c>
      <c r="E59" s="10">
        <f t="shared" si="7"/>
        <v>91.00168493335833</v>
      </c>
      <c r="F59" s="10">
        <f t="shared" si="7"/>
        <v>0</v>
      </c>
      <c r="G59" s="10">
        <f t="shared" si="7"/>
        <v>60.665389798614925</v>
      </c>
      <c r="H59" s="10">
        <f t="shared" si="7"/>
        <v>106.2873952931791</v>
      </c>
      <c r="I59" s="10">
        <f t="shared" si="7"/>
        <v>96.92595778812483</v>
      </c>
      <c r="J59" s="10">
        <f t="shared" si="7"/>
        <v>108.45708353897496</v>
      </c>
      <c r="K59" s="10">
        <f t="shared" si="7"/>
        <v>98.6493646934767</v>
      </c>
      <c r="L59" s="10">
        <f t="shared" si="7"/>
        <v>89.77341349279045</v>
      </c>
      <c r="M59" s="10">
        <f t="shared" si="7"/>
        <v>98.9594842333813</v>
      </c>
      <c r="N59" s="10">
        <f t="shared" si="7"/>
        <v>86.07161802910338</v>
      </c>
      <c r="O59" s="10">
        <f t="shared" si="7"/>
        <v>62.561854346442836</v>
      </c>
      <c r="P59" s="10">
        <f t="shared" si="7"/>
        <v>98.0064478623707</v>
      </c>
      <c r="Q59" s="10">
        <f t="shared" si="7"/>
        <v>81.1988471459744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91.67639718352135</v>
      </c>
      <c r="W59" s="10">
        <f t="shared" si="7"/>
        <v>90.41193604651083</v>
      </c>
      <c r="X59" s="10">
        <f t="shared" si="7"/>
        <v>0</v>
      </c>
      <c r="Y59" s="10">
        <f t="shared" si="7"/>
        <v>0</v>
      </c>
      <c r="Z59" s="11">
        <f t="shared" si="7"/>
        <v>91.00168493335833</v>
      </c>
    </row>
    <row r="60" spans="1:26" ht="12.75">
      <c r="A60" s="38" t="s">
        <v>32</v>
      </c>
      <c r="B60" s="12">
        <f t="shared" si="7"/>
        <v>95.14078986825173</v>
      </c>
      <c r="C60" s="12">
        <f t="shared" si="7"/>
        <v>0</v>
      </c>
      <c r="D60" s="3">
        <f t="shared" si="7"/>
        <v>97.54665588685228</v>
      </c>
      <c r="E60" s="13">
        <f t="shared" si="7"/>
        <v>89.99999701835465</v>
      </c>
      <c r="F60" s="13">
        <f t="shared" si="7"/>
        <v>104.16558781524276</v>
      </c>
      <c r="G60" s="13">
        <f t="shared" si="7"/>
        <v>72.47230141067331</v>
      </c>
      <c r="H60" s="13">
        <f t="shared" si="7"/>
        <v>98.92319977333375</v>
      </c>
      <c r="I60" s="13">
        <f t="shared" si="7"/>
        <v>89.40981648509585</v>
      </c>
      <c r="J60" s="13">
        <f t="shared" si="7"/>
        <v>77.41712320867991</v>
      </c>
      <c r="K60" s="13">
        <f t="shared" si="7"/>
        <v>77.62935392841148</v>
      </c>
      <c r="L60" s="13">
        <f t="shared" si="7"/>
        <v>80.01780773080849</v>
      </c>
      <c r="M60" s="13">
        <f t="shared" si="7"/>
        <v>78.31620609983376</v>
      </c>
      <c r="N60" s="13">
        <f t="shared" si="7"/>
        <v>73.57234410358336</v>
      </c>
      <c r="O60" s="13">
        <f t="shared" si="7"/>
        <v>85.30342836521525</v>
      </c>
      <c r="P60" s="13">
        <f t="shared" si="7"/>
        <v>75.84055360534796</v>
      </c>
      <c r="Q60" s="13">
        <f t="shared" si="7"/>
        <v>77.59192979770955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81.63943821231283</v>
      </c>
      <c r="W60" s="13">
        <f t="shared" si="7"/>
        <v>80.7324755730352</v>
      </c>
      <c r="X60" s="13">
        <f t="shared" si="7"/>
        <v>0</v>
      </c>
      <c r="Y60" s="13">
        <f t="shared" si="7"/>
        <v>0</v>
      </c>
      <c r="Z60" s="14">
        <f t="shared" si="7"/>
        <v>89.99999701835465</v>
      </c>
    </row>
    <row r="61" spans="1:26" ht="12.75">
      <c r="A61" s="39" t="s">
        <v>103</v>
      </c>
      <c r="B61" s="12">
        <f t="shared" si="7"/>
        <v>94.05747726781718</v>
      </c>
      <c r="C61" s="12">
        <f t="shared" si="7"/>
        <v>0</v>
      </c>
      <c r="D61" s="3">
        <f t="shared" si="7"/>
        <v>98.2226640059205</v>
      </c>
      <c r="E61" s="13">
        <f t="shared" si="7"/>
        <v>89.99999702037277</v>
      </c>
      <c r="F61" s="13">
        <f t="shared" si="7"/>
        <v>108.09787646649791</v>
      </c>
      <c r="G61" s="13">
        <f t="shared" si="7"/>
        <v>71.60654071902964</v>
      </c>
      <c r="H61" s="13">
        <f t="shared" si="7"/>
        <v>102.21138592852672</v>
      </c>
      <c r="I61" s="13">
        <f t="shared" si="7"/>
        <v>90.87057281478384</v>
      </c>
      <c r="J61" s="13">
        <f t="shared" si="7"/>
        <v>76.93515027828306</v>
      </c>
      <c r="K61" s="13">
        <f t="shared" si="7"/>
        <v>77.59214076267101</v>
      </c>
      <c r="L61" s="13">
        <f t="shared" si="7"/>
        <v>80.69614165766149</v>
      </c>
      <c r="M61" s="13">
        <f t="shared" si="7"/>
        <v>78.3393237470127</v>
      </c>
      <c r="N61" s="13">
        <f t="shared" si="7"/>
        <v>73.05264893908323</v>
      </c>
      <c r="O61" s="13">
        <f t="shared" si="7"/>
        <v>74.08483983681077</v>
      </c>
      <c r="P61" s="13">
        <f t="shared" si="7"/>
        <v>73.69591938515964</v>
      </c>
      <c r="Q61" s="13">
        <f t="shared" si="7"/>
        <v>73.60214912325348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80.65803950486968</v>
      </c>
      <c r="W61" s="13">
        <f t="shared" si="7"/>
        <v>81.14548404047773</v>
      </c>
      <c r="X61" s="13">
        <f t="shared" si="7"/>
        <v>0</v>
      </c>
      <c r="Y61" s="13">
        <f t="shared" si="7"/>
        <v>0</v>
      </c>
      <c r="Z61" s="14">
        <f t="shared" si="7"/>
        <v>89.99999702037277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110.7004137281998</v>
      </c>
      <c r="C64" s="12">
        <f t="shared" si="7"/>
        <v>0</v>
      </c>
      <c r="D64" s="3">
        <f t="shared" si="7"/>
        <v>90.00000926662966</v>
      </c>
      <c r="E64" s="13">
        <f t="shared" si="7"/>
        <v>89.9999969892622</v>
      </c>
      <c r="F64" s="13">
        <f t="shared" si="7"/>
        <v>69.40719476644367</v>
      </c>
      <c r="G64" s="13">
        <f t="shared" si="7"/>
        <v>83.66016087471272</v>
      </c>
      <c r="H64" s="13">
        <f t="shared" si="7"/>
        <v>70.96391691204578</v>
      </c>
      <c r="I64" s="13">
        <f t="shared" si="7"/>
        <v>74.6743595819167</v>
      </c>
      <c r="J64" s="13">
        <f t="shared" si="7"/>
        <v>83.36418676989827</v>
      </c>
      <c r="K64" s="13">
        <f t="shared" si="7"/>
        <v>78.01834980273901</v>
      </c>
      <c r="L64" s="13">
        <f t="shared" si="7"/>
        <v>72.8946095732185</v>
      </c>
      <c r="M64" s="13">
        <f t="shared" si="7"/>
        <v>78.05978821900533</v>
      </c>
      <c r="N64" s="13">
        <f t="shared" si="7"/>
        <v>79.13988950353962</v>
      </c>
      <c r="O64" s="13">
        <f t="shared" si="7"/>
        <v>-131.88060068067787</v>
      </c>
      <c r="P64" s="13">
        <f t="shared" si="7"/>
        <v>110.5975186282686</v>
      </c>
      <c r="Q64" s="13">
        <f t="shared" si="7"/>
        <v>180.36037994461037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94.64868838673625</v>
      </c>
      <c r="W64" s="13">
        <f t="shared" si="7"/>
        <v>76.12183723494479</v>
      </c>
      <c r="X64" s="13">
        <f t="shared" si="7"/>
        <v>0</v>
      </c>
      <c r="Y64" s="13">
        <f t="shared" si="7"/>
        <v>0</v>
      </c>
      <c r="Z64" s="14">
        <f t="shared" si="7"/>
        <v>89.9999969892622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99.54940430466743</v>
      </c>
      <c r="C66" s="15">
        <f t="shared" si="7"/>
        <v>0</v>
      </c>
      <c r="D66" s="4">
        <f t="shared" si="7"/>
        <v>64.99993548387096</v>
      </c>
      <c r="E66" s="16">
        <f t="shared" si="7"/>
        <v>64.99999136691144</v>
      </c>
      <c r="F66" s="16">
        <f t="shared" si="7"/>
        <v>151.4201958041958</v>
      </c>
      <c r="G66" s="16">
        <f t="shared" si="7"/>
        <v>75.34798930927406</v>
      </c>
      <c r="H66" s="16">
        <f t="shared" si="7"/>
        <v>0</v>
      </c>
      <c r="I66" s="16">
        <f t="shared" si="7"/>
        <v>84.59874588873876</v>
      </c>
      <c r="J66" s="16">
        <f t="shared" si="7"/>
        <v>95.60917849493906</v>
      </c>
      <c r="K66" s="16">
        <f t="shared" si="7"/>
        <v>182.9590644601477</v>
      </c>
      <c r="L66" s="16">
        <f t="shared" si="7"/>
        <v>118.40581447253129</v>
      </c>
      <c r="M66" s="16">
        <f t="shared" si="7"/>
        <v>131.2889308248581</v>
      </c>
      <c r="N66" s="16">
        <f t="shared" si="7"/>
        <v>105.64056283357593</v>
      </c>
      <c r="O66" s="16">
        <f t="shared" si="7"/>
        <v>74.57211339229377</v>
      </c>
      <c r="P66" s="16">
        <f t="shared" si="7"/>
        <v>80.98869178779215</v>
      </c>
      <c r="Q66" s="16">
        <f t="shared" si="7"/>
        <v>84.56896480926375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99.25807511004955</v>
      </c>
      <c r="W66" s="16">
        <f t="shared" si="7"/>
        <v>87.48267474236037</v>
      </c>
      <c r="X66" s="16">
        <f t="shared" si="7"/>
        <v>0</v>
      </c>
      <c r="Y66" s="16">
        <f t="shared" si="7"/>
        <v>0</v>
      </c>
      <c r="Z66" s="17">
        <f t="shared" si="7"/>
        <v>64.99999136691144</v>
      </c>
    </row>
    <row r="67" spans="1:26" ht="12.75" hidden="1">
      <c r="A67" s="41" t="s">
        <v>286</v>
      </c>
      <c r="B67" s="24">
        <v>1096086985</v>
      </c>
      <c r="C67" s="24"/>
      <c r="D67" s="25">
        <v>1197114196</v>
      </c>
      <c r="E67" s="26">
        <v>1174005228</v>
      </c>
      <c r="F67" s="26">
        <v>57038696</v>
      </c>
      <c r="G67" s="26">
        <v>125234203</v>
      </c>
      <c r="H67" s="26">
        <v>89533178</v>
      </c>
      <c r="I67" s="26">
        <v>271806077</v>
      </c>
      <c r="J67" s="26">
        <v>110736034</v>
      </c>
      <c r="K67" s="26">
        <v>100219074</v>
      </c>
      <c r="L67" s="26">
        <v>101584328</v>
      </c>
      <c r="M67" s="26">
        <v>312539436</v>
      </c>
      <c r="N67" s="26">
        <v>101804388</v>
      </c>
      <c r="O67" s="26">
        <v>94592372</v>
      </c>
      <c r="P67" s="26">
        <v>113612255</v>
      </c>
      <c r="Q67" s="26">
        <v>310009015</v>
      </c>
      <c r="R67" s="26"/>
      <c r="S67" s="26"/>
      <c r="T67" s="26"/>
      <c r="U67" s="26"/>
      <c r="V67" s="26">
        <v>894354528</v>
      </c>
      <c r="W67" s="26">
        <v>888668756</v>
      </c>
      <c r="X67" s="26"/>
      <c r="Y67" s="25"/>
      <c r="Z67" s="27">
        <v>1174005228</v>
      </c>
    </row>
    <row r="68" spans="1:26" ht="12.75" hidden="1">
      <c r="A68" s="37" t="s">
        <v>31</v>
      </c>
      <c r="B68" s="19">
        <v>346901602</v>
      </c>
      <c r="C68" s="19"/>
      <c r="D68" s="20">
        <v>403343431</v>
      </c>
      <c r="E68" s="21">
        <v>399022903</v>
      </c>
      <c r="F68" s="21"/>
      <c r="G68" s="21">
        <v>44815385</v>
      </c>
      <c r="H68" s="21">
        <v>34636712</v>
      </c>
      <c r="I68" s="21">
        <v>79452097</v>
      </c>
      <c r="J68" s="21">
        <v>34635498</v>
      </c>
      <c r="K68" s="21">
        <v>34177990</v>
      </c>
      <c r="L68" s="21">
        <v>34656256</v>
      </c>
      <c r="M68" s="21">
        <v>103469744</v>
      </c>
      <c r="N68" s="21">
        <v>34676045</v>
      </c>
      <c r="O68" s="21">
        <v>41306111</v>
      </c>
      <c r="P68" s="21">
        <v>35748902</v>
      </c>
      <c r="Q68" s="21">
        <v>111731058</v>
      </c>
      <c r="R68" s="21"/>
      <c r="S68" s="21"/>
      <c r="T68" s="21"/>
      <c r="U68" s="21"/>
      <c r="V68" s="21">
        <v>294652899</v>
      </c>
      <c r="W68" s="21">
        <v>293340680</v>
      </c>
      <c r="X68" s="21"/>
      <c r="Y68" s="20"/>
      <c r="Z68" s="23">
        <v>399022903</v>
      </c>
    </row>
    <row r="69" spans="1:26" ht="12.75" hidden="1">
      <c r="A69" s="38" t="s">
        <v>32</v>
      </c>
      <c r="B69" s="19">
        <v>743612316</v>
      </c>
      <c r="C69" s="19"/>
      <c r="D69" s="20">
        <v>787570765</v>
      </c>
      <c r="E69" s="21">
        <v>768032321</v>
      </c>
      <c r="F69" s="21">
        <v>56591821</v>
      </c>
      <c r="G69" s="21">
        <v>79965715</v>
      </c>
      <c r="H69" s="21">
        <v>54593042</v>
      </c>
      <c r="I69" s="21">
        <v>191150578</v>
      </c>
      <c r="J69" s="21">
        <v>75636887</v>
      </c>
      <c r="K69" s="21">
        <v>65600269</v>
      </c>
      <c r="L69" s="21">
        <v>66444176</v>
      </c>
      <c r="M69" s="21">
        <v>207681332</v>
      </c>
      <c r="N69" s="21">
        <v>66613093</v>
      </c>
      <c r="O69" s="21">
        <v>52325843</v>
      </c>
      <c r="P69" s="21">
        <v>77512546</v>
      </c>
      <c r="Q69" s="21">
        <v>196451482</v>
      </c>
      <c r="R69" s="21"/>
      <c r="S69" s="21"/>
      <c r="T69" s="21"/>
      <c r="U69" s="21"/>
      <c r="V69" s="21">
        <v>595283392</v>
      </c>
      <c r="W69" s="21">
        <v>590678073</v>
      </c>
      <c r="X69" s="21"/>
      <c r="Y69" s="20"/>
      <c r="Z69" s="23">
        <v>768032321</v>
      </c>
    </row>
    <row r="70" spans="1:26" ht="12.75" hidden="1">
      <c r="A70" s="39" t="s">
        <v>103</v>
      </c>
      <c r="B70" s="19">
        <v>695209524</v>
      </c>
      <c r="C70" s="19"/>
      <c r="D70" s="20">
        <v>722822305</v>
      </c>
      <c r="E70" s="21">
        <v>718210646</v>
      </c>
      <c r="F70" s="21">
        <v>50840168</v>
      </c>
      <c r="G70" s="21">
        <v>74222115</v>
      </c>
      <c r="H70" s="21">
        <v>48848190</v>
      </c>
      <c r="I70" s="21">
        <v>173910473</v>
      </c>
      <c r="J70" s="21">
        <v>69966530</v>
      </c>
      <c r="K70" s="21">
        <v>59872578</v>
      </c>
      <c r="L70" s="21">
        <v>60666934</v>
      </c>
      <c r="M70" s="21">
        <v>190506042</v>
      </c>
      <c r="N70" s="21">
        <v>60926033</v>
      </c>
      <c r="O70" s="21">
        <v>55175943</v>
      </c>
      <c r="P70" s="21">
        <v>73007699</v>
      </c>
      <c r="Q70" s="21">
        <v>189109675</v>
      </c>
      <c r="R70" s="21"/>
      <c r="S70" s="21"/>
      <c r="T70" s="21"/>
      <c r="U70" s="21"/>
      <c r="V70" s="21">
        <v>553526190</v>
      </c>
      <c r="W70" s="21">
        <v>542116728</v>
      </c>
      <c r="X70" s="21"/>
      <c r="Y70" s="20"/>
      <c r="Z70" s="23">
        <v>718210646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48402792</v>
      </c>
      <c r="C73" s="19"/>
      <c r="D73" s="20">
        <v>64748460</v>
      </c>
      <c r="E73" s="21">
        <v>49821675</v>
      </c>
      <c r="F73" s="21">
        <v>5751653</v>
      </c>
      <c r="G73" s="21">
        <v>5743600</v>
      </c>
      <c r="H73" s="21">
        <v>5744852</v>
      </c>
      <c r="I73" s="21">
        <v>17240105</v>
      </c>
      <c r="J73" s="21">
        <v>5670357</v>
      </c>
      <c r="K73" s="21">
        <v>5727691</v>
      </c>
      <c r="L73" s="21">
        <v>5777242</v>
      </c>
      <c r="M73" s="21">
        <v>17175290</v>
      </c>
      <c r="N73" s="21">
        <v>5687060</v>
      </c>
      <c r="O73" s="21">
        <v>-2850100</v>
      </c>
      <c r="P73" s="21">
        <v>4504847</v>
      </c>
      <c r="Q73" s="21">
        <v>7341807</v>
      </c>
      <c r="R73" s="21"/>
      <c r="S73" s="21"/>
      <c r="T73" s="21"/>
      <c r="U73" s="21"/>
      <c r="V73" s="21">
        <v>41757202</v>
      </c>
      <c r="W73" s="21">
        <v>48561345</v>
      </c>
      <c r="X73" s="21"/>
      <c r="Y73" s="20"/>
      <c r="Z73" s="23">
        <v>49821675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5573067</v>
      </c>
      <c r="C75" s="28"/>
      <c r="D75" s="29">
        <v>6200000</v>
      </c>
      <c r="E75" s="30">
        <v>6950004</v>
      </c>
      <c r="F75" s="30">
        <v>446875</v>
      </c>
      <c r="G75" s="30">
        <v>453103</v>
      </c>
      <c r="H75" s="30">
        <v>303424</v>
      </c>
      <c r="I75" s="30">
        <v>1203402</v>
      </c>
      <c r="J75" s="30">
        <v>463649</v>
      </c>
      <c r="K75" s="30">
        <v>440815</v>
      </c>
      <c r="L75" s="30">
        <v>483896</v>
      </c>
      <c r="M75" s="30">
        <v>1388360</v>
      </c>
      <c r="N75" s="30">
        <v>515250</v>
      </c>
      <c r="O75" s="30">
        <v>960418</v>
      </c>
      <c r="P75" s="30">
        <v>350807</v>
      </c>
      <c r="Q75" s="30">
        <v>1826475</v>
      </c>
      <c r="R75" s="30"/>
      <c r="S75" s="30"/>
      <c r="T75" s="30"/>
      <c r="U75" s="30"/>
      <c r="V75" s="30">
        <v>4418237</v>
      </c>
      <c r="W75" s="30">
        <v>4650003</v>
      </c>
      <c r="X75" s="30"/>
      <c r="Y75" s="29"/>
      <c r="Z75" s="31">
        <v>6950004</v>
      </c>
    </row>
    <row r="76" spans="1:26" ht="12.75" hidden="1">
      <c r="A76" s="42" t="s">
        <v>287</v>
      </c>
      <c r="B76" s="32">
        <v>1059631541</v>
      </c>
      <c r="C76" s="32"/>
      <c r="D76" s="33">
        <v>1140754898</v>
      </c>
      <c r="E76" s="34">
        <v>1058864133</v>
      </c>
      <c r="F76" s="34">
        <v>72633681</v>
      </c>
      <c r="G76" s="34">
        <v>85481826</v>
      </c>
      <c r="H76" s="34">
        <v>90819643</v>
      </c>
      <c r="I76" s="34">
        <v>248935150</v>
      </c>
      <c r="J76" s="34">
        <v>96563844</v>
      </c>
      <c r="K76" s="34">
        <v>85447946</v>
      </c>
      <c r="L76" s="34">
        <v>84852238</v>
      </c>
      <c r="M76" s="34">
        <v>266864028</v>
      </c>
      <c r="N76" s="34">
        <v>79399360</v>
      </c>
      <c r="O76" s="34">
        <v>71193811</v>
      </c>
      <c r="P76" s="34">
        <v>94106287</v>
      </c>
      <c r="Q76" s="34">
        <v>244699458</v>
      </c>
      <c r="R76" s="34"/>
      <c r="S76" s="34"/>
      <c r="T76" s="34"/>
      <c r="U76" s="34"/>
      <c r="V76" s="34">
        <v>760498636</v>
      </c>
      <c r="W76" s="34">
        <v>746151966</v>
      </c>
      <c r="X76" s="34"/>
      <c r="Y76" s="33"/>
      <c r="Z76" s="35">
        <v>1058864133</v>
      </c>
    </row>
    <row r="77" spans="1:26" ht="12.75" hidden="1">
      <c r="A77" s="37" t="s">
        <v>31</v>
      </c>
      <c r="B77" s="19">
        <v>346604955</v>
      </c>
      <c r="C77" s="19"/>
      <c r="D77" s="20">
        <v>368475958</v>
      </c>
      <c r="E77" s="21">
        <v>363117565</v>
      </c>
      <c r="F77" s="21">
        <v>13007819</v>
      </c>
      <c r="G77" s="21">
        <v>27187428</v>
      </c>
      <c r="H77" s="21">
        <v>36814459</v>
      </c>
      <c r="I77" s="21">
        <v>77009706</v>
      </c>
      <c r="J77" s="21">
        <v>37564651</v>
      </c>
      <c r="K77" s="21">
        <v>33716370</v>
      </c>
      <c r="L77" s="21">
        <v>31112104</v>
      </c>
      <c r="M77" s="21">
        <v>102393125</v>
      </c>
      <c r="N77" s="21">
        <v>29846233</v>
      </c>
      <c r="O77" s="21">
        <v>25841869</v>
      </c>
      <c r="P77" s="21">
        <v>35036229</v>
      </c>
      <c r="Q77" s="21">
        <v>90724331</v>
      </c>
      <c r="R77" s="21"/>
      <c r="S77" s="21"/>
      <c r="T77" s="21"/>
      <c r="U77" s="21"/>
      <c r="V77" s="21">
        <v>270127162</v>
      </c>
      <c r="W77" s="21">
        <v>265214988</v>
      </c>
      <c r="X77" s="21"/>
      <c r="Y77" s="20"/>
      <c r="Z77" s="23">
        <v>363117565</v>
      </c>
    </row>
    <row r="78" spans="1:26" ht="12.75" hidden="1">
      <c r="A78" s="38" t="s">
        <v>32</v>
      </c>
      <c r="B78" s="19">
        <v>707478631</v>
      </c>
      <c r="C78" s="19"/>
      <c r="D78" s="20">
        <v>768248944</v>
      </c>
      <c r="E78" s="21">
        <v>691229066</v>
      </c>
      <c r="F78" s="21">
        <v>58949203</v>
      </c>
      <c r="G78" s="21">
        <v>57952994</v>
      </c>
      <c r="H78" s="21">
        <v>54005184</v>
      </c>
      <c r="I78" s="21">
        <v>170907381</v>
      </c>
      <c r="J78" s="21">
        <v>58555902</v>
      </c>
      <c r="K78" s="21">
        <v>50925065</v>
      </c>
      <c r="L78" s="21">
        <v>53167173</v>
      </c>
      <c r="M78" s="21">
        <v>162648140</v>
      </c>
      <c r="N78" s="21">
        <v>49008814</v>
      </c>
      <c r="O78" s="21">
        <v>44635738</v>
      </c>
      <c r="P78" s="21">
        <v>58785944</v>
      </c>
      <c r="Q78" s="21">
        <v>152430496</v>
      </c>
      <c r="R78" s="21"/>
      <c r="S78" s="21"/>
      <c r="T78" s="21"/>
      <c r="U78" s="21"/>
      <c r="V78" s="21">
        <v>485986017</v>
      </c>
      <c r="W78" s="21">
        <v>476869031</v>
      </c>
      <c r="X78" s="21"/>
      <c r="Y78" s="20"/>
      <c r="Z78" s="23">
        <v>691229066</v>
      </c>
    </row>
    <row r="79" spans="1:26" ht="12.75" hidden="1">
      <c r="A79" s="39" t="s">
        <v>103</v>
      </c>
      <c r="B79" s="19">
        <v>653896540</v>
      </c>
      <c r="C79" s="19"/>
      <c r="D79" s="20">
        <v>709975324</v>
      </c>
      <c r="E79" s="21">
        <v>646389560</v>
      </c>
      <c r="F79" s="21">
        <v>54957142</v>
      </c>
      <c r="G79" s="21">
        <v>53147889</v>
      </c>
      <c r="H79" s="21">
        <v>49928412</v>
      </c>
      <c r="I79" s="21">
        <v>158033443</v>
      </c>
      <c r="J79" s="21">
        <v>53828855</v>
      </c>
      <c r="K79" s="21">
        <v>46456415</v>
      </c>
      <c r="L79" s="21">
        <v>48955875</v>
      </c>
      <c r="M79" s="21">
        <v>149241145</v>
      </c>
      <c r="N79" s="21">
        <v>44508081</v>
      </c>
      <c r="O79" s="21">
        <v>40877009</v>
      </c>
      <c r="P79" s="21">
        <v>53803695</v>
      </c>
      <c r="Q79" s="21">
        <v>139188785</v>
      </c>
      <c r="R79" s="21"/>
      <c r="S79" s="21"/>
      <c r="T79" s="21"/>
      <c r="U79" s="21"/>
      <c r="V79" s="21">
        <v>446463373</v>
      </c>
      <c r="W79" s="21">
        <v>439903243</v>
      </c>
      <c r="X79" s="21"/>
      <c r="Y79" s="20"/>
      <c r="Z79" s="23">
        <v>646389560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53582091</v>
      </c>
      <c r="C82" s="19"/>
      <c r="D82" s="20">
        <v>58273620</v>
      </c>
      <c r="E82" s="21">
        <v>44839506</v>
      </c>
      <c r="F82" s="21">
        <v>3992061</v>
      </c>
      <c r="G82" s="21">
        <v>4805105</v>
      </c>
      <c r="H82" s="21">
        <v>4076772</v>
      </c>
      <c r="I82" s="21">
        <v>12873938</v>
      </c>
      <c r="J82" s="21">
        <v>4727047</v>
      </c>
      <c r="K82" s="21">
        <v>4468650</v>
      </c>
      <c r="L82" s="21">
        <v>4211298</v>
      </c>
      <c r="M82" s="21">
        <v>13406995</v>
      </c>
      <c r="N82" s="21">
        <v>4500733</v>
      </c>
      <c r="O82" s="21">
        <v>3758729</v>
      </c>
      <c r="P82" s="21">
        <v>4982249</v>
      </c>
      <c r="Q82" s="21">
        <v>13241711</v>
      </c>
      <c r="R82" s="21"/>
      <c r="S82" s="21"/>
      <c r="T82" s="21"/>
      <c r="U82" s="21"/>
      <c r="V82" s="21">
        <v>39522644</v>
      </c>
      <c r="W82" s="21">
        <v>36965788</v>
      </c>
      <c r="X82" s="21"/>
      <c r="Y82" s="20"/>
      <c r="Z82" s="23">
        <v>44839506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5547955</v>
      </c>
      <c r="C84" s="28"/>
      <c r="D84" s="29">
        <v>4029996</v>
      </c>
      <c r="E84" s="30">
        <v>4517502</v>
      </c>
      <c r="F84" s="30">
        <v>676659</v>
      </c>
      <c r="G84" s="30">
        <v>341404</v>
      </c>
      <c r="H84" s="30"/>
      <c r="I84" s="30">
        <v>1018063</v>
      </c>
      <c r="J84" s="30">
        <v>443291</v>
      </c>
      <c r="K84" s="30">
        <v>806511</v>
      </c>
      <c r="L84" s="30">
        <v>572961</v>
      </c>
      <c r="M84" s="30">
        <v>1822763</v>
      </c>
      <c r="N84" s="30">
        <v>544313</v>
      </c>
      <c r="O84" s="30">
        <v>716204</v>
      </c>
      <c r="P84" s="30">
        <v>284114</v>
      </c>
      <c r="Q84" s="30">
        <v>1544631</v>
      </c>
      <c r="R84" s="30"/>
      <c r="S84" s="30"/>
      <c r="T84" s="30"/>
      <c r="U84" s="30"/>
      <c r="V84" s="30">
        <v>4385457</v>
      </c>
      <c r="W84" s="30">
        <v>4067947</v>
      </c>
      <c r="X84" s="30"/>
      <c r="Y84" s="29"/>
      <c r="Z84" s="31">
        <v>4517502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28162765</v>
      </c>
      <c r="D5" s="357">
        <f t="shared" si="0"/>
        <v>0</v>
      </c>
      <c r="E5" s="356">
        <f t="shared" si="0"/>
        <v>57123678</v>
      </c>
      <c r="F5" s="358">
        <f t="shared" si="0"/>
        <v>42828739</v>
      </c>
      <c r="G5" s="358">
        <f t="shared" si="0"/>
        <v>355429</v>
      </c>
      <c r="H5" s="356">
        <f t="shared" si="0"/>
        <v>3921084</v>
      </c>
      <c r="I5" s="356">
        <f t="shared" si="0"/>
        <v>3455492</v>
      </c>
      <c r="J5" s="358">
        <f t="shared" si="0"/>
        <v>7732005</v>
      </c>
      <c r="K5" s="358">
        <f t="shared" si="0"/>
        <v>4466865</v>
      </c>
      <c r="L5" s="356">
        <f t="shared" si="0"/>
        <v>4116383</v>
      </c>
      <c r="M5" s="356">
        <f t="shared" si="0"/>
        <v>1867604</v>
      </c>
      <c r="N5" s="358">
        <f t="shared" si="0"/>
        <v>10450852</v>
      </c>
      <c r="O5" s="358">
        <f t="shared" si="0"/>
        <v>3266895</v>
      </c>
      <c r="P5" s="356">
        <f t="shared" si="0"/>
        <v>281029</v>
      </c>
      <c r="Q5" s="356">
        <f t="shared" si="0"/>
        <v>4009807</v>
      </c>
      <c r="R5" s="358">
        <f t="shared" si="0"/>
        <v>7557731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25740588</v>
      </c>
      <c r="X5" s="356">
        <f t="shared" si="0"/>
        <v>32121554</v>
      </c>
      <c r="Y5" s="358">
        <f t="shared" si="0"/>
        <v>-6380966</v>
      </c>
      <c r="Z5" s="359">
        <f>+IF(X5&lt;&gt;0,+(Y5/X5)*100,0)</f>
        <v>-19.865060077728494</v>
      </c>
      <c r="AA5" s="360">
        <f>+AA6+AA8+AA11+AA13+AA15</f>
        <v>42828739</v>
      </c>
    </row>
    <row r="6" spans="1:27" ht="12.75">
      <c r="A6" s="361" t="s">
        <v>205</v>
      </c>
      <c r="B6" s="142"/>
      <c r="C6" s="60">
        <f>+C7</f>
        <v>9465038</v>
      </c>
      <c r="D6" s="340">
        <f aca="true" t="shared" si="1" ref="D6:AA6">+D7</f>
        <v>0</v>
      </c>
      <c r="E6" s="60">
        <f t="shared" si="1"/>
        <v>11777356</v>
      </c>
      <c r="F6" s="59">
        <f t="shared" si="1"/>
        <v>14218852</v>
      </c>
      <c r="G6" s="59">
        <f t="shared" si="1"/>
        <v>107252</v>
      </c>
      <c r="H6" s="60">
        <f t="shared" si="1"/>
        <v>1949397</v>
      </c>
      <c r="I6" s="60">
        <f t="shared" si="1"/>
        <v>2480469</v>
      </c>
      <c r="J6" s="59">
        <f t="shared" si="1"/>
        <v>4537118</v>
      </c>
      <c r="K6" s="59">
        <f t="shared" si="1"/>
        <v>2266108</v>
      </c>
      <c r="L6" s="60">
        <f t="shared" si="1"/>
        <v>2039436</v>
      </c>
      <c r="M6" s="60">
        <f t="shared" si="1"/>
        <v>-340876</v>
      </c>
      <c r="N6" s="59">
        <f t="shared" si="1"/>
        <v>3964668</v>
      </c>
      <c r="O6" s="59">
        <f t="shared" si="1"/>
        <v>1428632</v>
      </c>
      <c r="P6" s="60">
        <f t="shared" si="1"/>
        <v>-1041406</v>
      </c>
      <c r="Q6" s="60">
        <f t="shared" si="1"/>
        <v>2103928</v>
      </c>
      <c r="R6" s="59">
        <f t="shared" si="1"/>
        <v>2491154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10992940</v>
      </c>
      <c r="X6" s="60">
        <f t="shared" si="1"/>
        <v>10664139</v>
      </c>
      <c r="Y6" s="59">
        <f t="shared" si="1"/>
        <v>328801</v>
      </c>
      <c r="Z6" s="61">
        <f>+IF(X6&lt;&gt;0,+(Y6/X6)*100,0)</f>
        <v>3.0832400065302976</v>
      </c>
      <c r="AA6" s="62">
        <f t="shared" si="1"/>
        <v>14218852</v>
      </c>
    </row>
    <row r="7" spans="1:27" ht="12.75">
      <c r="A7" s="291" t="s">
        <v>229</v>
      </c>
      <c r="B7" s="142"/>
      <c r="C7" s="60">
        <v>9465038</v>
      </c>
      <c r="D7" s="340"/>
      <c r="E7" s="60">
        <v>11777356</v>
      </c>
      <c r="F7" s="59">
        <v>14218852</v>
      </c>
      <c r="G7" s="59">
        <v>107252</v>
      </c>
      <c r="H7" s="60">
        <v>1949397</v>
      </c>
      <c r="I7" s="60">
        <v>2480469</v>
      </c>
      <c r="J7" s="59">
        <v>4537118</v>
      </c>
      <c r="K7" s="59">
        <v>2266108</v>
      </c>
      <c r="L7" s="60">
        <v>2039436</v>
      </c>
      <c r="M7" s="60">
        <v>-340876</v>
      </c>
      <c r="N7" s="59">
        <v>3964668</v>
      </c>
      <c r="O7" s="59">
        <v>1428632</v>
      </c>
      <c r="P7" s="60">
        <v>-1041406</v>
      </c>
      <c r="Q7" s="60">
        <v>2103928</v>
      </c>
      <c r="R7" s="59">
        <v>2491154</v>
      </c>
      <c r="S7" s="59"/>
      <c r="T7" s="60"/>
      <c r="U7" s="60"/>
      <c r="V7" s="59"/>
      <c r="W7" s="59">
        <v>10992940</v>
      </c>
      <c r="X7" s="60">
        <v>10664139</v>
      </c>
      <c r="Y7" s="59">
        <v>328801</v>
      </c>
      <c r="Z7" s="61">
        <v>3.08</v>
      </c>
      <c r="AA7" s="62">
        <v>14218852</v>
      </c>
    </row>
    <row r="8" spans="1:27" ht="12.75">
      <c r="A8" s="361" t="s">
        <v>206</v>
      </c>
      <c r="B8" s="142"/>
      <c r="C8" s="60">
        <f aca="true" t="shared" si="2" ref="C8:Y8">SUM(C9:C10)</f>
        <v>18697727</v>
      </c>
      <c r="D8" s="340">
        <f t="shared" si="2"/>
        <v>0</v>
      </c>
      <c r="E8" s="60">
        <f t="shared" si="2"/>
        <v>31811322</v>
      </c>
      <c r="F8" s="59">
        <f t="shared" si="2"/>
        <v>28606703</v>
      </c>
      <c r="G8" s="59">
        <f t="shared" si="2"/>
        <v>248177</v>
      </c>
      <c r="H8" s="60">
        <f t="shared" si="2"/>
        <v>1971687</v>
      </c>
      <c r="I8" s="60">
        <f t="shared" si="2"/>
        <v>973839</v>
      </c>
      <c r="J8" s="59">
        <f t="shared" si="2"/>
        <v>3193703</v>
      </c>
      <c r="K8" s="59">
        <f t="shared" si="2"/>
        <v>2200757</v>
      </c>
      <c r="L8" s="60">
        <f t="shared" si="2"/>
        <v>2076947</v>
      </c>
      <c r="M8" s="60">
        <f t="shared" si="2"/>
        <v>2208480</v>
      </c>
      <c r="N8" s="59">
        <f t="shared" si="2"/>
        <v>6486184</v>
      </c>
      <c r="O8" s="59">
        <f t="shared" si="2"/>
        <v>1838263</v>
      </c>
      <c r="P8" s="60">
        <f t="shared" si="2"/>
        <v>1322435</v>
      </c>
      <c r="Q8" s="60">
        <f t="shared" si="2"/>
        <v>1904618</v>
      </c>
      <c r="R8" s="59">
        <f t="shared" si="2"/>
        <v>5065316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14745203</v>
      </c>
      <c r="X8" s="60">
        <f t="shared" si="2"/>
        <v>21455027</v>
      </c>
      <c r="Y8" s="59">
        <f t="shared" si="2"/>
        <v>-6709824</v>
      </c>
      <c r="Z8" s="61">
        <f>+IF(X8&lt;&gt;0,+(Y8/X8)*100,0)</f>
        <v>-31.273901449762796</v>
      </c>
      <c r="AA8" s="62">
        <f>SUM(AA9:AA10)</f>
        <v>28606703</v>
      </c>
    </row>
    <row r="9" spans="1:27" ht="12.75">
      <c r="A9" s="291" t="s">
        <v>230</v>
      </c>
      <c r="B9" s="142"/>
      <c r="C9" s="60">
        <v>14223592</v>
      </c>
      <c r="D9" s="340"/>
      <c r="E9" s="60">
        <v>31811322</v>
      </c>
      <c r="F9" s="59">
        <v>28606703</v>
      </c>
      <c r="G9" s="59">
        <v>248177</v>
      </c>
      <c r="H9" s="60">
        <v>1971687</v>
      </c>
      <c r="I9" s="60">
        <v>973839</v>
      </c>
      <c r="J9" s="59">
        <v>3193703</v>
      </c>
      <c r="K9" s="59">
        <v>2200757</v>
      </c>
      <c r="L9" s="60">
        <v>2076947</v>
      </c>
      <c r="M9" s="60">
        <v>2208480</v>
      </c>
      <c r="N9" s="59">
        <v>6486184</v>
      </c>
      <c r="O9" s="59">
        <v>1838263</v>
      </c>
      <c r="P9" s="60">
        <v>1322435</v>
      </c>
      <c r="Q9" s="60">
        <v>1904618</v>
      </c>
      <c r="R9" s="59">
        <v>5065316</v>
      </c>
      <c r="S9" s="59"/>
      <c r="T9" s="60"/>
      <c r="U9" s="60"/>
      <c r="V9" s="59"/>
      <c r="W9" s="59">
        <v>14745203</v>
      </c>
      <c r="X9" s="60">
        <v>21455027</v>
      </c>
      <c r="Y9" s="59">
        <v>-6709824</v>
      </c>
      <c r="Z9" s="61">
        <v>-31.27</v>
      </c>
      <c r="AA9" s="62">
        <v>28606703</v>
      </c>
    </row>
    <row r="10" spans="1:27" ht="12.75">
      <c r="A10" s="291" t="s">
        <v>231</v>
      </c>
      <c r="B10" s="142"/>
      <c r="C10" s="60">
        <v>4474135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13535000</v>
      </c>
      <c r="F15" s="59">
        <f t="shared" si="5"/>
        <v>3184</v>
      </c>
      <c r="G15" s="59">
        <f t="shared" si="5"/>
        <v>0</v>
      </c>
      <c r="H15" s="60">
        <f t="shared" si="5"/>
        <v>0</v>
      </c>
      <c r="I15" s="60">
        <f t="shared" si="5"/>
        <v>1184</v>
      </c>
      <c r="J15" s="59">
        <f t="shared" si="5"/>
        <v>1184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1261</v>
      </c>
      <c r="R15" s="59">
        <f t="shared" si="5"/>
        <v>1261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2445</v>
      </c>
      <c r="X15" s="60">
        <f t="shared" si="5"/>
        <v>2388</v>
      </c>
      <c r="Y15" s="59">
        <f t="shared" si="5"/>
        <v>57</v>
      </c>
      <c r="Z15" s="61">
        <f>+IF(X15&lt;&gt;0,+(Y15/X15)*100,0)</f>
        <v>2.386934673366834</v>
      </c>
      <c r="AA15" s="62">
        <f>SUM(AA16:AA20)</f>
        <v>3184</v>
      </c>
    </row>
    <row r="16" spans="1:27" ht="12.75">
      <c r="A16" s="291" t="s">
        <v>234</v>
      </c>
      <c r="B16" s="300"/>
      <c r="C16" s="60"/>
      <c r="D16" s="340"/>
      <c r="E16" s="60">
        <v>35000</v>
      </c>
      <c r="F16" s="59">
        <v>3184</v>
      </c>
      <c r="G16" s="59"/>
      <c r="H16" s="60"/>
      <c r="I16" s="60">
        <v>1184</v>
      </c>
      <c r="J16" s="59">
        <v>1184</v>
      </c>
      <c r="K16" s="59"/>
      <c r="L16" s="60"/>
      <c r="M16" s="60"/>
      <c r="N16" s="59"/>
      <c r="O16" s="59"/>
      <c r="P16" s="60"/>
      <c r="Q16" s="60">
        <v>1261</v>
      </c>
      <c r="R16" s="59">
        <v>1261</v>
      </c>
      <c r="S16" s="59"/>
      <c r="T16" s="60"/>
      <c r="U16" s="60"/>
      <c r="V16" s="59"/>
      <c r="W16" s="59">
        <v>2445</v>
      </c>
      <c r="X16" s="60">
        <v>2388</v>
      </c>
      <c r="Y16" s="59">
        <v>57</v>
      </c>
      <c r="Z16" s="61">
        <v>2.39</v>
      </c>
      <c r="AA16" s="62">
        <v>3184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13500000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27418347</v>
      </c>
      <c r="D22" s="344">
        <f t="shared" si="6"/>
        <v>0</v>
      </c>
      <c r="E22" s="343">
        <f t="shared" si="6"/>
        <v>30409987</v>
      </c>
      <c r="F22" s="345">
        <f t="shared" si="6"/>
        <v>24789106</v>
      </c>
      <c r="G22" s="345">
        <f t="shared" si="6"/>
        <v>1479513</v>
      </c>
      <c r="H22" s="343">
        <f t="shared" si="6"/>
        <v>1597762</v>
      </c>
      <c r="I22" s="343">
        <f t="shared" si="6"/>
        <v>996149</v>
      </c>
      <c r="J22" s="345">
        <f t="shared" si="6"/>
        <v>4073424</v>
      </c>
      <c r="K22" s="345">
        <f t="shared" si="6"/>
        <v>2373490</v>
      </c>
      <c r="L22" s="343">
        <f t="shared" si="6"/>
        <v>2232189</v>
      </c>
      <c r="M22" s="343">
        <f t="shared" si="6"/>
        <v>2218470</v>
      </c>
      <c r="N22" s="345">
        <f t="shared" si="6"/>
        <v>6824149</v>
      </c>
      <c r="O22" s="345">
        <f t="shared" si="6"/>
        <v>1712206</v>
      </c>
      <c r="P22" s="343">
        <f t="shared" si="6"/>
        <v>1260473</v>
      </c>
      <c r="Q22" s="343">
        <f t="shared" si="6"/>
        <v>2212254</v>
      </c>
      <c r="R22" s="345">
        <f t="shared" si="6"/>
        <v>5184933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16082506</v>
      </c>
      <c r="X22" s="343">
        <f t="shared" si="6"/>
        <v>18591830</v>
      </c>
      <c r="Y22" s="345">
        <f t="shared" si="6"/>
        <v>-2509324</v>
      </c>
      <c r="Z22" s="336">
        <f>+IF(X22&lt;&gt;0,+(Y22/X22)*100,0)</f>
        <v>-13.496917732143634</v>
      </c>
      <c r="AA22" s="350">
        <f>SUM(AA23:AA32)</f>
        <v>24789106</v>
      </c>
    </row>
    <row r="23" spans="1:27" ht="12.75">
      <c r="A23" s="361" t="s">
        <v>237</v>
      </c>
      <c r="B23" s="142"/>
      <c r="C23" s="60">
        <v>15960798</v>
      </c>
      <c r="D23" s="340"/>
      <c r="E23" s="60">
        <v>1554187</v>
      </c>
      <c r="F23" s="59">
        <v>374255</v>
      </c>
      <c r="G23" s="59"/>
      <c r="H23" s="60"/>
      <c r="I23" s="60"/>
      <c r="J23" s="59"/>
      <c r="K23" s="59"/>
      <c r="L23" s="60">
        <v>28898</v>
      </c>
      <c r="M23" s="60">
        <v>21250</v>
      </c>
      <c r="N23" s="59">
        <v>50148</v>
      </c>
      <c r="O23" s="59">
        <v>10105</v>
      </c>
      <c r="P23" s="60">
        <v>111852</v>
      </c>
      <c r="Q23" s="60"/>
      <c r="R23" s="59">
        <v>121957</v>
      </c>
      <c r="S23" s="59"/>
      <c r="T23" s="60"/>
      <c r="U23" s="60"/>
      <c r="V23" s="59"/>
      <c r="W23" s="59">
        <v>172105</v>
      </c>
      <c r="X23" s="60">
        <v>280691</v>
      </c>
      <c r="Y23" s="59">
        <v>-108586</v>
      </c>
      <c r="Z23" s="61">
        <v>-38.69</v>
      </c>
      <c r="AA23" s="62">
        <v>374255</v>
      </c>
    </row>
    <row r="24" spans="1:27" ht="12.75">
      <c r="A24" s="361" t="s">
        <v>238</v>
      </c>
      <c r="B24" s="142"/>
      <c r="C24" s="60">
        <v>410069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805500</v>
      </c>
      <c r="F25" s="59">
        <v>801786</v>
      </c>
      <c r="G25" s="59"/>
      <c r="H25" s="60">
        <v>8764</v>
      </c>
      <c r="I25" s="60">
        <v>10357</v>
      </c>
      <c r="J25" s="59">
        <v>19121</v>
      </c>
      <c r="K25" s="59">
        <v>12294</v>
      </c>
      <c r="L25" s="60">
        <v>72413</v>
      </c>
      <c r="M25" s="60">
        <v>30453</v>
      </c>
      <c r="N25" s="59">
        <v>115160</v>
      </c>
      <c r="O25" s="59">
        <v>26073</v>
      </c>
      <c r="P25" s="60">
        <v>223805</v>
      </c>
      <c r="Q25" s="60">
        <v>185696</v>
      </c>
      <c r="R25" s="59">
        <v>435574</v>
      </c>
      <c r="S25" s="59"/>
      <c r="T25" s="60"/>
      <c r="U25" s="60"/>
      <c r="V25" s="59"/>
      <c r="W25" s="59">
        <v>569855</v>
      </c>
      <c r="X25" s="60">
        <v>601340</v>
      </c>
      <c r="Y25" s="59">
        <v>-31485</v>
      </c>
      <c r="Z25" s="61">
        <v>-5.24</v>
      </c>
      <c r="AA25" s="62">
        <v>801786</v>
      </c>
    </row>
    <row r="26" spans="1:27" ht="12.75">
      <c r="A26" s="361" t="s">
        <v>240</v>
      </c>
      <c r="B26" s="302"/>
      <c r="C26" s="362"/>
      <c r="D26" s="363"/>
      <c r="E26" s="362">
        <v>50500</v>
      </c>
      <c r="F26" s="364">
        <v>68408</v>
      </c>
      <c r="G26" s="364"/>
      <c r="H26" s="362">
        <v>1150</v>
      </c>
      <c r="I26" s="362">
        <v>136</v>
      </c>
      <c r="J26" s="364">
        <v>1286</v>
      </c>
      <c r="K26" s="364">
        <v>1334</v>
      </c>
      <c r="L26" s="362">
        <v>53674</v>
      </c>
      <c r="M26" s="362"/>
      <c r="N26" s="364">
        <v>55008</v>
      </c>
      <c r="O26" s="364"/>
      <c r="P26" s="362">
        <v>800</v>
      </c>
      <c r="Q26" s="362">
        <v>9628</v>
      </c>
      <c r="R26" s="364">
        <v>10428</v>
      </c>
      <c r="S26" s="364"/>
      <c r="T26" s="362"/>
      <c r="U26" s="362"/>
      <c r="V26" s="364"/>
      <c r="W26" s="364">
        <v>66722</v>
      </c>
      <c r="X26" s="362">
        <v>51306</v>
      </c>
      <c r="Y26" s="364">
        <v>15416</v>
      </c>
      <c r="Z26" s="365">
        <v>30.05</v>
      </c>
      <c r="AA26" s="366">
        <v>68408</v>
      </c>
    </row>
    <row r="27" spans="1:27" ht="12.75">
      <c r="A27" s="361" t="s">
        <v>241</v>
      </c>
      <c r="B27" s="147"/>
      <c r="C27" s="60">
        <v>1392252</v>
      </c>
      <c r="D27" s="340"/>
      <c r="E27" s="60">
        <v>27651500</v>
      </c>
      <c r="F27" s="59">
        <v>22717301</v>
      </c>
      <c r="G27" s="59">
        <v>1478882</v>
      </c>
      <c r="H27" s="60">
        <v>1474089</v>
      </c>
      <c r="I27" s="60">
        <v>927569</v>
      </c>
      <c r="J27" s="59">
        <v>3880540</v>
      </c>
      <c r="K27" s="59">
        <v>2284822</v>
      </c>
      <c r="L27" s="60">
        <v>2008943</v>
      </c>
      <c r="M27" s="60">
        <v>2105506</v>
      </c>
      <c r="N27" s="59">
        <v>6399271</v>
      </c>
      <c r="O27" s="59">
        <v>1599936</v>
      </c>
      <c r="P27" s="60">
        <v>862755</v>
      </c>
      <c r="Q27" s="60">
        <v>1955669</v>
      </c>
      <c r="R27" s="59">
        <v>4418360</v>
      </c>
      <c r="S27" s="59"/>
      <c r="T27" s="60"/>
      <c r="U27" s="60"/>
      <c r="V27" s="59"/>
      <c r="W27" s="59">
        <v>14698171</v>
      </c>
      <c r="X27" s="60">
        <v>17037976</v>
      </c>
      <c r="Y27" s="59">
        <v>-2339805</v>
      </c>
      <c r="Z27" s="61">
        <v>-13.73</v>
      </c>
      <c r="AA27" s="62">
        <v>22717301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13300</v>
      </c>
      <c r="F31" s="59">
        <v>11524</v>
      </c>
      <c r="G31" s="59"/>
      <c r="H31" s="60"/>
      <c r="I31" s="60"/>
      <c r="J31" s="59"/>
      <c r="K31" s="59">
        <v>456</v>
      </c>
      <c r="L31" s="60"/>
      <c r="M31" s="60"/>
      <c r="N31" s="59">
        <v>456</v>
      </c>
      <c r="O31" s="59"/>
      <c r="P31" s="60"/>
      <c r="Q31" s="60"/>
      <c r="R31" s="59"/>
      <c r="S31" s="59"/>
      <c r="T31" s="60"/>
      <c r="U31" s="60"/>
      <c r="V31" s="59"/>
      <c r="W31" s="59">
        <v>456</v>
      </c>
      <c r="X31" s="60">
        <v>8643</v>
      </c>
      <c r="Y31" s="59">
        <v>-8187</v>
      </c>
      <c r="Z31" s="61">
        <v>-94.72</v>
      </c>
      <c r="AA31" s="62">
        <v>11524</v>
      </c>
    </row>
    <row r="32" spans="1:27" ht="12.75">
      <c r="A32" s="361" t="s">
        <v>93</v>
      </c>
      <c r="B32" s="136"/>
      <c r="C32" s="60">
        <v>9655228</v>
      </c>
      <c r="D32" s="340"/>
      <c r="E32" s="60">
        <v>335000</v>
      </c>
      <c r="F32" s="59">
        <v>815832</v>
      </c>
      <c r="G32" s="59">
        <v>631</v>
      </c>
      <c r="H32" s="60">
        <v>113759</v>
      </c>
      <c r="I32" s="60">
        <v>58087</v>
      </c>
      <c r="J32" s="59">
        <v>172477</v>
      </c>
      <c r="K32" s="59">
        <v>74584</v>
      </c>
      <c r="L32" s="60">
        <v>68261</v>
      </c>
      <c r="M32" s="60">
        <v>61261</v>
      </c>
      <c r="N32" s="59">
        <v>204106</v>
      </c>
      <c r="O32" s="59">
        <v>76092</v>
      </c>
      <c r="P32" s="60">
        <v>61261</v>
      </c>
      <c r="Q32" s="60">
        <v>61261</v>
      </c>
      <c r="R32" s="59">
        <v>198614</v>
      </c>
      <c r="S32" s="59"/>
      <c r="T32" s="60"/>
      <c r="U32" s="60"/>
      <c r="V32" s="59"/>
      <c r="W32" s="59">
        <v>575197</v>
      </c>
      <c r="X32" s="60">
        <v>611874</v>
      </c>
      <c r="Y32" s="59">
        <v>-36677</v>
      </c>
      <c r="Z32" s="61">
        <v>-5.99</v>
      </c>
      <c r="AA32" s="62">
        <v>815832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13238709</v>
      </c>
      <c r="D40" s="344">
        <f t="shared" si="9"/>
        <v>0</v>
      </c>
      <c r="E40" s="343">
        <f t="shared" si="9"/>
        <v>12168160</v>
      </c>
      <c r="F40" s="345">
        <f t="shared" si="9"/>
        <v>12826031</v>
      </c>
      <c r="G40" s="345">
        <f t="shared" si="9"/>
        <v>197202</v>
      </c>
      <c r="H40" s="343">
        <f t="shared" si="9"/>
        <v>651685</v>
      </c>
      <c r="I40" s="343">
        <f t="shared" si="9"/>
        <v>1217777</v>
      </c>
      <c r="J40" s="345">
        <f t="shared" si="9"/>
        <v>2066664</v>
      </c>
      <c r="K40" s="345">
        <f t="shared" si="9"/>
        <v>1161142</v>
      </c>
      <c r="L40" s="343">
        <f t="shared" si="9"/>
        <v>1310750</v>
      </c>
      <c r="M40" s="343">
        <f t="shared" si="9"/>
        <v>1274708</v>
      </c>
      <c r="N40" s="345">
        <f t="shared" si="9"/>
        <v>3746600</v>
      </c>
      <c r="O40" s="345">
        <f t="shared" si="9"/>
        <v>423055</v>
      </c>
      <c r="P40" s="343">
        <f t="shared" si="9"/>
        <v>924997</v>
      </c>
      <c r="Q40" s="343">
        <f t="shared" si="9"/>
        <v>725832</v>
      </c>
      <c r="R40" s="345">
        <f t="shared" si="9"/>
        <v>2073884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7887148</v>
      </c>
      <c r="X40" s="343">
        <f t="shared" si="9"/>
        <v>9619523</v>
      </c>
      <c r="Y40" s="345">
        <f t="shared" si="9"/>
        <v>-1732375</v>
      </c>
      <c r="Z40" s="336">
        <f>+IF(X40&lt;&gt;0,+(Y40/X40)*100,0)</f>
        <v>-18.00894909238223</v>
      </c>
      <c r="AA40" s="350">
        <f>SUM(AA41:AA49)</f>
        <v>12826031</v>
      </c>
    </row>
    <row r="41" spans="1:27" ht="12.75">
      <c r="A41" s="361" t="s">
        <v>248</v>
      </c>
      <c r="B41" s="142"/>
      <c r="C41" s="362">
        <v>8251795</v>
      </c>
      <c r="D41" s="363"/>
      <c r="E41" s="362">
        <v>8980790</v>
      </c>
      <c r="F41" s="364">
        <v>9601991</v>
      </c>
      <c r="G41" s="364">
        <v>156935</v>
      </c>
      <c r="H41" s="362">
        <v>563664</v>
      </c>
      <c r="I41" s="362">
        <v>1141779</v>
      </c>
      <c r="J41" s="364">
        <v>1862378</v>
      </c>
      <c r="K41" s="364">
        <v>973508</v>
      </c>
      <c r="L41" s="362">
        <v>967505</v>
      </c>
      <c r="M41" s="362">
        <v>934076</v>
      </c>
      <c r="N41" s="364">
        <v>2875089</v>
      </c>
      <c r="O41" s="364">
        <v>335768</v>
      </c>
      <c r="P41" s="362">
        <v>813911</v>
      </c>
      <c r="Q41" s="362">
        <v>532056</v>
      </c>
      <c r="R41" s="364">
        <v>1681735</v>
      </c>
      <c r="S41" s="364"/>
      <c r="T41" s="362"/>
      <c r="U41" s="362"/>
      <c r="V41" s="364"/>
      <c r="W41" s="364">
        <v>6419202</v>
      </c>
      <c r="X41" s="362">
        <v>7201493</v>
      </c>
      <c r="Y41" s="364">
        <v>-782291</v>
      </c>
      <c r="Z41" s="365">
        <v>-10.86</v>
      </c>
      <c r="AA41" s="366">
        <v>9601991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2015565</v>
      </c>
      <c r="D43" s="369"/>
      <c r="E43" s="305">
        <v>1745290</v>
      </c>
      <c r="F43" s="370">
        <v>1809200</v>
      </c>
      <c r="G43" s="370">
        <v>28015</v>
      </c>
      <c r="H43" s="305">
        <v>63701</v>
      </c>
      <c r="I43" s="305">
        <v>31731</v>
      </c>
      <c r="J43" s="370">
        <v>123447</v>
      </c>
      <c r="K43" s="370">
        <v>126430</v>
      </c>
      <c r="L43" s="305">
        <v>156114</v>
      </c>
      <c r="M43" s="305">
        <v>204984</v>
      </c>
      <c r="N43" s="370">
        <v>487528</v>
      </c>
      <c r="O43" s="370">
        <v>100105</v>
      </c>
      <c r="P43" s="305">
        <v>62239</v>
      </c>
      <c r="Q43" s="305">
        <v>122728</v>
      </c>
      <c r="R43" s="370">
        <v>285072</v>
      </c>
      <c r="S43" s="370"/>
      <c r="T43" s="305"/>
      <c r="U43" s="305"/>
      <c r="V43" s="370"/>
      <c r="W43" s="370">
        <v>896047</v>
      </c>
      <c r="X43" s="305">
        <v>1356900</v>
      </c>
      <c r="Y43" s="370">
        <v>-460853</v>
      </c>
      <c r="Z43" s="371">
        <v>-33.96</v>
      </c>
      <c r="AA43" s="303">
        <v>1809200</v>
      </c>
    </row>
    <row r="44" spans="1:27" ht="12.75">
      <c r="A44" s="361" t="s">
        <v>251</v>
      </c>
      <c r="B44" s="136"/>
      <c r="C44" s="60">
        <v>100338</v>
      </c>
      <c r="D44" s="368"/>
      <c r="E44" s="54">
        <v>83080</v>
      </c>
      <c r="F44" s="53">
        <v>85211</v>
      </c>
      <c r="G44" s="53"/>
      <c r="H44" s="54">
        <v>936</v>
      </c>
      <c r="I44" s="54"/>
      <c r="J44" s="53">
        <v>936</v>
      </c>
      <c r="K44" s="53">
        <v>250</v>
      </c>
      <c r="L44" s="54">
        <v>8888</v>
      </c>
      <c r="M44" s="54">
        <v>4630</v>
      </c>
      <c r="N44" s="53">
        <v>13768</v>
      </c>
      <c r="O44" s="53"/>
      <c r="P44" s="54">
        <v>3263</v>
      </c>
      <c r="Q44" s="54">
        <v>3205</v>
      </c>
      <c r="R44" s="53">
        <v>6468</v>
      </c>
      <c r="S44" s="53"/>
      <c r="T44" s="54"/>
      <c r="U44" s="54"/>
      <c r="V44" s="53"/>
      <c r="W44" s="53">
        <v>21172</v>
      </c>
      <c r="X44" s="54">
        <v>63908</v>
      </c>
      <c r="Y44" s="53">
        <v>-42736</v>
      </c>
      <c r="Z44" s="94">
        <v>-66.87</v>
      </c>
      <c r="AA44" s="95">
        <v>85211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1351000</v>
      </c>
      <c r="F47" s="53">
        <v>1322376</v>
      </c>
      <c r="G47" s="53">
        <v>11950</v>
      </c>
      <c r="H47" s="54">
        <v>23384</v>
      </c>
      <c r="I47" s="54">
        <v>43931</v>
      </c>
      <c r="J47" s="53">
        <v>79265</v>
      </c>
      <c r="K47" s="53">
        <v>60954</v>
      </c>
      <c r="L47" s="54">
        <v>178243</v>
      </c>
      <c r="M47" s="54">
        <v>131018</v>
      </c>
      <c r="N47" s="53">
        <v>370215</v>
      </c>
      <c r="O47" s="53">
        <v>-12981</v>
      </c>
      <c r="P47" s="54">
        <v>45551</v>
      </c>
      <c r="Q47" s="54">
        <v>65305</v>
      </c>
      <c r="R47" s="53">
        <v>97875</v>
      </c>
      <c r="S47" s="53"/>
      <c r="T47" s="54"/>
      <c r="U47" s="54"/>
      <c r="V47" s="53"/>
      <c r="W47" s="53">
        <v>547355</v>
      </c>
      <c r="X47" s="54">
        <v>991782</v>
      </c>
      <c r="Y47" s="53">
        <v>-444427</v>
      </c>
      <c r="Z47" s="94">
        <v>-44.81</v>
      </c>
      <c r="AA47" s="95">
        <v>1322376</v>
      </c>
    </row>
    <row r="48" spans="1:27" ht="12.75">
      <c r="A48" s="361" t="s">
        <v>255</v>
      </c>
      <c r="B48" s="136"/>
      <c r="C48" s="60">
        <v>496003</v>
      </c>
      <c r="D48" s="368"/>
      <c r="E48" s="54">
        <v>8000</v>
      </c>
      <c r="F48" s="53">
        <v>7253</v>
      </c>
      <c r="G48" s="53">
        <v>302</v>
      </c>
      <c r="H48" s="54"/>
      <c r="I48" s="54">
        <v>336</v>
      </c>
      <c r="J48" s="53">
        <v>638</v>
      </c>
      <c r="K48" s="53"/>
      <c r="L48" s="54"/>
      <c r="M48" s="54"/>
      <c r="N48" s="53"/>
      <c r="O48" s="53">
        <v>163</v>
      </c>
      <c r="P48" s="54">
        <v>33</v>
      </c>
      <c r="Q48" s="54">
        <v>2538</v>
      </c>
      <c r="R48" s="53">
        <v>2734</v>
      </c>
      <c r="S48" s="53"/>
      <c r="T48" s="54"/>
      <c r="U48" s="54"/>
      <c r="V48" s="53"/>
      <c r="W48" s="53">
        <v>3372</v>
      </c>
      <c r="X48" s="54">
        <v>5440</v>
      </c>
      <c r="Y48" s="53">
        <v>-2068</v>
      </c>
      <c r="Z48" s="94">
        <v>-38.01</v>
      </c>
      <c r="AA48" s="95">
        <v>7253</v>
      </c>
    </row>
    <row r="49" spans="1:27" ht="12.75">
      <c r="A49" s="361" t="s">
        <v>93</v>
      </c>
      <c r="B49" s="136"/>
      <c r="C49" s="54">
        <v>2375008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697000</v>
      </c>
      <c r="F57" s="345">
        <f t="shared" si="13"/>
        <v>630483</v>
      </c>
      <c r="G57" s="345">
        <f t="shared" si="13"/>
        <v>18848</v>
      </c>
      <c r="H57" s="343">
        <f t="shared" si="13"/>
        <v>22809</v>
      </c>
      <c r="I57" s="343">
        <f t="shared" si="13"/>
        <v>37608</v>
      </c>
      <c r="J57" s="345">
        <f t="shared" si="13"/>
        <v>79265</v>
      </c>
      <c r="K57" s="345">
        <f t="shared" si="13"/>
        <v>46557</v>
      </c>
      <c r="L57" s="343">
        <f t="shared" si="13"/>
        <v>37057</v>
      </c>
      <c r="M57" s="343">
        <f t="shared" si="13"/>
        <v>41438</v>
      </c>
      <c r="N57" s="345">
        <f t="shared" si="13"/>
        <v>125052</v>
      </c>
      <c r="O57" s="345">
        <f t="shared" si="13"/>
        <v>27643</v>
      </c>
      <c r="P57" s="343">
        <f t="shared" si="13"/>
        <v>18848</v>
      </c>
      <c r="Q57" s="343">
        <f t="shared" si="13"/>
        <v>40632</v>
      </c>
      <c r="R57" s="345">
        <f t="shared" si="13"/>
        <v>87123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291440</v>
      </c>
      <c r="X57" s="343">
        <f t="shared" si="13"/>
        <v>472862</v>
      </c>
      <c r="Y57" s="345">
        <f t="shared" si="13"/>
        <v>-181422</v>
      </c>
      <c r="Z57" s="336">
        <f>+IF(X57&lt;&gt;0,+(Y57/X57)*100,0)</f>
        <v>-38.36679623230456</v>
      </c>
      <c r="AA57" s="350">
        <f t="shared" si="13"/>
        <v>630483</v>
      </c>
    </row>
    <row r="58" spans="1:27" ht="12.75">
      <c r="A58" s="361" t="s">
        <v>217</v>
      </c>
      <c r="B58" s="136"/>
      <c r="C58" s="60"/>
      <c r="D58" s="340"/>
      <c r="E58" s="60">
        <v>697000</v>
      </c>
      <c r="F58" s="59">
        <v>630483</v>
      </c>
      <c r="G58" s="59">
        <v>18848</v>
      </c>
      <c r="H58" s="60">
        <v>22809</v>
      </c>
      <c r="I58" s="60">
        <v>37608</v>
      </c>
      <c r="J58" s="59">
        <v>79265</v>
      </c>
      <c r="K58" s="59">
        <v>46557</v>
      </c>
      <c r="L58" s="60">
        <v>37057</v>
      </c>
      <c r="M58" s="60">
        <v>41438</v>
      </c>
      <c r="N58" s="59">
        <v>125052</v>
      </c>
      <c r="O58" s="59">
        <v>27643</v>
      </c>
      <c r="P58" s="60">
        <v>18848</v>
      </c>
      <c r="Q58" s="60">
        <v>40632</v>
      </c>
      <c r="R58" s="59">
        <v>87123</v>
      </c>
      <c r="S58" s="59"/>
      <c r="T58" s="60"/>
      <c r="U58" s="60"/>
      <c r="V58" s="59"/>
      <c r="W58" s="59">
        <v>291440</v>
      </c>
      <c r="X58" s="60">
        <v>472862</v>
      </c>
      <c r="Y58" s="59">
        <v>-181422</v>
      </c>
      <c r="Z58" s="61">
        <v>-38.37</v>
      </c>
      <c r="AA58" s="62">
        <v>630483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68819821</v>
      </c>
      <c r="D60" s="346">
        <f t="shared" si="14"/>
        <v>0</v>
      </c>
      <c r="E60" s="219">
        <f t="shared" si="14"/>
        <v>100398825</v>
      </c>
      <c r="F60" s="264">
        <f t="shared" si="14"/>
        <v>81074359</v>
      </c>
      <c r="G60" s="264">
        <f t="shared" si="14"/>
        <v>2050992</v>
      </c>
      <c r="H60" s="219">
        <f t="shared" si="14"/>
        <v>6193340</v>
      </c>
      <c r="I60" s="219">
        <f t="shared" si="14"/>
        <v>5707026</v>
      </c>
      <c r="J60" s="264">
        <f t="shared" si="14"/>
        <v>13951358</v>
      </c>
      <c r="K60" s="264">
        <f t="shared" si="14"/>
        <v>8048054</v>
      </c>
      <c r="L60" s="219">
        <f t="shared" si="14"/>
        <v>7696379</v>
      </c>
      <c r="M60" s="219">
        <f t="shared" si="14"/>
        <v>5402220</v>
      </c>
      <c r="N60" s="264">
        <f t="shared" si="14"/>
        <v>21146653</v>
      </c>
      <c r="O60" s="264">
        <f t="shared" si="14"/>
        <v>5429799</v>
      </c>
      <c r="P60" s="219">
        <f t="shared" si="14"/>
        <v>2485347</v>
      </c>
      <c r="Q60" s="219">
        <f t="shared" si="14"/>
        <v>6988525</v>
      </c>
      <c r="R60" s="264">
        <f t="shared" si="14"/>
        <v>14903671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50001682</v>
      </c>
      <c r="X60" s="219">
        <f t="shared" si="14"/>
        <v>60805769</v>
      </c>
      <c r="Y60" s="264">
        <f t="shared" si="14"/>
        <v>-10804087</v>
      </c>
      <c r="Z60" s="337">
        <f>+IF(X60&lt;&gt;0,+(Y60/X60)*100,0)</f>
        <v>-17.768194001460618</v>
      </c>
      <c r="AA60" s="232">
        <f>+AA57+AA54+AA51+AA40+AA37+AA34+AA22+AA5</f>
        <v>81074359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517197523</v>
      </c>
      <c r="D5" s="153">
        <f>SUM(D6:D8)</f>
        <v>0</v>
      </c>
      <c r="E5" s="154">
        <f t="shared" si="0"/>
        <v>530603219</v>
      </c>
      <c r="F5" s="100">
        <f t="shared" si="0"/>
        <v>531492143</v>
      </c>
      <c r="G5" s="100">
        <f t="shared" si="0"/>
        <v>25781802</v>
      </c>
      <c r="H5" s="100">
        <f t="shared" si="0"/>
        <v>46123280</v>
      </c>
      <c r="I5" s="100">
        <f t="shared" si="0"/>
        <v>35940923</v>
      </c>
      <c r="J5" s="100">
        <f t="shared" si="0"/>
        <v>107846005</v>
      </c>
      <c r="K5" s="100">
        <f t="shared" si="0"/>
        <v>50983825</v>
      </c>
      <c r="L5" s="100">
        <f t="shared" si="0"/>
        <v>37860370</v>
      </c>
      <c r="M5" s="100">
        <f t="shared" si="0"/>
        <v>75502556</v>
      </c>
      <c r="N5" s="100">
        <f t="shared" si="0"/>
        <v>164346751</v>
      </c>
      <c r="O5" s="100">
        <f t="shared" si="0"/>
        <v>24341871</v>
      </c>
      <c r="P5" s="100">
        <f t="shared" si="0"/>
        <v>57936325</v>
      </c>
      <c r="Q5" s="100">
        <f t="shared" si="0"/>
        <v>76279631</v>
      </c>
      <c r="R5" s="100">
        <f t="shared" si="0"/>
        <v>158557827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430750583</v>
      </c>
      <c r="X5" s="100">
        <f t="shared" si="0"/>
        <v>388785518</v>
      </c>
      <c r="Y5" s="100">
        <f t="shared" si="0"/>
        <v>41965065</v>
      </c>
      <c r="Z5" s="137">
        <f>+IF(X5&lt;&gt;0,+(Y5/X5)*100,0)</f>
        <v>10.793885846334431</v>
      </c>
      <c r="AA5" s="153">
        <f>SUM(AA6:AA8)</f>
        <v>531492143</v>
      </c>
    </row>
    <row r="6" spans="1:27" ht="12.75">
      <c r="A6" s="138" t="s">
        <v>75</v>
      </c>
      <c r="B6" s="136"/>
      <c r="C6" s="155">
        <v>117325005</v>
      </c>
      <c r="D6" s="155"/>
      <c r="E6" s="156">
        <v>78206663</v>
      </c>
      <c r="F6" s="60">
        <v>78206676</v>
      </c>
      <c r="G6" s="60">
        <v>20214387</v>
      </c>
      <c r="H6" s="60">
        <v>12933</v>
      </c>
      <c r="I6" s="60">
        <v>-85781</v>
      </c>
      <c r="J6" s="60">
        <v>20141539</v>
      </c>
      <c r="K6" s="60">
        <v>2754</v>
      </c>
      <c r="L6" s="60">
        <v>56690</v>
      </c>
      <c r="M6" s="60">
        <v>27198916</v>
      </c>
      <c r="N6" s="60">
        <v>27258360</v>
      </c>
      <c r="O6" s="60">
        <v>-4242704</v>
      </c>
      <c r="P6" s="60">
        <v>388</v>
      </c>
      <c r="Q6" s="60">
        <v>33069703</v>
      </c>
      <c r="R6" s="60">
        <v>28827387</v>
      </c>
      <c r="S6" s="60"/>
      <c r="T6" s="60"/>
      <c r="U6" s="60"/>
      <c r="V6" s="60"/>
      <c r="W6" s="60">
        <v>76227286</v>
      </c>
      <c r="X6" s="60">
        <v>58654998</v>
      </c>
      <c r="Y6" s="60">
        <v>17572288</v>
      </c>
      <c r="Z6" s="140">
        <v>29.96</v>
      </c>
      <c r="AA6" s="155">
        <v>78206676</v>
      </c>
    </row>
    <row r="7" spans="1:27" ht="12.75">
      <c r="A7" s="138" t="s">
        <v>76</v>
      </c>
      <c r="B7" s="136"/>
      <c r="C7" s="157">
        <v>399796952</v>
      </c>
      <c r="D7" s="157"/>
      <c r="E7" s="158">
        <v>452396556</v>
      </c>
      <c r="F7" s="159">
        <v>453285467</v>
      </c>
      <c r="G7" s="159">
        <v>5567415</v>
      </c>
      <c r="H7" s="159">
        <v>46110347</v>
      </c>
      <c r="I7" s="159">
        <v>36026704</v>
      </c>
      <c r="J7" s="159">
        <v>87704466</v>
      </c>
      <c r="K7" s="159">
        <v>50981071</v>
      </c>
      <c r="L7" s="159">
        <v>37803680</v>
      </c>
      <c r="M7" s="159">
        <v>48303640</v>
      </c>
      <c r="N7" s="159">
        <v>137088391</v>
      </c>
      <c r="O7" s="159">
        <v>28584575</v>
      </c>
      <c r="P7" s="159">
        <v>57935937</v>
      </c>
      <c r="Q7" s="159">
        <v>43209928</v>
      </c>
      <c r="R7" s="159">
        <v>129730440</v>
      </c>
      <c r="S7" s="159"/>
      <c r="T7" s="159"/>
      <c r="U7" s="159"/>
      <c r="V7" s="159"/>
      <c r="W7" s="159">
        <v>354523297</v>
      </c>
      <c r="X7" s="159">
        <v>330130520</v>
      </c>
      <c r="Y7" s="159">
        <v>24392777</v>
      </c>
      <c r="Z7" s="141">
        <v>7.39</v>
      </c>
      <c r="AA7" s="157">
        <v>453285467</v>
      </c>
    </row>
    <row r="8" spans="1:27" ht="12.75">
      <c r="A8" s="138" t="s">
        <v>77</v>
      </c>
      <c r="B8" s="136"/>
      <c r="C8" s="155">
        <v>75566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48718714</v>
      </c>
      <c r="D9" s="153">
        <f>SUM(D10:D14)</f>
        <v>0</v>
      </c>
      <c r="E9" s="154">
        <f t="shared" si="1"/>
        <v>71663350</v>
      </c>
      <c r="F9" s="100">
        <f t="shared" si="1"/>
        <v>69256381</v>
      </c>
      <c r="G9" s="100">
        <f t="shared" si="1"/>
        <v>14247223</v>
      </c>
      <c r="H9" s="100">
        <f t="shared" si="1"/>
        <v>495554</v>
      </c>
      <c r="I9" s="100">
        <f t="shared" si="1"/>
        <v>3256972</v>
      </c>
      <c r="J9" s="100">
        <f t="shared" si="1"/>
        <v>17999749</v>
      </c>
      <c r="K9" s="100">
        <f t="shared" si="1"/>
        <v>1053177</v>
      </c>
      <c r="L9" s="100">
        <f t="shared" si="1"/>
        <v>846340</v>
      </c>
      <c r="M9" s="100">
        <f t="shared" si="1"/>
        <v>3817437</v>
      </c>
      <c r="N9" s="100">
        <f t="shared" si="1"/>
        <v>5716954</v>
      </c>
      <c r="O9" s="100">
        <f t="shared" si="1"/>
        <v>539223</v>
      </c>
      <c r="P9" s="100">
        <f t="shared" si="1"/>
        <v>739256</v>
      </c>
      <c r="Q9" s="100">
        <f t="shared" si="1"/>
        <v>346738</v>
      </c>
      <c r="R9" s="100">
        <f t="shared" si="1"/>
        <v>1625217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25341920</v>
      </c>
      <c r="X9" s="100">
        <f t="shared" si="1"/>
        <v>63846727</v>
      </c>
      <c r="Y9" s="100">
        <f t="shared" si="1"/>
        <v>-38504807</v>
      </c>
      <c r="Z9" s="137">
        <f>+IF(X9&lt;&gt;0,+(Y9/X9)*100,0)</f>
        <v>-60.30819246223851</v>
      </c>
      <c r="AA9" s="153">
        <f>SUM(AA10:AA14)</f>
        <v>69256381</v>
      </c>
    </row>
    <row r="10" spans="1:27" ht="12.75">
      <c r="A10" s="138" t="s">
        <v>79</v>
      </c>
      <c r="B10" s="136"/>
      <c r="C10" s="155">
        <v>4984637</v>
      </c>
      <c r="D10" s="155"/>
      <c r="E10" s="156">
        <v>31336119</v>
      </c>
      <c r="F10" s="60">
        <v>31336120</v>
      </c>
      <c r="G10" s="60">
        <v>3083517</v>
      </c>
      <c r="H10" s="60">
        <v>126766</v>
      </c>
      <c r="I10" s="60">
        <v>2941527</v>
      </c>
      <c r="J10" s="60">
        <v>6151810</v>
      </c>
      <c r="K10" s="60">
        <v>159757</v>
      </c>
      <c r="L10" s="60">
        <v>467236</v>
      </c>
      <c r="M10" s="60">
        <v>3727768</v>
      </c>
      <c r="N10" s="60">
        <v>4354761</v>
      </c>
      <c r="O10" s="60">
        <v>168154</v>
      </c>
      <c r="P10" s="60">
        <v>85384</v>
      </c>
      <c r="Q10" s="60">
        <v>101555</v>
      </c>
      <c r="R10" s="60">
        <v>355093</v>
      </c>
      <c r="S10" s="60"/>
      <c r="T10" s="60"/>
      <c r="U10" s="60"/>
      <c r="V10" s="60"/>
      <c r="W10" s="60">
        <v>10861664</v>
      </c>
      <c r="X10" s="60">
        <v>28496815</v>
      </c>
      <c r="Y10" s="60">
        <v>-17635151</v>
      </c>
      <c r="Z10" s="140">
        <v>-61.88</v>
      </c>
      <c r="AA10" s="155">
        <v>31336120</v>
      </c>
    </row>
    <row r="11" spans="1:27" ht="12.75">
      <c r="A11" s="138" t="s">
        <v>80</v>
      </c>
      <c r="B11" s="136"/>
      <c r="C11" s="155">
        <v>15304981</v>
      </c>
      <c r="D11" s="155"/>
      <c r="E11" s="156">
        <v>32261859</v>
      </c>
      <c r="F11" s="60">
        <v>30263960</v>
      </c>
      <c r="G11" s="60">
        <v>11133348</v>
      </c>
      <c r="H11" s="60">
        <v>58776</v>
      </c>
      <c r="I11" s="60">
        <v>254892</v>
      </c>
      <c r="J11" s="60">
        <v>11447016</v>
      </c>
      <c r="K11" s="60">
        <v>60822</v>
      </c>
      <c r="L11" s="60">
        <v>61999</v>
      </c>
      <c r="M11" s="60">
        <v>57980</v>
      </c>
      <c r="N11" s="60">
        <v>180801</v>
      </c>
      <c r="O11" s="60">
        <v>72869</v>
      </c>
      <c r="P11" s="60">
        <v>63070</v>
      </c>
      <c r="Q11" s="60">
        <v>181234</v>
      </c>
      <c r="R11" s="60">
        <v>317173</v>
      </c>
      <c r="S11" s="60"/>
      <c r="T11" s="60"/>
      <c r="U11" s="60"/>
      <c r="V11" s="60"/>
      <c r="W11" s="60">
        <v>11944990</v>
      </c>
      <c r="X11" s="60">
        <v>29300886</v>
      </c>
      <c r="Y11" s="60">
        <v>-17355896</v>
      </c>
      <c r="Z11" s="140">
        <v>-59.23</v>
      </c>
      <c r="AA11" s="155">
        <v>30263960</v>
      </c>
    </row>
    <row r="12" spans="1:27" ht="12.75">
      <c r="A12" s="138" t="s">
        <v>81</v>
      </c>
      <c r="B12" s="136"/>
      <c r="C12" s="155">
        <v>22872821</v>
      </c>
      <c r="D12" s="155"/>
      <c r="E12" s="156">
        <v>44500</v>
      </c>
      <c r="F12" s="60">
        <v>44508</v>
      </c>
      <c r="G12" s="60">
        <v>1458</v>
      </c>
      <c r="H12" s="60">
        <v>27807</v>
      </c>
      <c r="I12" s="60">
        <v>29954</v>
      </c>
      <c r="J12" s="60">
        <v>59219</v>
      </c>
      <c r="K12" s="60">
        <v>12116</v>
      </c>
      <c r="L12" s="60">
        <v>19930</v>
      </c>
      <c r="M12" s="60">
        <v>1235</v>
      </c>
      <c r="N12" s="60">
        <v>33281</v>
      </c>
      <c r="O12" s="60">
        <v>4442</v>
      </c>
      <c r="P12" s="60">
        <v>24</v>
      </c>
      <c r="Q12" s="60">
        <v>31772</v>
      </c>
      <c r="R12" s="60">
        <v>36238</v>
      </c>
      <c r="S12" s="60"/>
      <c r="T12" s="60"/>
      <c r="U12" s="60"/>
      <c r="V12" s="60"/>
      <c r="W12" s="60">
        <v>128738</v>
      </c>
      <c r="X12" s="60">
        <v>33372</v>
      </c>
      <c r="Y12" s="60">
        <v>95366</v>
      </c>
      <c r="Z12" s="140">
        <v>285.77</v>
      </c>
      <c r="AA12" s="155">
        <v>44508</v>
      </c>
    </row>
    <row r="13" spans="1:27" ht="12.75">
      <c r="A13" s="138" t="s">
        <v>82</v>
      </c>
      <c r="B13" s="136"/>
      <c r="C13" s="155">
        <v>5556275</v>
      </c>
      <c r="D13" s="155"/>
      <c r="E13" s="156">
        <v>8020872</v>
      </c>
      <c r="F13" s="60">
        <v>7611793</v>
      </c>
      <c r="G13" s="60">
        <v>28900</v>
      </c>
      <c r="H13" s="60">
        <v>282205</v>
      </c>
      <c r="I13" s="60">
        <v>30599</v>
      </c>
      <c r="J13" s="60">
        <v>341704</v>
      </c>
      <c r="K13" s="60">
        <v>820482</v>
      </c>
      <c r="L13" s="60">
        <v>297175</v>
      </c>
      <c r="M13" s="60">
        <v>30454</v>
      </c>
      <c r="N13" s="60">
        <v>1148111</v>
      </c>
      <c r="O13" s="60">
        <v>293758</v>
      </c>
      <c r="P13" s="60">
        <v>590778</v>
      </c>
      <c r="Q13" s="60">
        <v>32177</v>
      </c>
      <c r="R13" s="60">
        <v>916713</v>
      </c>
      <c r="S13" s="60"/>
      <c r="T13" s="60"/>
      <c r="U13" s="60"/>
      <c r="V13" s="60"/>
      <c r="W13" s="60">
        <v>2406528</v>
      </c>
      <c r="X13" s="60">
        <v>6015654</v>
      </c>
      <c r="Y13" s="60">
        <v>-3609126</v>
      </c>
      <c r="Z13" s="140">
        <v>-60</v>
      </c>
      <c r="AA13" s="155">
        <v>7611793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82659205</v>
      </c>
      <c r="D15" s="153">
        <f>SUM(D16:D18)</f>
        <v>0</v>
      </c>
      <c r="E15" s="154">
        <f t="shared" si="2"/>
        <v>77824423</v>
      </c>
      <c r="F15" s="100">
        <f t="shared" si="2"/>
        <v>77824468</v>
      </c>
      <c r="G15" s="100">
        <f t="shared" si="2"/>
        <v>3931226</v>
      </c>
      <c r="H15" s="100">
        <f t="shared" si="2"/>
        <v>23255833</v>
      </c>
      <c r="I15" s="100">
        <f t="shared" si="2"/>
        <v>2165487</v>
      </c>
      <c r="J15" s="100">
        <f t="shared" si="2"/>
        <v>29352546</v>
      </c>
      <c r="K15" s="100">
        <f t="shared" si="2"/>
        <v>5436637</v>
      </c>
      <c r="L15" s="100">
        <f t="shared" si="2"/>
        <v>3422675</v>
      </c>
      <c r="M15" s="100">
        <f t="shared" si="2"/>
        <v>1311801</v>
      </c>
      <c r="N15" s="100">
        <f t="shared" si="2"/>
        <v>10171113</v>
      </c>
      <c r="O15" s="100">
        <f t="shared" si="2"/>
        <v>21996278</v>
      </c>
      <c r="P15" s="100">
        <f t="shared" si="2"/>
        <v>2875144</v>
      </c>
      <c r="Q15" s="100">
        <f t="shared" si="2"/>
        <v>10971249</v>
      </c>
      <c r="R15" s="100">
        <f t="shared" si="2"/>
        <v>35842671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75366330</v>
      </c>
      <c r="X15" s="100">
        <f t="shared" si="2"/>
        <v>58286196</v>
      </c>
      <c r="Y15" s="100">
        <f t="shared" si="2"/>
        <v>17080134</v>
      </c>
      <c r="Z15" s="137">
        <f>+IF(X15&lt;&gt;0,+(Y15/X15)*100,0)</f>
        <v>29.303909282396813</v>
      </c>
      <c r="AA15" s="153">
        <f>SUM(AA16:AA18)</f>
        <v>77824468</v>
      </c>
    </row>
    <row r="16" spans="1:27" ht="12.75">
      <c r="A16" s="138" t="s">
        <v>85</v>
      </c>
      <c r="B16" s="136"/>
      <c r="C16" s="155">
        <v>9585100</v>
      </c>
      <c r="D16" s="155"/>
      <c r="E16" s="156">
        <v>14973823</v>
      </c>
      <c r="F16" s="60">
        <v>10780752</v>
      </c>
      <c r="G16" s="60">
        <v>2646249</v>
      </c>
      <c r="H16" s="60">
        <v>772239</v>
      </c>
      <c r="I16" s="60">
        <v>999541</v>
      </c>
      <c r="J16" s="60">
        <v>4418029</v>
      </c>
      <c r="K16" s="60">
        <v>970997</v>
      </c>
      <c r="L16" s="60">
        <v>1385758</v>
      </c>
      <c r="M16" s="60">
        <v>503287</v>
      </c>
      <c r="N16" s="60">
        <v>2860042</v>
      </c>
      <c r="O16" s="60">
        <v>692414</v>
      </c>
      <c r="P16" s="60">
        <v>1018748</v>
      </c>
      <c r="Q16" s="60">
        <v>2169395</v>
      </c>
      <c r="R16" s="60">
        <v>3880557</v>
      </c>
      <c r="S16" s="60"/>
      <c r="T16" s="60"/>
      <c r="U16" s="60"/>
      <c r="V16" s="60"/>
      <c r="W16" s="60">
        <v>11158628</v>
      </c>
      <c r="X16" s="60">
        <v>11148246</v>
      </c>
      <c r="Y16" s="60">
        <v>10382</v>
      </c>
      <c r="Z16" s="140">
        <v>0.09</v>
      </c>
      <c r="AA16" s="155">
        <v>10780752</v>
      </c>
    </row>
    <row r="17" spans="1:27" ht="12.75">
      <c r="A17" s="138" t="s">
        <v>86</v>
      </c>
      <c r="B17" s="136"/>
      <c r="C17" s="155">
        <v>73074105</v>
      </c>
      <c r="D17" s="155"/>
      <c r="E17" s="156">
        <v>62830600</v>
      </c>
      <c r="F17" s="60">
        <v>67023712</v>
      </c>
      <c r="G17" s="60">
        <v>1284977</v>
      </c>
      <c r="H17" s="60">
        <v>22483594</v>
      </c>
      <c r="I17" s="60">
        <v>1165946</v>
      </c>
      <c r="J17" s="60">
        <v>24934517</v>
      </c>
      <c r="K17" s="60">
        <v>4465640</v>
      </c>
      <c r="L17" s="60">
        <v>2036917</v>
      </c>
      <c r="M17" s="60">
        <v>808514</v>
      </c>
      <c r="N17" s="60">
        <v>7311071</v>
      </c>
      <c r="O17" s="60">
        <v>21303864</v>
      </c>
      <c r="P17" s="60">
        <v>1856321</v>
      </c>
      <c r="Q17" s="60">
        <v>8801854</v>
      </c>
      <c r="R17" s="60">
        <v>31962039</v>
      </c>
      <c r="S17" s="60"/>
      <c r="T17" s="60"/>
      <c r="U17" s="60"/>
      <c r="V17" s="60"/>
      <c r="W17" s="60">
        <v>64207627</v>
      </c>
      <c r="X17" s="60">
        <v>47122947</v>
      </c>
      <c r="Y17" s="60">
        <v>17084680</v>
      </c>
      <c r="Z17" s="140">
        <v>36.26</v>
      </c>
      <c r="AA17" s="155">
        <v>67023712</v>
      </c>
    </row>
    <row r="18" spans="1:27" ht="12.75">
      <c r="A18" s="138" t="s">
        <v>87</v>
      </c>
      <c r="B18" s="136"/>
      <c r="C18" s="155"/>
      <c r="D18" s="155"/>
      <c r="E18" s="156">
        <v>20000</v>
      </c>
      <c r="F18" s="60">
        <v>20004</v>
      </c>
      <c r="G18" s="60"/>
      <c r="H18" s="60"/>
      <c r="I18" s="60"/>
      <c r="J18" s="60"/>
      <c r="K18" s="60"/>
      <c r="L18" s="60"/>
      <c r="M18" s="60"/>
      <c r="N18" s="60"/>
      <c r="O18" s="60"/>
      <c r="P18" s="60">
        <v>75</v>
      </c>
      <c r="Q18" s="60"/>
      <c r="R18" s="60">
        <v>75</v>
      </c>
      <c r="S18" s="60"/>
      <c r="T18" s="60"/>
      <c r="U18" s="60"/>
      <c r="V18" s="60"/>
      <c r="W18" s="60">
        <v>75</v>
      </c>
      <c r="X18" s="60">
        <v>15003</v>
      </c>
      <c r="Y18" s="60">
        <v>-14928</v>
      </c>
      <c r="Z18" s="140">
        <v>-99.5</v>
      </c>
      <c r="AA18" s="155">
        <v>20004</v>
      </c>
    </row>
    <row r="19" spans="1:27" ht="12.75">
      <c r="A19" s="135" t="s">
        <v>88</v>
      </c>
      <c r="B19" s="142"/>
      <c r="C19" s="153">
        <f aca="true" t="shared" si="3" ref="C19:Y19">SUM(C20:C23)</f>
        <v>806269681</v>
      </c>
      <c r="D19" s="153">
        <f>SUM(D20:D23)</f>
        <v>0</v>
      </c>
      <c r="E19" s="154">
        <f t="shared" si="3"/>
        <v>856898802</v>
      </c>
      <c r="F19" s="100">
        <f t="shared" si="3"/>
        <v>839349575</v>
      </c>
      <c r="G19" s="100">
        <f t="shared" si="3"/>
        <v>75702849</v>
      </c>
      <c r="H19" s="100">
        <f t="shared" si="3"/>
        <v>80461450</v>
      </c>
      <c r="I19" s="100">
        <f t="shared" si="3"/>
        <v>54949314</v>
      </c>
      <c r="J19" s="100">
        <f t="shared" si="3"/>
        <v>211113613</v>
      </c>
      <c r="K19" s="100">
        <f t="shared" si="3"/>
        <v>76148598</v>
      </c>
      <c r="L19" s="100">
        <f t="shared" si="3"/>
        <v>66574892</v>
      </c>
      <c r="M19" s="100">
        <f t="shared" si="3"/>
        <v>84491959</v>
      </c>
      <c r="N19" s="100">
        <f t="shared" si="3"/>
        <v>227215449</v>
      </c>
      <c r="O19" s="100">
        <f t="shared" si="3"/>
        <v>67221354</v>
      </c>
      <c r="P19" s="100">
        <f t="shared" si="3"/>
        <v>49210554</v>
      </c>
      <c r="Q19" s="100">
        <f t="shared" si="3"/>
        <v>82318969</v>
      </c>
      <c r="R19" s="100">
        <f t="shared" si="3"/>
        <v>198750877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637079939</v>
      </c>
      <c r="X19" s="100">
        <f t="shared" si="3"/>
        <v>641179100</v>
      </c>
      <c r="Y19" s="100">
        <f t="shared" si="3"/>
        <v>-4099161</v>
      </c>
      <c r="Z19" s="137">
        <f>+IF(X19&lt;&gt;0,+(Y19/X19)*100,0)</f>
        <v>-0.6393160662909942</v>
      </c>
      <c r="AA19" s="153">
        <f>SUM(AA20:AA23)</f>
        <v>839349575</v>
      </c>
    </row>
    <row r="20" spans="1:27" ht="12.75">
      <c r="A20" s="138" t="s">
        <v>89</v>
      </c>
      <c r="B20" s="136"/>
      <c r="C20" s="155">
        <v>742458213</v>
      </c>
      <c r="D20" s="155"/>
      <c r="E20" s="156">
        <v>773587542</v>
      </c>
      <c r="F20" s="60">
        <v>770965100</v>
      </c>
      <c r="G20" s="60">
        <v>51389820</v>
      </c>
      <c r="H20" s="60">
        <v>74708856</v>
      </c>
      <c r="I20" s="60">
        <v>49199450</v>
      </c>
      <c r="J20" s="60">
        <v>175298126</v>
      </c>
      <c r="K20" s="60">
        <v>70472196</v>
      </c>
      <c r="L20" s="60">
        <v>60840076</v>
      </c>
      <c r="M20" s="60">
        <v>78709853</v>
      </c>
      <c r="N20" s="60">
        <v>210022125</v>
      </c>
      <c r="O20" s="60">
        <v>61528143</v>
      </c>
      <c r="P20" s="60">
        <v>52073122</v>
      </c>
      <c r="Q20" s="60">
        <v>77806175</v>
      </c>
      <c r="R20" s="60">
        <v>191407440</v>
      </c>
      <c r="S20" s="60"/>
      <c r="T20" s="60"/>
      <c r="U20" s="60"/>
      <c r="V20" s="60"/>
      <c r="W20" s="60">
        <v>576727691</v>
      </c>
      <c r="X20" s="60">
        <v>578695655</v>
      </c>
      <c r="Y20" s="60">
        <v>-1967964</v>
      </c>
      <c r="Z20" s="140">
        <v>-0.34</v>
      </c>
      <c r="AA20" s="155">
        <v>770965100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63811468</v>
      </c>
      <c r="D23" s="155"/>
      <c r="E23" s="156">
        <v>83311260</v>
      </c>
      <c r="F23" s="60">
        <v>68384475</v>
      </c>
      <c r="G23" s="60">
        <v>24313029</v>
      </c>
      <c r="H23" s="60">
        <v>5752594</v>
      </c>
      <c r="I23" s="60">
        <v>5749864</v>
      </c>
      <c r="J23" s="60">
        <v>35815487</v>
      </c>
      <c r="K23" s="60">
        <v>5676402</v>
      </c>
      <c r="L23" s="60">
        <v>5734816</v>
      </c>
      <c r="M23" s="60">
        <v>5782106</v>
      </c>
      <c r="N23" s="60">
        <v>17193324</v>
      </c>
      <c r="O23" s="60">
        <v>5693211</v>
      </c>
      <c r="P23" s="60">
        <v>-2862568</v>
      </c>
      <c r="Q23" s="60">
        <v>4512794</v>
      </c>
      <c r="R23" s="60">
        <v>7343437</v>
      </c>
      <c r="S23" s="60"/>
      <c r="T23" s="60"/>
      <c r="U23" s="60"/>
      <c r="V23" s="60"/>
      <c r="W23" s="60">
        <v>60352248</v>
      </c>
      <c r="X23" s="60">
        <v>62483445</v>
      </c>
      <c r="Y23" s="60">
        <v>-2131197</v>
      </c>
      <c r="Z23" s="140">
        <v>-3.41</v>
      </c>
      <c r="AA23" s="155">
        <v>68384475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1454845123</v>
      </c>
      <c r="D25" s="168">
        <f>+D5+D9+D15+D19+D24</f>
        <v>0</v>
      </c>
      <c r="E25" s="169">
        <f t="shared" si="4"/>
        <v>1536989794</v>
      </c>
      <c r="F25" s="73">
        <f t="shared" si="4"/>
        <v>1517922567</v>
      </c>
      <c r="G25" s="73">
        <f t="shared" si="4"/>
        <v>119663100</v>
      </c>
      <c r="H25" s="73">
        <f t="shared" si="4"/>
        <v>150336117</v>
      </c>
      <c r="I25" s="73">
        <f t="shared" si="4"/>
        <v>96312696</v>
      </c>
      <c r="J25" s="73">
        <f t="shared" si="4"/>
        <v>366311913</v>
      </c>
      <c r="K25" s="73">
        <f t="shared" si="4"/>
        <v>133622237</v>
      </c>
      <c r="L25" s="73">
        <f t="shared" si="4"/>
        <v>108704277</v>
      </c>
      <c r="M25" s="73">
        <f t="shared" si="4"/>
        <v>165123753</v>
      </c>
      <c r="N25" s="73">
        <f t="shared" si="4"/>
        <v>407450267</v>
      </c>
      <c r="O25" s="73">
        <f t="shared" si="4"/>
        <v>114098726</v>
      </c>
      <c r="P25" s="73">
        <f t="shared" si="4"/>
        <v>110761279</v>
      </c>
      <c r="Q25" s="73">
        <f t="shared" si="4"/>
        <v>169916587</v>
      </c>
      <c r="R25" s="73">
        <f t="shared" si="4"/>
        <v>394776592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1168538772</v>
      </c>
      <c r="X25" s="73">
        <f t="shared" si="4"/>
        <v>1152097541</v>
      </c>
      <c r="Y25" s="73">
        <f t="shared" si="4"/>
        <v>16441231</v>
      </c>
      <c r="Z25" s="170">
        <f>+IF(X25&lt;&gt;0,+(Y25/X25)*100,0)</f>
        <v>1.4270693595725676</v>
      </c>
      <c r="AA25" s="168">
        <f>+AA5+AA9+AA15+AA19+AA24</f>
        <v>1517922567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190232930</v>
      </c>
      <c r="D28" s="153">
        <f>SUM(D29:D31)</f>
        <v>0</v>
      </c>
      <c r="E28" s="154">
        <f t="shared" si="5"/>
        <v>235751003</v>
      </c>
      <c r="F28" s="100">
        <f t="shared" si="5"/>
        <v>235698877</v>
      </c>
      <c r="G28" s="100">
        <f t="shared" si="5"/>
        <v>10860566</v>
      </c>
      <c r="H28" s="100">
        <f t="shared" si="5"/>
        <v>15440508</v>
      </c>
      <c r="I28" s="100">
        <f t="shared" si="5"/>
        <v>17099771</v>
      </c>
      <c r="J28" s="100">
        <f t="shared" si="5"/>
        <v>43400845</v>
      </c>
      <c r="K28" s="100">
        <f t="shared" si="5"/>
        <v>15115260</v>
      </c>
      <c r="L28" s="100">
        <f t="shared" si="5"/>
        <v>14915147</v>
      </c>
      <c r="M28" s="100">
        <f t="shared" si="5"/>
        <v>18045282</v>
      </c>
      <c r="N28" s="100">
        <f t="shared" si="5"/>
        <v>48075689</v>
      </c>
      <c r="O28" s="100">
        <f t="shared" si="5"/>
        <v>14693042</v>
      </c>
      <c r="P28" s="100">
        <f t="shared" si="5"/>
        <v>11746619</v>
      </c>
      <c r="Q28" s="100">
        <f t="shared" si="5"/>
        <v>15280802</v>
      </c>
      <c r="R28" s="100">
        <f t="shared" si="5"/>
        <v>41720463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133196997</v>
      </c>
      <c r="X28" s="100">
        <f t="shared" si="5"/>
        <v>172775142</v>
      </c>
      <c r="Y28" s="100">
        <f t="shared" si="5"/>
        <v>-39578145</v>
      </c>
      <c r="Z28" s="137">
        <f>+IF(X28&lt;&gt;0,+(Y28/X28)*100,0)</f>
        <v>-22.90731440984722</v>
      </c>
      <c r="AA28" s="153">
        <f>SUM(AA29:AA31)</f>
        <v>235698877</v>
      </c>
    </row>
    <row r="29" spans="1:27" ht="12.75">
      <c r="A29" s="138" t="s">
        <v>75</v>
      </c>
      <c r="B29" s="136"/>
      <c r="C29" s="155">
        <v>102839477</v>
      </c>
      <c r="D29" s="155"/>
      <c r="E29" s="156">
        <v>96591800</v>
      </c>
      <c r="F29" s="60">
        <v>97102266</v>
      </c>
      <c r="G29" s="60">
        <v>4011085</v>
      </c>
      <c r="H29" s="60">
        <v>7511855</v>
      </c>
      <c r="I29" s="60">
        <v>4981600</v>
      </c>
      <c r="J29" s="60">
        <v>16504540</v>
      </c>
      <c r="K29" s="60">
        <v>4808762</v>
      </c>
      <c r="L29" s="60">
        <v>5093242</v>
      </c>
      <c r="M29" s="60">
        <v>5617955</v>
      </c>
      <c r="N29" s="60">
        <v>15519959</v>
      </c>
      <c r="O29" s="60">
        <v>5583439</v>
      </c>
      <c r="P29" s="60">
        <v>3917946</v>
      </c>
      <c r="Q29" s="60">
        <v>4171882</v>
      </c>
      <c r="R29" s="60">
        <v>13673267</v>
      </c>
      <c r="S29" s="60"/>
      <c r="T29" s="60"/>
      <c r="U29" s="60"/>
      <c r="V29" s="60"/>
      <c r="W29" s="60">
        <v>45697766</v>
      </c>
      <c r="X29" s="60">
        <v>72454986</v>
      </c>
      <c r="Y29" s="60">
        <v>-26757220</v>
      </c>
      <c r="Z29" s="140">
        <v>-36.93</v>
      </c>
      <c r="AA29" s="155">
        <v>97102266</v>
      </c>
    </row>
    <row r="30" spans="1:27" ht="12.75">
      <c r="A30" s="138" t="s">
        <v>76</v>
      </c>
      <c r="B30" s="136"/>
      <c r="C30" s="157">
        <v>45783441</v>
      </c>
      <c r="D30" s="157"/>
      <c r="E30" s="158">
        <v>135481203</v>
      </c>
      <c r="F30" s="159">
        <v>138596611</v>
      </c>
      <c r="G30" s="159">
        <v>6849481</v>
      </c>
      <c r="H30" s="159">
        <v>7928653</v>
      </c>
      <c r="I30" s="159">
        <v>12118171</v>
      </c>
      <c r="J30" s="159">
        <v>26896305</v>
      </c>
      <c r="K30" s="159">
        <v>10306498</v>
      </c>
      <c r="L30" s="159">
        <v>9821905</v>
      </c>
      <c r="M30" s="159">
        <v>12427327</v>
      </c>
      <c r="N30" s="159">
        <v>32555730</v>
      </c>
      <c r="O30" s="159">
        <v>9109603</v>
      </c>
      <c r="P30" s="159">
        <v>7828673</v>
      </c>
      <c r="Q30" s="159">
        <v>11108920</v>
      </c>
      <c r="R30" s="159">
        <v>28047196</v>
      </c>
      <c r="S30" s="159"/>
      <c r="T30" s="159"/>
      <c r="U30" s="159"/>
      <c r="V30" s="159"/>
      <c r="W30" s="159">
        <v>87499231</v>
      </c>
      <c r="X30" s="159">
        <v>97509681</v>
      </c>
      <c r="Y30" s="159">
        <v>-10010450</v>
      </c>
      <c r="Z30" s="141">
        <v>-10.27</v>
      </c>
      <c r="AA30" s="157">
        <v>138596611</v>
      </c>
    </row>
    <row r="31" spans="1:27" ht="12.75">
      <c r="A31" s="138" t="s">
        <v>77</v>
      </c>
      <c r="B31" s="136"/>
      <c r="C31" s="155">
        <v>41610012</v>
      </c>
      <c r="D31" s="155"/>
      <c r="E31" s="156">
        <v>3678000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2810475</v>
      </c>
      <c r="Y31" s="60">
        <v>-2810475</v>
      </c>
      <c r="Z31" s="140">
        <v>-100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243031333</v>
      </c>
      <c r="D32" s="153">
        <f>SUM(D33:D37)</f>
        <v>0</v>
      </c>
      <c r="E32" s="154">
        <f t="shared" si="6"/>
        <v>156777138</v>
      </c>
      <c r="F32" s="100">
        <f t="shared" si="6"/>
        <v>170325310</v>
      </c>
      <c r="G32" s="100">
        <f t="shared" si="6"/>
        <v>10197076</v>
      </c>
      <c r="H32" s="100">
        <f t="shared" si="6"/>
        <v>10346582</v>
      </c>
      <c r="I32" s="100">
        <f t="shared" si="6"/>
        <v>11878013</v>
      </c>
      <c r="J32" s="100">
        <f t="shared" si="6"/>
        <v>32421671</v>
      </c>
      <c r="K32" s="100">
        <f t="shared" si="6"/>
        <v>12414079</v>
      </c>
      <c r="L32" s="100">
        <f t="shared" si="6"/>
        <v>13768146</v>
      </c>
      <c r="M32" s="100">
        <f t="shared" si="6"/>
        <v>16192238</v>
      </c>
      <c r="N32" s="100">
        <f t="shared" si="6"/>
        <v>42374463</v>
      </c>
      <c r="O32" s="100">
        <f t="shared" si="6"/>
        <v>13663660</v>
      </c>
      <c r="P32" s="100">
        <f t="shared" si="6"/>
        <v>10948712</v>
      </c>
      <c r="Q32" s="100">
        <f t="shared" si="6"/>
        <v>13961723</v>
      </c>
      <c r="R32" s="100">
        <f t="shared" si="6"/>
        <v>38574095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113370229</v>
      </c>
      <c r="X32" s="100">
        <f t="shared" si="6"/>
        <v>116065737</v>
      </c>
      <c r="Y32" s="100">
        <f t="shared" si="6"/>
        <v>-2695508</v>
      </c>
      <c r="Z32" s="137">
        <f>+IF(X32&lt;&gt;0,+(Y32/X32)*100,0)</f>
        <v>-2.322397694334203</v>
      </c>
      <c r="AA32" s="153">
        <f>SUM(AA33:AA37)</f>
        <v>170325310</v>
      </c>
    </row>
    <row r="33" spans="1:27" ht="12.75">
      <c r="A33" s="138" t="s">
        <v>79</v>
      </c>
      <c r="B33" s="136"/>
      <c r="C33" s="155">
        <v>27718436</v>
      </c>
      <c r="D33" s="155"/>
      <c r="E33" s="156">
        <v>35001332</v>
      </c>
      <c r="F33" s="60">
        <v>37539987</v>
      </c>
      <c r="G33" s="60">
        <v>1994681</v>
      </c>
      <c r="H33" s="60">
        <v>2067835</v>
      </c>
      <c r="I33" s="60">
        <v>2350529</v>
      </c>
      <c r="J33" s="60">
        <v>6413045</v>
      </c>
      <c r="K33" s="60">
        <v>2245064</v>
      </c>
      <c r="L33" s="60">
        <v>2038913</v>
      </c>
      <c r="M33" s="60">
        <v>3423828</v>
      </c>
      <c r="N33" s="60">
        <v>7707805</v>
      </c>
      <c r="O33" s="60">
        <v>2604512</v>
      </c>
      <c r="P33" s="60">
        <v>2073825</v>
      </c>
      <c r="Q33" s="60">
        <v>3468137</v>
      </c>
      <c r="R33" s="60">
        <v>8146474</v>
      </c>
      <c r="S33" s="60"/>
      <c r="T33" s="60"/>
      <c r="U33" s="60"/>
      <c r="V33" s="60"/>
      <c r="W33" s="60">
        <v>22267324</v>
      </c>
      <c r="X33" s="60">
        <v>24399756</v>
      </c>
      <c r="Y33" s="60">
        <v>-2132432</v>
      </c>
      <c r="Z33" s="140">
        <v>-8.74</v>
      </c>
      <c r="AA33" s="155">
        <v>37539987</v>
      </c>
    </row>
    <row r="34" spans="1:27" ht="12.75">
      <c r="A34" s="138" t="s">
        <v>80</v>
      </c>
      <c r="B34" s="136"/>
      <c r="C34" s="155">
        <v>73507313</v>
      </c>
      <c r="D34" s="155"/>
      <c r="E34" s="156">
        <v>72619104</v>
      </c>
      <c r="F34" s="60">
        <v>82240010</v>
      </c>
      <c r="G34" s="60">
        <v>5394068</v>
      </c>
      <c r="H34" s="60">
        <v>5272478</v>
      </c>
      <c r="I34" s="60">
        <v>5198102</v>
      </c>
      <c r="J34" s="60">
        <v>15864648</v>
      </c>
      <c r="K34" s="60">
        <v>6674701</v>
      </c>
      <c r="L34" s="60">
        <v>7530589</v>
      </c>
      <c r="M34" s="60">
        <v>8185739</v>
      </c>
      <c r="N34" s="60">
        <v>22391029</v>
      </c>
      <c r="O34" s="60">
        <v>7186635</v>
      </c>
      <c r="P34" s="60">
        <v>5508834</v>
      </c>
      <c r="Q34" s="60">
        <v>7310393</v>
      </c>
      <c r="R34" s="60">
        <v>20005862</v>
      </c>
      <c r="S34" s="60"/>
      <c r="T34" s="60"/>
      <c r="U34" s="60"/>
      <c r="V34" s="60"/>
      <c r="W34" s="60">
        <v>58261539</v>
      </c>
      <c r="X34" s="60">
        <v>54649953</v>
      </c>
      <c r="Y34" s="60">
        <v>3611586</v>
      </c>
      <c r="Z34" s="140">
        <v>6.61</v>
      </c>
      <c r="AA34" s="155">
        <v>82240010</v>
      </c>
    </row>
    <row r="35" spans="1:27" ht="12.75">
      <c r="A35" s="138" t="s">
        <v>81</v>
      </c>
      <c r="B35" s="136"/>
      <c r="C35" s="155">
        <v>125290103</v>
      </c>
      <c r="D35" s="155"/>
      <c r="E35" s="156">
        <v>28420447</v>
      </c>
      <c r="F35" s="60">
        <v>30452852</v>
      </c>
      <c r="G35" s="60">
        <v>2170046</v>
      </c>
      <c r="H35" s="60">
        <v>2217708</v>
      </c>
      <c r="I35" s="60">
        <v>3019521</v>
      </c>
      <c r="J35" s="60">
        <v>7407275</v>
      </c>
      <c r="K35" s="60">
        <v>2738029</v>
      </c>
      <c r="L35" s="60">
        <v>3289374</v>
      </c>
      <c r="M35" s="60">
        <v>3490042</v>
      </c>
      <c r="N35" s="60">
        <v>9517445</v>
      </c>
      <c r="O35" s="60">
        <v>2938599</v>
      </c>
      <c r="P35" s="60">
        <v>2697453</v>
      </c>
      <c r="Q35" s="60">
        <v>2151867</v>
      </c>
      <c r="R35" s="60">
        <v>7787919</v>
      </c>
      <c r="S35" s="60"/>
      <c r="T35" s="60"/>
      <c r="U35" s="60"/>
      <c r="V35" s="60"/>
      <c r="W35" s="60">
        <v>24712639</v>
      </c>
      <c r="X35" s="60">
        <v>21463839</v>
      </c>
      <c r="Y35" s="60">
        <v>3248800</v>
      </c>
      <c r="Z35" s="140">
        <v>15.14</v>
      </c>
      <c r="AA35" s="155">
        <v>30452852</v>
      </c>
    </row>
    <row r="36" spans="1:27" ht="12.75">
      <c r="A36" s="138" t="s">
        <v>82</v>
      </c>
      <c r="B36" s="136"/>
      <c r="C36" s="155">
        <v>10753044</v>
      </c>
      <c r="D36" s="155"/>
      <c r="E36" s="156">
        <v>20736255</v>
      </c>
      <c r="F36" s="60">
        <v>20092461</v>
      </c>
      <c r="G36" s="60">
        <v>638281</v>
      </c>
      <c r="H36" s="60">
        <v>788561</v>
      </c>
      <c r="I36" s="60">
        <v>1309861</v>
      </c>
      <c r="J36" s="60">
        <v>2736703</v>
      </c>
      <c r="K36" s="60">
        <v>756285</v>
      </c>
      <c r="L36" s="60">
        <v>909270</v>
      </c>
      <c r="M36" s="60">
        <v>1092629</v>
      </c>
      <c r="N36" s="60">
        <v>2758184</v>
      </c>
      <c r="O36" s="60">
        <v>933914</v>
      </c>
      <c r="P36" s="60">
        <v>668600</v>
      </c>
      <c r="Q36" s="60">
        <v>1031326</v>
      </c>
      <c r="R36" s="60">
        <v>2633840</v>
      </c>
      <c r="S36" s="60"/>
      <c r="T36" s="60"/>
      <c r="U36" s="60"/>
      <c r="V36" s="60"/>
      <c r="W36" s="60">
        <v>8128727</v>
      </c>
      <c r="X36" s="60">
        <v>15552189</v>
      </c>
      <c r="Y36" s="60">
        <v>-7423462</v>
      </c>
      <c r="Z36" s="140">
        <v>-47.73</v>
      </c>
      <c r="AA36" s="155">
        <v>20092461</v>
      </c>
    </row>
    <row r="37" spans="1:27" ht="12.75">
      <c r="A37" s="138" t="s">
        <v>83</v>
      </c>
      <c r="B37" s="136"/>
      <c r="C37" s="157">
        <v>5762437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125410201</v>
      </c>
      <c r="D38" s="153">
        <f>SUM(D39:D41)</f>
        <v>0</v>
      </c>
      <c r="E38" s="154">
        <f t="shared" si="7"/>
        <v>231472410</v>
      </c>
      <c r="F38" s="100">
        <f t="shared" si="7"/>
        <v>218241829</v>
      </c>
      <c r="G38" s="100">
        <f t="shared" si="7"/>
        <v>13406474</v>
      </c>
      <c r="H38" s="100">
        <f t="shared" si="7"/>
        <v>13988846</v>
      </c>
      <c r="I38" s="100">
        <f t="shared" si="7"/>
        <v>16253377</v>
      </c>
      <c r="J38" s="100">
        <f t="shared" si="7"/>
        <v>43648697</v>
      </c>
      <c r="K38" s="100">
        <f t="shared" si="7"/>
        <v>12693251</v>
      </c>
      <c r="L38" s="100">
        <f t="shared" si="7"/>
        <v>13358910</v>
      </c>
      <c r="M38" s="100">
        <f t="shared" si="7"/>
        <v>22999078</v>
      </c>
      <c r="N38" s="100">
        <f t="shared" si="7"/>
        <v>49051239</v>
      </c>
      <c r="O38" s="100">
        <f t="shared" si="7"/>
        <v>13124793</v>
      </c>
      <c r="P38" s="100">
        <f t="shared" si="7"/>
        <v>11226999</v>
      </c>
      <c r="Q38" s="100">
        <f t="shared" si="7"/>
        <v>16608815</v>
      </c>
      <c r="R38" s="100">
        <f t="shared" si="7"/>
        <v>40960607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133660543</v>
      </c>
      <c r="X38" s="100">
        <f t="shared" si="7"/>
        <v>109022580</v>
      </c>
      <c r="Y38" s="100">
        <f t="shared" si="7"/>
        <v>24637963</v>
      </c>
      <c r="Z38" s="137">
        <f>+IF(X38&lt;&gt;0,+(Y38/X38)*100,0)</f>
        <v>22.598954271674728</v>
      </c>
      <c r="AA38" s="153">
        <f>SUM(AA39:AA41)</f>
        <v>218241829</v>
      </c>
    </row>
    <row r="39" spans="1:27" ht="12.75">
      <c r="A39" s="138" t="s">
        <v>85</v>
      </c>
      <c r="B39" s="136"/>
      <c r="C39" s="155">
        <v>40942987</v>
      </c>
      <c r="D39" s="155"/>
      <c r="E39" s="156">
        <v>54254434</v>
      </c>
      <c r="F39" s="60">
        <v>54010783</v>
      </c>
      <c r="G39" s="60">
        <v>5129962</v>
      </c>
      <c r="H39" s="60">
        <v>6337468</v>
      </c>
      <c r="I39" s="60">
        <v>3935446</v>
      </c>
      <c r="J39" s="60">
        <v>15402876</v>
      </c>
      <c r="K39" s="60">
        <v>3392013</v>
      </c>
      <c r="L39" s="60">
        <v>3630013</v>
      </c>
      <c r="M39" s="60">
        <v>4312349</v>
      </c>
      <c r="N39" s="60">
        <v>11334375</v>
      </c>
      <c r="O39" s="60">
        <v>2948996</v>
      </c>
      <c r="P39" s="60">
        <v>582390</v>
      </c>
      <c r="Q39" s="60">
        <v>3669078</v>
      </c>
      <c r="R39" s="60">
        <v>7200464</v>
      </c>
      <c r="S39" s="60"/>
      <c r="T39" s="60"/>
      <c r="U39" s="60"/>
      <c r="V39" s="60"/>
      <c r="W39" s="60">
        <v>33937715</v>
      </c>
      <c r="X39" s="60">
        <v>40690827</v>
      </c>
      <c r="Y39" s="60">
        <v>-6753112</v>
      </c>
      <c r="Z39" s="140">
        <v>-16.6</v>
      </c>
      <c r="AA39" s="155">
        <v>54010783</v>
      </c>
    </row>
    <row r="40" spans="1:27" ht="12.75">
      <c r="A40" s="138" t="s">
        <v>86</v>
      </c>
      <c r="B40" s="136"/>
      <c r="C40" s="155">
        <v>84467214</v>
      </c>
      <c r="D40" s="155"/>
      <c r="E40" s="156">
        <v>174605333</v>
      </c>
      <c r="F40" s="60">
        <v>162109512</v>
      </c>
      <c r="G40" s="60">
        <v>8138837</v>
      </c>
      <c r="H40" s="60">
        <v>7527805</v>
      </c>
      <c r="I40" s="60">
        <v>12194853</v>
      </c>
      <c r="J40" s="60">
        <v>27861495</v>
      </c>
      <c r="K40" s="60">
        <v>9160322</v>
      </c>
      <c r="L40" s="60">
        <v>9599829</v>
      </c>
      <c r="M40" s="60">
        <v>18561163</v>
      </c>
      <c r="N40" s="60">
        <v>37321314</v>
      </c>
      <c r="O40" s="60">
        <v>10022571</v>
      </c>
      <c r="P40" s="60">
        <v>10534766</v>
      </c>
      <c r="Q40" s="60">
        <v>12808299</v>
      </c>
      <c r="R40" s="60">
        <v>33365636</v>
      </c>
      <c r="S40" s="60"/>
      <c r="T40" s="60"/>
      <c r="U40" s="60"/>
      <c r="V40" s="60"/>
      <c r="W40" s="60">
        <v>98548445</v>
      </c>
      <c r="X40" s="60">
        <v>66361878</v>
      </c>
      <c r="Y40" s="60">
        <v>32186567</v>
      </c>
      <c r="Z40" s="140">
        <v>48.5</v>
      </c>
      <c r="AA40" s="155">
        <v>162109512</v>
      </c>
    </row>
    <row r="41" spans="1:27" ht="12.75">
      <c r="A41" s="138" t="s">
        <v>87</v>
      </c>
      <c r="B41" s="136"/>
      <c r="C41" s="155"/>
      <c r="D41" s="155"/>
      <c r="E41" s="156">
        <v>2612643</v>
      </c>
      <c r="F41" s="60">
        <v>2121534</v>
      </c>
      <c r="G41" s="60">
        <v>137675</v>
      </c>
      <c r="H41" s="60">
        <v>123573</v>
      </c>
      <c r="I41" s="60">
        <v>123078</v>
      </c>
      <c r="J41" s="60">
        <v>384326</v>
      </c>
      <c r="K41" s="60">
        <v>140916</v>
      </c>
      <c r="L41" s="60">
        <v>129068</v>
      </c>
      <c r="M41" s="60">
        <v>125566</v>
      </c>
      <c r="N41" s="60">
        <v>395550</v>
      </c>
      <c r="O41" s="60">
        <v>153226</v>
      </c>
      <c r="P41" s="60">
        <v>109843</v>
      </c>
      <c r="Q41" s="60">
        <v>131438</v>
      </c>
      <c r="R41" s="60">
        <v>394507</v>
      </c>
      <c r="S41" s="60"/>
      <c r="T41" s="60"/>
      <c r="U41" s="60"/>
      <c r="V41" s="60"/>
      <c r="W41" s="60">
        <v>1174383</v>
      </c>
      <c r="X41" s="60">
        <v>1969875</v>
      </c>
      <c r="Y41" s="60">
        <v>-795492</v>
      </c>
      <c r="Z41" s="140">
        <v>-40.38</v>
      </c>
      <c r="AA41" s="155">
        <v>2121534</v>
      </c>
    </row>
    <row r="42" spans="1:27" ht="12.75">
      <c r="A42" s="135" t="s">
        <v>88</v>
      </c>
      <c r="B42" s="142"/>
      <c r="C42" s="153">
        <f aca="true" t="shared" si="8" ref="C42:Y42">SUM(C43:C46)</f>
        <v>737569304</v>
      </c>
      <c r="D42" s="153">
        <f>SUM(D43:D46)</f>
        <v>0</v>
      </c>
      <c r="E42" s="154">
        <f t="shared" si="8"/>
        <v>829583611</v>
      </c>
      <c r="F42" s="100">
        <f t="shared" si="8"/>
        <v>801701842</v>
      </c>
      <c r="G42" s="100">
        <f t="shared" si="8"/>
        <v>74624229</v>
      </c>
      <c r="H42" s="100">
        <f t="shared" si="8"/>
        <v>81173137</v>
      </c>
      <c r="I42" s="100">
        <f t="shared" si="8"/>
        <v>59938995</v>
      </c>
      <c r="J42" s="100">
        <f t="shared" si="8"/>
        <v>215736361</v>
      </c>
      <c r="K42" s="100">
        <f t="shared" si="8"/>
        <v>14338394</v>
      </c>
      <c r="L42" s="100">
        <f t="shared" si="8"/>
        <v>56356744</v>
      </c>
      <c r="M42" s="100">
        <f t="shared" si="8"/>
        <v>69075497</v>
      </c>
      <c r="N42" s="100">
        <f t="shared" si="8"/>
        <v>139770635</v>
      </c>
      <c r="O42" s="100">
        <f t="shared" si="8"/>
        <v>57060167</v>
      </c>
      <c r="P42" s="100">
        <f t="shared" si="8"/>
        <v>45433725</v>
      </c>
      <c r="Q42" s="100">
        <f t="shared" si="8"/>
        <v>55451511</v>
      </c>
      <c r="R42" s="100">
        <f t="shared" si="8"/>
        <v>157945403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513452399</v>
      </c>
      <c r="X42" s="100">
        <f t="shared" si="8"/>
        <v>622423818</v>
      </c>
      <c r="Y42" s="100">
        <f t="shared" si="8"/>
        <v>-108971419</v>
      </c>
      <c r="Z42" s="137">
        <f>+IF(X42&lt;&gt;0,+(Y42/X42)*100,0)</f>
        <v>-17.507591427036296</v>
      </c>
      <c r="AA42" s="153">
        <f>SUM(AA43:AA46)</f>
        <v>801701842</v>
      </c>
    </row>
    <row r="43" spans="1:27" ht="12.75">
      <c r="A43" s="138" t="s">
        <v>89</v>
      </c>
      <c r="B43" s="136"/>
      <c r="C43" s="155">
        <v>672131280</v>
      </c>
      <c r="D43" s="155"/>
      <c r="E43" s="156">
        <v>746397763</v>
      </c>
      <c r="F43" s="60">
        <v>730710943</v>
      </c>
      <c r="G43" s="60">
        <v>71490919</v>
      </c>
      <c r="H43" s="60">
        <v>73813270</v>
      </c>
      <c r="I43" s="60">
        <v>53101971</v>
      </c>
      <c r="J43" s="60">
        <v>198406160</v>
      </c>
      <c r="K43" s="60">
        <v>8038529</v>
      </c>
      <c r="L43" s="60">
        <v>50121786</v>
      </c>
      <c r="M43" s="60">
        <v>62117667</v>
      </c>
      <c r="N43" s="60">
        <v>120277982</v>
      </c>
      <c r="O43" s="60">
        <v>49977346</v>
      </c>
      <c r="P43" s="60">
        <v>47336008</v>
      </c>
      <c r="Q43" s="60">
        <v>50655473</v>
      </c>
      <c r="R43" s="60">
        <v>147968827</v>
      </c>
      <c r="S43" s="60"/>
      <c r="T43" s="60"/>
      <c r="U43" s="60"/>
      <c r="V43" s="60"/>
      <c r="W43" s="60">
        <v>466652969</v>
      </c>
      <c r="X43" s="60">
        <v>559980972</v>
      </c>
      <c r="Y43" s="60">
        <v>-93328003</v>
      </c>
      <c r="Z43" s="140">
        <v>-16.67</v>
      </c>
      <c r="AA43" s="155">
        <v>730710943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65438024</v>
      </c>
      <c r="D46" s="155"/>
      <c r="E46" s="156">
        <v>83185848</v>
      </c>
      <c r="F46" s="60">
        <v>70990899</v>
      </c>
      <c r="G46" s="60">
        <v>3133310</v>
      </c>
      <c r="H46" s="60">
        <v>7359867</v>
      </c>
      <c r="I46" s="60">
        <v>6837024</v>
      </c>
      <c r="J46" s="60">
        <v>17330201</v>
      </c>
      <c r="K46" s="60">
        <v>6299865</v>
      </c>
      <c r="L46" s="60">
        <v>6234958</v>
      </c>
      <c r="M46" s="60">
        <v>6957830</v>
      </c>
      <c r="N46" s="60">
        <v>19492653</v>
      </c>
      <c r="O46" s="60">
        <v>7082821</v>
      </c>
      <c r="P46" s="60">
        <v>-1902283</v>
      </c>
      <c r="Q46" s="60">
        <v>4796038</v>
      </c>
      <c r="R46" s="60">
        <v>9976576</v>
      </c>
      <c r="S46" s="60"/>
      <c r="T46" s="60"/>
      <c r="U46" s="60"/>
      <c r="V46" s="60"/>
      <c r="W46" s="60">
        <v>46799430</v>
      </c>
      <c r="X46" s="60">
        <v>62442846</v>
      </c>
      <c r="Y46" s="60">
        <v>-15643416</v>
      </c>
      <c r="Z46" s="140">
        <v>-25.05</v>
      </c>
      <c r="AA46" s="155">
        <v>70990899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1296243768</v>
      </c>
      <c r="D48" s="168">
        <f>+D28+D32+D38+D42+D47</f>
        <v>0</v>
      </c>
      <c r="E48" s="169">
        <f t="shared" si="9"/>
        <v>1453584162</v>
      </c>
      <c r="F48" s="73">
        <f t="shared" si="9"/>
        <v>1425967858</v>
      </c>
      <c r="G48" s="73">
        <f t="shared" si="9"/>
        <v>109088345</v>
      </c>
      <c r="H48" s="73">
        <f t="shared" si="9"/>
        <v>120949073</v>
      </c>
      <c r="I48" s="73">
        <f t="shared" si="9"/>
        <v>105170156</v>
      </c>
      <c r="J48" s="73">
        <f t="shared" si="9"/>
        <v>335207574</v>
      </c>
      <c r="K48" s="73">
        <f t="shared" si="9"/>
        <v>54560984</v>
      </c>
      <c r="L48" s="73">
        <f t="shared" si="9"/>
        <v>98398947</v>
      </c>
      <c r="M48" s="73">
        <f t="shared" si="9"/>
        <v>126312095</v>
      </c>
      <c r="N48" s="73">
        <f t="shared" si="9"/>
        <v>279272026</v>
      </c>
      <c r="O48" s="73">
        <f t="shared" si="9"/>
        <v>98541662</v>
      </c>
      <c r="P48" s="73">
        <f t="shared" si="9"/>
        <v>79356055</v>
      </c>
      <c r="Q48" s="73">
        <f t="shared" si="9"/>
        <v>101302851</v>
      </c>
      <c r="R48" s="73">
        <f t="shared" si="9"/>
        <v>279200568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893680168</v>
      </c>
      <c r="X48" s="73">
        <f t="shared" si="9"/>
        <v>1020287277</v>
      </c>
      <c r="Y48" s="73">
        <f t="shared" si="9"/>
        <v>-126607109</v>
      </c>
      <c r="Z48" s="170">
        <f>+IF(X48&lt;&gt;0,+(Y48/X48)*100,0)</f>
        <v>-12.408966754174276</v>
      </c>
      <c r="AA48" s="168">
        <f>+AA28+AA32+AA38+AA42+AA47</f>
        <v>1425967858</v>
      </c>
    </row>
    <row r="49" spans="1:27" ht="12.75">
      <c r="A49" s="148" t="s">
        <v>49</v>
      </c>
      <c r="B49" s="149"/>
      <c r="C49" s="171">
        <f aca="true" t="shared" si="10" ref="C49:Y49">+C25-C48</f>
        <v>158601355</v>
      </c>
      <c r="D49" s="171">
        <f>+D25-D48</f>
        <v>0</v>
      </c>
      <c r="E49" s="172">
        <f t="shared" si="10"/>
        <v>83405632</v>
      </c>
      <c r="F49" s="173">
        <f t="shared" si="10"/>
        <v>91954709</v>
      </c>
      <c r="G49" s="173">
        <f t="shared" si="10"/>
        <v>10574755</v>
      </c>
      <c r="H49" s="173">
        <f t="shared" si="10"/>
        <v>29387044</v>
      </c>
      <c r="I49" s="173">
        <f t="shared" si="10"/>
        <v>-8857460</v>
      </c>
      <c r="J49" s="173">
        <f t="shared" si="10"/>
        <v>31104339</v>
      </c>
      <c r="K49" s="173">
        <f t="shared" si="10"/>
        <v>79061253</v>
      </c>
      <c r="L49" s="173">
        <f t="shared" si="10"/>
        <v>10305330</v>
      </c>
      <c r="M49" s="173">
        <f t="shared" si="10"/>
        <v>38811658</v>
      </c>
      <c r="N49" s="173">
        <f t="shared" si="10"/>
        <v>128178241</v>
      </c>
      <c r="O49" s="173">
        <f t="shared" si="10"/>
        <v>15557064</v>
      </c>
      <c r="P49" s="173">
        <f t="shared" si="10"/>
        <v>31405224</v>
      </c>
      <c r="Q49" s="173">
        <f t="shared" si="10"/>
        <v>68613736</v>
      </c>
      <c r="R49" s="173">
        <f t="shared" si="10"/>
        <v>115576024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274858604</v>
      </c>
      <c r="X49" s="173">
        <f>IF(F25=F48,0,X25-X48)</f>
        <v>131810264</v>
      </c>
      <c r="Y49" s="173">
        <f t="shared" si="10"/>
        <v>143048340</v>
      </c>
      <c r="Z49" s="174">
        <f>+IF(X49&lt;&gt;0,+(Y49/X49)*100,0)</f>
        <v>108.5259490869391</v>
      </c>
      <c r="AA49" s="171">
        <f>+AA25-AA48</f>
        <v>91954709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346901602</v>
      </c>
      <c r="D5" s="155">
        <v>0</v>
      </c>
      <c r="E5" s="156">
        <v>403343431</v>
      </c>
      <c r="F5" s="60">
        <v>399022903</v>
      </c>
      <c r="G5" s="60">
        <v>0</v>
      </c>
      <c r="H5" s="60">
        <v>44815385</v>
      </c>
      <c r="I5" s="60">
        <v>34636712</v>
      </c>
      <c r="J5" s="60">
        <v>79452097</v>
      </c>
      <c r="K5" s="60">
        <v>34635498</v>
      </c>
      <c r="L5" s="60">
        <v>34177990</v>
      </c>
      <c r="M5" s="60">
        <v>34656256</v>
      </c>
      <c r="N5" s="60">
        <v>103469744</v>
      </c>
      <c r="O5" s="60">
        <v>34676045</v>
      </c>
      <c r="P5" s="60">
        <v>41306111</v>
      </c>
      <c r="Q5" s="60">
        <v>35748902</v>
      </c>
      <c r="R5" s="60">
        <v>111731058</v>
      </c>
      <c r="S5" s="60">
        <v>0</v>
      </c>
      <c r="T5" s="60">
        <v>0</v>
      </c>
      <c r="U5" s="60">
        <v>0</v>
      </c>
      <c r="V5" s="60">
        <v>0</v>
      </c>
      <c r="W5" s="60">
        <v>294652899</v>
      </c>
      <c r="X5" s="60">
        <v>293340680</v>
      </c>
      <c r="Y5" s="60">
        <v>1312219</v>
      </c>
      <c r="Z5" s="140">
        <v>0.45</v>
      </c>
      <c r="AA5" s="155">
        <v>399022903</v>
      </c>
    </row>
    <row r="6" spans="1:27" ht="12.75">
      <c r="A6" s="181" t="s">
        <v>102</v>
      </c>
      <c r="B6" s="182"/>
      <c r="C6" s="155">
        <v>10536945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695209524</v>
      </c>
      <c r="D7" s="155">
        <v>0</v>
      </c>
      <c r="E7" s="156">
        <v>722822305</v>
      </c>
      <c r="F7" s="60">
        <v>718210646</v>
      </c>
      <c r="G7" s="60">
        <v>50840168</v>
      </c>
      <c r="H7" s="60">
        <v>74222115</v>
      </c>
      <c r="I7" s="60">
        <v>48848190</v>
      </c>
      <c r="J7" s="60">
        <v>173910473</v>
      </c>
      <c r="K7" s="60">
        <v>69966530</v>
      </c>
      <c r="L7" s="60">
        <v>59872578</v>
      </c>
      <c r="M7" s="60">
        <v>60666934</v>
      </c>
      <c r="N7" s="60">
        <v>190506042</v>
      </c>
      <c r="O7" s="60">
        <v>60926033</v>
      </c>
      <c r="P7" s="60">
        <v>55175943</v>
      </c>
      <c r="Q7" s="60">
        <v>73007699</v>
      </c>
      <c r="R7" s="60">
        <v>189109675</v>
      </c>
      <c r="S7" s="60">
        <v>0</v>
      </c>
      <c r="T7" s="60">
        <v>0</v>
      </c>
      <c r="U7" s="60">
        <v>0</v>
      </c>
      <c r="V7" s="60">
        <v>0</v>
      </c>
      <c r="W7" s="60">
        <v>553526190</v>
      </c>
      <c r="X7" s="60">
        <v>542116728</v>
      </c>
      <c r="Y7" s="60">
        <v>11409462</v>
      </c>
      <c r="Z7" s="140">
        <v>2.1</v>
      </c>
      <c r="AA7" s="155">
        <v>718210646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48402792</v>
      </c>
      <c r="D10" s="155">
        <v>0</v>
      </c>
      <c r="E10" s="156">
        <v>64748460</v>
      </c>
      <c r="F10" s="54">
        <v>49821675</v>
      </c>
      <c r="G10" s="54">
        <v>5751653</v>
      </c>
      <c r="H10" s="54">
        <v>5743600</v>
      </c>
      <c r="I10" s="54">
        <v>5744852</v>
      </c>
      <c r="J10" s="54">
        <v>17240105</v>
      </c>
      <c r="K10" s="54">
        <v>5670357</v>
      </c>
      <c r="L10" s="54">
        <v>5727691</v>
      </c>
      <c r="M10" s="54">
        <v>5777242</v>
      </c>
      <c r="N10" s="54">
        <v>17175290</v>
      </c>
      <c r="O10" s="54">
        <v>5687060</v>
      </c>
      <c r="P10" s="54">
        <v>-2850100</v>
      </c>
      <c r="Q10" s="54">
        <v>4504847</v>
      </c>
      <c r="R10" s="54">
        <v>7341807</v>
      </c>
      <c r="S10" s="54">
        <v>0</v>
      </c>
      <c r="T10" s="54">
        <v>0</v>
      </c>
      <c r="U10" s="54">
        <v>0</v>
      </c>
      <c r="V10" s="54">
        <v>0</v>
      </c>
      <c r="W10" s="54">
        <v>41757202</v>
      </c>
      <c r="X10" s="54">
        <v>48561345</v>
      </c>
      <c r="Y10" s="54">
        <v>-6804143</v>
      </c>
      <c r="Z10" s="184">
        <v>-14.01</v>
      </c>
      <c r="AA10" s="130">
        <v>49821675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996805</v>
      </c>
      <c r="D12" s="155">
        <v>0</v>
      </c>
      <c r="E12" s="156">
        <v>1062145</v>
      </c>
      <c r="F12" s="60">
        <v>1074300</v>
      </c>
      <c r="G12" s="60">
        <v>84035</v>
      </c>
      <c r="H12" s="60">
        <v>113470</v>
      </c>
      <c r="I12" s="60">
        <v>84515</v>
      </c>
      <c r="J12" s="60">
        <v>282020</v>
      </c>
      <c r="K12" s="60">
        <v>84515</v>
      </c>
      <c r="L12" s="60">
        <v>83349</v>
      </c>
      <c r="M12" s="60">
        <v>87898</v>
      </c>
      <c r="N12" s="60">
        <v>255762</v>
      </c>
      <c r="O12" s="60">
        <v>83271</v>
      </c>
      <c r="P12" s="60">
        <v>229589</v>
      </c>
      <c r="Q12" s="60">
        <v>294828</v>
      </c>
      <c r="R12" s="60">
        <v>607688</v>
      </c>
      <c r="S12" s="60">
        <v>0</v>
      </c>
      <c r="T12" s="60">
        <v>0</v>
      </c>
      <c r="U12" s="60">
        <v>0</v>
      </c>
      <c r="V12" s="60">
        <v>0</v>
      </c>
      <c r="W12" s="60">
        <v>1145470</v>
      </c>
      <c r="X12" s="60">
        <v>796608</v>
      </c>
      <c r="Y12" s="60">
        <v>348862</v>
      </c>
      <c r="Z12" s="140">
        <v>43.79</v>
      </c>
      <c r="AA12" s="155">
        <v>1074300</v>
      </c>
    </row>
    <row r="13" spans="1:27" ht="12.75">
      <c r="A13" s="181" t="s">
        <v>109</v>
      </c>
      <c r="B13" s="185"/>
      <c r="C13" s="155">
        <v>32512332</v>
      </c>
      <c r="D13" s="155">
        <v>0</v>
      </c>
      <c r="E13" s="156">
        <v>23627995</v>
      </c>
      <c r="F13" s="60">
        <v>27012557</v>
      </c>
      <c r="G13" s="60">
        <v>206367</v>
      </c>
      <c r="H13" s="60">
        <v>290476</v>
      </c>
      <c r="I13" s="60">
        <v>200987</v>
      </c>
      <c r="J13" s="60">
        <v>697830</v>
      </c>
      <c r="K13" s="60">
        <v>131900</v>
      </c>
      <c r="L13" s="60">
        <v>118796</v>
      </c>
      <c r="M13" s="60">
        <v>9265431</v>
      </c>
      <c r="N13" s="60">
        <v>9516127</v>
      </c>
      <c r="O13" s="60">
        <v>-8917076</v>
      </c>
      <c r="P13" s="60">
        <v>10974590</v>
      </c>
      <c r="Q13" s="60">
        <v>3927712</v>
      </c>
      <c r="R13" s="60">
        <v>5985226</v>
      </c>
      <c r="S13" s="60">
        <v>0</v>
      </c>
      <c r="T13" s="60">
        <v>0</v>
      </c>
      <c r="U13" s="60">
        <v>0</v>
      </c>
      <c r="V13" s="60">
        <v>0</v>
      </c>
      <c r="W13" s="60">
        <v>16199183</v>
      </c>
      <c r="X13" s="60">
        <v>17721000</v>
      </c>
      <c r="Y13" s="60">
        <v>-1521817</v>
      </c>
      <c r="Z13" s="140">
        <v>-8.59</v>
      </c>
      <c r="AA13" s="155">
        <v>27012557</v>
      </c>
    </row>
    <row r="14" spans="1:27" ht="12.75">
      <c r="A14" s="181" t="s">
        <v>110</v>
      </c>
      <c r="B14" s="185"/>
      <c r="C14" s="155">
        <v>5573067</v>
      </c>
      <c r="D14" s="155">
        <v>0</v>
      </c>
      <c r="E14" s="156">
        <v>6200000</v>
      </c>
      <c r="F14" s="60">
        <v>6950004</v>
      </c>
      <c r="G14" s="60">
        <v>446875</v>
      </c>
      <c r="H14" s="60">
        <v>453103</v>
      </c>
      <c r="I14" s="60">
        <v>303424</v>
      </c>
      <c r="J14" s="60">
        <v>1203402</v>
      </c>
      <c r="K14" s="60">
        <v>463649</v>
      </c>
      <c r="L14" s="60">
        <v>440815</v>
      </c>
      <c r="M14" s="60">
        <v>483896</v>
      </c>
      <c r="N14" s="60">
        <v>1388360</v>
      </c>
      <c r="O14" s="60">
        <v>515250</v>
      </c>
      <c r="P14" s="60">
        <v>960418</v>
      </c>
      <c r="Q14" s="60">
        <v>350807</v>
      </c>
      <c r="R14" s="60">
        <v>1826475</v>
      </c>
      <c r="S14" s="60">
        <v>0</v>
      </c>
      <c r="T14" s="60">
        <v>0</v>
      </c>
      <c r="U14" s="60">
        <v>0</v>
      </c>
      <c r="V14" s="60">
        <v>0</v>
      </c>
      <c r="W14" s="60">
        <v>4418237</v>
      </c>
      <c r="X14" s="60">
        <v>4650003</v>
      </c>
      <c r="Y14" s="60">
        <v>-231766</v>
      </c>
      <c r="Z14" s="140">
        <v>-4.98</v>
      </c>
      <c r="AA14" s="155">
        <v>6950004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21039564</v>
      </c>
      <c r="D16" s="155">
        <v>0</v>
      </c>
      <c r="E16" s="156">
        <v>34117000</v>
      </c>
      <c r="F16" s="60">
        <v>36617864</v>
      </c>
      <c r="G16" s="60">
        <v>4674662</v>
      </c>
      <c r="H16" s="60">
        <v>806084</v>
      </c>
      <c r="I16" s="60">
        <v>987099</v>
      </c>
      <c r="J16" s="60">
        <v>6467845</v>
      </c>
      <c r="K16" s="60">
        <v>835739</v>
      </c>
      <c r="L16" s="60">
        <v>934419</v>
      </c>
      <c r="M16" s="60">
        <v>928505</v>
      </c>
      <c r="N16" s="60">
        <v>2698663</v>
      </c>
      <c r="O16" s="60">
        <v>1146153</v>
      </c>
      <c r="P16" s="60">
        <v>-462629</v>
      </c>
      <c r="Q16" s="60">
        <v>1087707</v>
      </c>
      <c r="R16" s="60">
        <v>1771231</v>
      </c>
      <c r="S16" s="60">
        <v>0</v>
      </c>
      <c r="T16" s="60">
        <v>0</v>
      </c>
      <c r="U16" s="60">
        <v>0</v>
      </c>
      <c r="V16" s="60">
        <v>0</v>
      </c>
      <c r="W16" s="60">
        <v>10937739</v>
      </c>
      <c r="X16" s="60">
        <v>25587747</v>
      </c>
      <c r="Y16" s="60">
        <v>-14650008</v>
      </c>
      <c r="Z16" s="140">
        <v>-57.25</v>
      </c>
      <c r="AA16" s="155">
        <v>36617864</v>
      </c>
    </row>
    <row r="17" spans="1:27" ht="12.75">
      <c r="A17" s="181" t="s">
        <v>113</v>
      </c>
      <c r="B17" s="185"/>
      <c r="C17" s="155">
        <v>93105</v>
      </c>
      <c r="D17" s="155">
        <v>0</v>
      </c>
      <c r="E17" s="156">
        <v>194624</v>
      </c>
      <c r="F17" s="60">
        <v>194628</v>
      </c>
      <c r="G17" s="60">
        <v>30247</v>
      </c>
      <c r="H17" s="60">
        <v>25979</v>
      </c>
      <c r="I17" s="60">
        <v>21727</v>
      </c>
      <c r="J17" s="60">
        <v>77953</v>
      </c>
      <c r="K17" s="60">
        <v>27837</v>
      </c>
      <c r="L17" s="60">
        <v>24336</v>
      </c>
      <c r="M17" s="60">
        <v>17991</v>
      </c>
      <c r="N17" s="60">
        <v>70164</v>
      </c>
      <c r="O17" s="60">
        <v>6098</v>
      </c>
      <c r="P17" s="60">
        <v>6278</v>
      </c>
      <c r="Q17" s="60">
        <v>8652</v>
      </c>
      <c r="R17" s="60">
        <v>21028</v>
      </c>
      <c r="S17" s="60">
        <v>0</v>
      </c>
      <c r="T17" s="60">
        <v>0</v>
      </c>
      <c r="U17" s="60">
        <v>0</v>
      </c>
      <c r="V17" s="60">
        <v>0</v>
      </c>
      <c r="W17" s="60">
        <v>169145</v>
      </c>
      <c r="X17" s="60">
        <v>145971</v>
      </c>
      <c r="Y17" s="60">
        <v>23174</v>
      </c>
      <c r="Z17" s="140">
        <v>15.88</v>
      </c>
      <c r="AA17" s="155">
        <v>194628</v>
      </c>
    </row>
    <row r="18" spans="1:27" ht="12.75">
      <c r="A18" s="183" t="s">
        <v>114</v>
      </c>
      <c r="B18" s="182"/>
      <c r="C18" s="155">
        <v>8744105</v>
      </c>
      <c r="D18" s="155">
        <v>0</v>
      </c>
      <c r="E18" s="156">
        <v>9200000</v>
      </c>
      <c r="F18" s="60">
        <v>9200004</v>
      </c>
      <c r="G18" s="60">
        <v>1035802</v>
      </c>
      <c r="H18" s="60">
        <v>796278</v>
      </c>
      <c r="I18" s="60">
        <v>810291</v>
      </c>
      <c r="J18" s="60">
        <v>2642371</v>
      </c>
      <c r="K18" s="60">
        <v>866164</v>
      </c>
      <c r="L18" s="60">
        <v>1161634</v>
      </c>
      <c r="M18" s="60">
        <v>745315</v>
      </c>
      <c r="N18" s="60">
        <v>2773113</v>
      </c>
      <c r="O18" s="60">
        <v>1005603</v>
      </c>
      <c r="P18" s="60">
        <v>939723</v>
      </c>
      <c r="Q18" s="60">
        <v>898204</v>
      </c>
      <c r="R18" s="60">
        <v>2843530</v>
      </c>
      <c r="S18" s="60">
        <v>0</v>
      </c>
      <c r="T18" s="60">
        <v>0</v>
      </c>
      <c r="U18" s="60">
        <v>0</v>
      </c>
      <c r="V18" s="60">
        <v>0</v>
      </c>
      <c r="W18" s="60">
        <v>8259014</v>
      </c>
      <c r="X18" s="60">
        <v>6900003</v>
      </c>
      <c r="Y18" s="60">
        <v>1359011</v>
      </c>
      <c r="Z18" s="140">
        <v>19.7</v>
      </c>
      <c r="AA18" s="155">
        <v>9200004</v>
      </c>
    </row>
    <row r="19" spans="1:27" ht="12.75">
      <c r="A19" s="181" t="s">
        <v>34</v>
      </c>
      <c r="B19" s="185"/>
      <c r="C19" s="155">
        <v>130510579</v>
      </c>
      <c r="D19" s="155">
        <v>0</v>
      </c>
      <c r="E19" s="156">
        <v>148452100</v>
      </c>
      <c r="F19" s="60">
        <v>145978895</v>
      </c>
      <c r="G19" s="60">
        <v>54913688</v>
      </c>
      <c r="H19" s="60">
        <v>777144</v>
      </c>
      <c r="I19" s="60">
        <v>3679949</v>
      </c>
      <c r="J19" s="60">
        <v>59370781</v>
      </c>
      <c r="K19" s="60">
        <v>1287498</v>
      </c>
      <c r="L19" s="60">
        <v>2332067</v>
      </c>
      <c r="M19" s="60">
        <v>48062213</v>
      </c>
      <c r="N19" s="60">
        <v>51681778</v>
      </c>
      <c r="O19" s="60">
        <v>-3495052</v>
      </c>
      <c r="P19" s="60">
        <v>-1100430</v>
      </c>
      <c r="Q19" s="60">
        <v>37482471</v>
      </c>
      <c r="R19" s="60">
        <v>32886989</v>
      </c>
      <c r="S19" s="60">
        <v>0</v>
      </c>
      <c r="T19" s="60">
        <v>0</v>
      </c>
      <c r="U19" s="60">
        <v>0</v>
      </c>
      <c r="V19" s="60">
        <v>0</v>
      </c>
      <c r="W19" s="60">
        <v>143939548</v>
      </c>
      <c r="X19" s="60">
        <v>111339072</v>
      </c>
      <c r="Y19" s="60">
        <v>32600476</v>
      </c>
      <c r="Z19" s="140">
        <v>29.28</v>
      </c>
      <c r="AA19" s="155">
        <v>145978895</v>
      </c>
    </row>
    <row r="20" spans="1:27" ht="12.75">
      <c r="A20" s="181" t="s">
        <v>35</v>
      </c>
      <c r="B20" s="185"/>
      <c r="C20" s="155">
        <v>67947874</v>
      </c>
      <c r="D20" s="155">
        <v>0</v>
      </c>
      <c r="E20" s="156">
        <v>41906858</v>
      </c>
      <c r="F20" s="54">
        <v>33969704</v>
      </c>
      <c r="G20" s="54">
        <v>1679603</v>
      </c>
      <c r="H20" s="54">
        <v>760767</v>
      </c>
      <c r="I20" s="54">
        <v>994950</v>
      </c>
      <c r="J20" s="54">
        <v>3435320</v>
      </c>
      <c r="K20" s="54">
        <v>16184266</v>
      </c>
      <c r="L20" s="54">
        <v>3830602</v>
      </c>
      <c r="M20" s="54">
        <v>4432072</v>
      </c>
      <c r="N20" s="54">
        <v>24446940</v>
      </c>
      <c r="O20" s="54">
        <v>2465341</v>
      </c>
      <c r="P20" s="54">
        <v>2505694</v>
      </c>
      <c r="Q20" s="54">
        <v>5586169</v>
      </c>
      <c r="R20" s="54">
        <v>10557204</v>
      </c>
      <c r="S20" s="54">
        <v>0</v>
      </c>
      <c r="T20" s="54">
        <v>0</v>
      </c>
      <c r="U20" s="54">
        <v>0</v>
      </c>
      <c r="V20" s="54">
        <v>0</v>
      </c>
      <c r="W20" s="54">
        <v>38439464</v>
      </c>
      <c r="X20" s="54">
        <v>31348017</v>
      </c>
      <c r="Y20" s="54">
        <v>7091447</v>
      </c>
      <c r="Z20" s="184">
        <v>22.62</v>
      </c>
      <c r="AA20" s="130">
        <v>33969704</v>
      </c>
    </row>
    <row r="21" spans="1:27" ht="12.75">
      <c r="A21" s="181" t="s">
        <v>115</v>
      </c>
      <c r="B21" s="185"/>
      <c r="C21" s="155">
        <v>4907565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1373375859</v>
      </c>
      <c r="D22" s="188">
        <f>SUM(D5:D21)</f>
        <v>0</v>
      </c>
      <c r="E22" s="189">
        <f t="shared" si="0"/>
        <v>1455674918</v>
      </c>
      <c r="F22" s="190">
        <f t="shared" si="0"/>
        <v>1428053180</v>
      </c>
      <c r="G22" s="190">
        <f t="shared" si="0"/>
        <v>119663100</v>
      </c>
      <c r="H22" s="190">
        <f t="shared" si="0"/>
        <v>128804401</v>
      </c>
      <c r="I22" s="190">
        <f t="shared" si="0"/>
        <v>96312696</v>
      </c>
      <c r="J22" s="190">
        <f t="shared" si="0"/>
        <v>344780197</v>
      </c>
      <c r="K22" s="190">
        <f t="shared" si="0"/>
        <v>130153953</v>
      </c>
      <c r="L22" s="190">
        <f t="shared" si="0"/>
        <v>108704277</v>
      </c>
      <c r="M22" s="190">
        <f t="shared" si="0"/>
        <v>165123753</v>
      </c>
      <c r="N22" s="190">
        <f t="shared" si="0"/>
        <v>403981983</v>
      </c>
      <c r="O22" s="190">
        <f t="shared" si="0"/>
        <v>94098726</v>
      </c>
      <c r="P22" s="190">
        <f t="shared" si="0"/>
        <v>107685187</v>
      </c>
      <c r="Q22" s="190">
        <f t="shared" si="0"/>
        <v>162897998</v>
      </c>
      <c r="R22" s="190">
        <f t="shared" si="0"/>
        <v>364681911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1113444091</v>
      </c>
      <c r="X22" s="190">
        <f t="shared" si="0"/>
        <v>1082507174</v>
      </c>
      <c r="Y22" s="190">
        <f t="shared" si="0"/>
        <v>30936917</v>
      </c>
      <c r="Z22" s="191">
        <f>+IF(X22&lt;&gt;0,+(Y22/X22)*100,0)</f>
        <v>2.857894870634825</v>
      </c>
      <c r="AA22" s="188">
        <f>SUM(AA5:AA21)</f>
        <v>1428053180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320463840</v>
      </c>
      <c r="D25" s="155">
        <v>0</v>
      </c>
      <c r="E25" s="156">
        <v>359321369</v>
      </c>
      <c r="F25" s="60">
        <v>344828444</v>
      </c>
      <c r="G25" s="60">
        <v>27419435</v>
      </c>
      <c r="H25" s="60">
        <v>28054611</v>
      </c>
      <c r="I25" s="60">
        <v>27836860</v>
      </c>
      <c r="J25" s="60">
        <v>83310906</v>
      </c>
      <c r="K25" s="60">
        <v>27928016</v>
      </c>
      <c r="L25" s="60">
        <v>27924604</v>
      </c>
      <c r="M25" s="60">
        <v>31091981</v>
      </c>
      <c r="N25" s="60">
        <v>86944601</v>
      </c>
      <c r="O25" s="60">
        <v>31905449</v>
      </c>
      <c r="P25" s="60">
        <v>25314600</v>
      </c>
      <c r="Q25" s="60">
        <v>26062278</v>
      </c>
      <c r="R25" s="60">
        <v>83282327</v>
      </c>
      <c r="S25" s="60">
        <v>0</v>
      </c>
      <c r="T25" s="60">
        <v>0</v>
      </c>
      <c r="U25" s="60">
        <v>0</v>
      </c>
      <c r="V25" s="60">
        <v>0</v>
      </c>
      <c r="W25" s="60">
        <v>253537834</v>
      </c>
      <c r="X25" s="60">
        <v>267616026</v>
      </c>
      <c r="Y25" s="60">
        <v>-14078192</v>
      </c>
      <c r="Z25" s="140">
        <v>-5.26</v>
      </c>
      <c r="AA25" s="155">
        <v>344828444</v>
      </c>
    </row>
    <row r="26" spans="1:27" ht="12.75">
      <c r="A26" s="183" t="s">
        <v>38</v>
      </c>
      <c r="B26" s="182"/>
      <c r="C26" s="155">
        <v>18909736</v>
      </c>
      <c r="D26" s="155">
        <v>0</v>
      </c>
      <c r="E26" s="156">
        <v>23145995</v>
      </c>
      <c r="F26" s="60">
        <v>23145996</v>
      </c>
      <c r="G26" s="60">
        <v>1648629</v>
      </c>
      <c r="H26" s="60">
        <v>1660029</v>
      </c>
      <c r="I26" s="60">
        <v>1648629</v>
      </c>
      <c r="J26" s="60">
        <v>4957287</v>
      </c>
      <c r="K26" s="60">
        <v>1649229</v>
      </c>
      <c r="L26" s="60">
        <v>1651029</v>
      </c>
      <c r="M26" s="60">
        <v>1649229</v>
      </c>
      <c r="N26" s="60">
        <v>4949487</v>
      </c>
      <c r="O26" s="60">
        <v>2803413</v>
      </c>
      <c r="P26" s="60">
        <v>1795939</v>
      </c>
      <c r="Q26" s="60">
        <v>1794139</v>
      </c>
      <c r="R26" s="60">
        <v>6393491</v>
      </c>
      <c r="S26" s="60">
        <v>0</v>
      </c>
      <c r="T26" s="60">
        <v>0</v>
      </c>
      <c r="U26" s="60">
        <v>0</v>
      </c>
      <c r="V26" s="60">
        <v>0</v>
      </c>
      <c r="W26" s="60">
        <v>16300265</v>
      </c>
      <c r="X26" s="60">
        <v>17359497</v>
      </c>
      <c r="Y26" s="60">
        <v>-1059232</v>
      </c>
      <c r="Z26" s="140">
        <v>-6.1</v>
      </c>
      <c r="AA26" s="155">
        <v>23145996</v>
      </c>
    </row>
    <row r="27" spans="1:27" ht="12.75">
      <c r="A27" s="183" t="s">
        <v>118</v>
      </c>
      <c r="B27" s="182"/>
      <c r="C27" s="155">
        <v>18274852</v>
      </c>
      <c r="D27" s="155">
        <v>0</v>
      </c>
      <c r="E27" s="156">
        <v>33159550</v>
      </c>
      <c r="F27" s="60">
        <v>33159552</v>
      </c>
      <c r="G27" s="60">
        <v>0</v>
      </c>
      <c r="H27" s="60">
        <v>0</v>
      </c>
      <c r="I27" s="60">
        <v>136251</v>
      </c>
      <c r="J27" s="60">
        <v>136251</v>
      </c>
      <c r="K27" s="60">
        <v>31624</v>
      </c>
      <c r="L27" s="60">
        <v>35655</v>
      </c>
      <c r="M27" s="60">
        <v>21733</v>
      </c>
      <c r="N27" s="60">
        <v>89012</v>
      </c>
      <c r="O27" s="60">
        <v>31745</v>
      </c>
      <c r="P27" s="60">
        <v>-257455</v>
      </c>
      <c r="Q27" s="60">
        <v>0</v>
      </c>
      <c r="R27" s="60">
        <v>-225710</v>
      </c>
      <c r="S27" s="60">
        <v>0</v>
      </c>
      <c r="T27" s="60">
        <v>0</v>
      </c>
      <c r="U27" s="60">
        <v>0</v>
      </c>
      <c r="V27" s="60">
        <v>0</v>
      </c>
      <c r="W27" s="60">
        <v>-447</v>
      </c>
      <c r="X27" s="60">
        <v>24869664</v>
      </c>
      <c r="Y27" s="60">
        <v>-24870111</v>
      </c>
      <c r="Z27" s="140">
        <v>-100</v>
      </c>
      <c r="AA27" s="155">
        <v>33159552</v>
      </c>
    </row>
    <row r="28" spans="1:27" ht="12.75">
      <c r="A28" s="183" t="s">
        <v>39</v>
      </c>
      <c r="B28" s="182"/>
      <c r="C28" s="155">
        <v>63433644</v>
      </c>
      <c r="D28" s="155">
        <v>0</v>
      </c>
      <c r="E28" s="156">
        <v>82499076</v>
      </c>
      <c r="F28" s="60">
        <v>82499063</v>
      </c>
      <c r="G28" s="60">
        <v>5318104</v>
      </c>
      <c r="H28" s="60">
        <v>0</v>
      </c>
      <c r="I28" s="60">
        <v>10636207</v>
      </c>
      <c r="J28" s="60">
        <v>15954311</v>
      </c>
      <c r="K28" s="60">
        <v>0</v>
      </c>
      <c r="L28" s="60">
        <v>0</v>
      </c>
      <c r="M28" s="60">
        <v>15954311</v>
      </c>
      <c r="N28" s="60">
        <v>15954311</v>
      </c>
      <c r="O28" s="60">
        <v>0</v>
      </c>
      <c r="P28" s="60">
        <v>0</v>
      </c>
      <c r="Q28" s="60">
        <v>6647048</v>
      </c>
      <c r="R28" s="60">
        <v>6647048</v>
      </c>
      <c r="S28" s="60">
        <v>0</v>
      </c>
      <c r="T28" s="60">
        <v>0</v>
      </c>
      <c r="U28" s="60">
        <v>0</v>
      </c>
      <c r="V28" s="60">
        <v>0</v>
      </c>
      <c r="W28" s="60">
        <v>38555670</v>
      </c>
      <c r="X28" s="60">
        <v>61874307</v>
      </c>
      <c r="Y28" s="60">
        <v>-23318637</v>
      </c>
      <c r="Z28" s="140">
        <v>-37.69</v>
      </c>
      <c r="AA28" s="155">
        <v>82499063</v>
      </c>
    </row>
    <row r="29" spans="1:27" ht="12.75">
      <c r="A29" s="183" t="s">
        <v>40</v>
      </c>
      <c r="B29" s="182"/>
      <c r="C29" s="155">
        <v>24515486</v>
      </c>
      <c r="D29" s="155">
        <v>0</v>
      </c>
      <c r="E29" s="156">
        <v>28476519</v>
      </c>
      <c r="F29" s="60">
        <v>26351961</v>
      </c>
      <c r="G29" s="60">
        <v>0</v>
      </c>
      <c r="H29" s="60">
        <v>0</v>
      </c>
      <c r="I29" s="60">
        <v>1918221</v>
      </c>
      <c r="J29" s="60">
        <v>1918221</v>
      </c>
      <c r="K29" s="60">
        <v>-1041523</v>
      </c>
      <c r="L29" s="60">
        <v>0</v>
      </c>
      <c r="M29" s="60">
        <v>10805856</v>
      </c>
      <c r="N29" s="60">
        <v>9764333</v>
      </c>
      <c r="O29" s="60">
        <v>0</v>
      </c>
      <c r="P29" s="60">
        <v>0</v>
      </c>
      <c r="Q29" s="60">
        <v>893534</v>
      </c>
      <c r="R29" s="60">
        <v>893534</v>
      </c>
      <c r="S29" s="60">
        <v>0</v>
      </c>
      <c r="T29" s="60">
        <v>0</v>
      </c>
      <c r="U29" s="60">
        <v>0</v>
      </c>
      <c r="V29" s="60">
        <v>0</v>
      </c>
      <c r="W29" s="60">
        <v>12576088</v>
      </c>
      <c r="X29" s="60">
        <v>21357387</v>
      </c>
      <c r="Y29" s="60">
        <v>-8781299</v>
      </c>
      <c r="Z29" s="140">
        <v>-41.12</v>
      </c>
      <c r="AA29" s="155">
        <v>26351961</v>
      </c>
    </row>
    <row r="30" spans="1:27" ht="12.75">
      <c r="A30" s="183" t="s">
        <v>119</v>
      </c>
      <c r="B30" s="182"/>
      <c r="C30" s="155">
        <v>552550861</v>
      </c>
      <c r="D30" s="155">
        <v>0</v>
      </c>
      <c r="E30" s="156">
        <v>568611936</v>
      </c>
      <c r="F30" s="60">
        <v>590846504</v>
      </c>
      <c r="G30" s="60">
        <v>65016584</v>
      </c>
      <c r="H30" s="60">
        <v>65990407</v>
      </c>
      <c r="I30" s="60">
        <v>39448487</v>
      </c>
      <c r="J30" s="60">
        <v>170455478</v>
      </c>
      <c r="K30" s="60">
        <v>0</v>
      </c>
      <c r="L30" s="60">
        <v>41059043</v>
      </c>
      <c r="M30" s="60">
        <v>41088884</v>
      </c>
      <c r="N30" s="60">
        <v>82147927</v>
      </c>
      <c r="O30" s="60">
        <v>41759372</v>
      </c>
      <c r="P30" s="60">
        <v>43456116</v>
      </c>
      <c r="Q30" s="60">
        <v>40099065</v>
      </c>
      <c r="R30" s="60">
        <v>125314553</v>
      </c>
      <c r="S30" s="60">
        <v>0</v>
      </c>
      <c r="T30" s="60">
        <v>0</v>
      </c>
      <c r="U30" s="60">
        <v>0</v>
      </c>
      <c r="V30" s="60">
        <v>0</v>
      </c>
      <c r="W30" s="60">
        <v>377917958</v>
      </c>
      <c r="X30" s="60">
        <v>426458952</v>
      </c>
      <c r="Y30" s="60">
        <v>-48540994</v>
      </c>
      <c r="Z30" s="140">
        <v>-11.38</v>
      </c>
      <c r="AA30" s="155">
        <v>590846504</v>
      </c>
    </row>
    <row r="31" spans="1:27" ht="12.75">
      <c r="A31" s="183" t="s">
        <v>120</v>
      </c>
      <c r="B31" s="182"/>
      <c r="C31" s="155">
        <v>68819821</v>
      </c>
      <c r="D31" s="155">
        <v>0</v>
      </c>
      <c r="E31" s="156">
        <v>43468500</v>
      </c>
      <c r="F31" s="60">
        <v>40994540</v>
      </c>
      <c r="G31" s="60">
        <v>2053657</v>
      </c>
      <c r="H31" s="60">
        <v>6208059</v>
      </c>
      <c r="I31" s="60">
        <v>5771854</v>
      </c>
      <c r="J31" s="60">
        <v>14033570</v>
      </c>
      <c r="K31" s="60">
        <v>8115315</v>
      </c>
      <c r="L31" s="60">
        <v>7772262</v>
      </c>
      <c r="M31" s="60">
        <v>6939271</v>
      </c>
      <c r="N31" s="60">
        <v>22826848</v>
      </c>
      <c r="O31" s="60">
        <v>5835855</v>
      </c>
      <c r="P31" s="60">
        <v>-6377532</v>
      </c>
      <c r="Q31" s="60">
        <v>-16214955</v>
      </c>
      <c r="R31" s="60">
        <v>-16756632</v>
      </c>
      <c r="S31" s="60">
        <v>0</v>
      </c>
      <c r="T31" s="60">
        <v>0</v>
      </c>
      <c r="U31" s="60">
        <v>0</v>
      </c>
      <c r="V31" s="60">
        <v>0</v>
      </c>
      <c r="W31" s="60">
        <v>20103786</v>
      </c>
      <c r="X31" s="60">
        <v>32601375</v>
      </c>
      <c r="Y31" s="60">
        <v>-12497589</v>
      </c>
      <c r="Z31" s="140">
        <v>-38.33</v>
      </c>
      <c r="AA31" s="155">
        <v>40994540</v>
      </c>
    </row>
    <row r="32" spans="1:27" ht="12.75">
      <c r="A32" s="183" t="s">
        <v>121</v>
      </c>
      <c r="B32" s="182"/>
      <c r="C32" s="155">
        <v>29171477</v>
      </c>
      <c r="D32" s="155">
        <v>0</v>
      </c>
      <c r="E32" s="156">
        <v>31764146</v>
      </c>
      <c r="F32" s="60">
        <v>139454633</v>
      </c>
      <c r="G32" s="60">
        <v>0</v>
      </c>
      <c r="H32" s="60">
        <v>1996313</v>
      </c>
      <c r="I32" s="60">
        <v>2226235</v>
      </c>
      <c r="J32" s="60">
        <v>4222548</v>
      </c>
      <c r="K32" s="60">
        <v>2091929</v>
      </c>
      <c r="L32" s="60">
        <v>1905290</v>
      </c>
      <c r="M32" s="60">
        <v>1257285</v>
      </c>
      <c r="N32" s="60">
        <v>5254504</v>
      </c>
      <c r="O32" s="60">
        <v>2335207</v>
      </c>
      <c r="P32" s="60">
        <v>64356586</v>
      </c>
      <c r="Q32" s="60">
        <v>26772973</v>
      </c>
      <c r="R32" s="60">
        <v>93464766</v>
      </c>
      <c r="S32" s="60">
        <v>0</v>
      </c>
      <c r="T32" s="60">
        <v>0</v>
      </c>
      <c r="U32" s="60">
        <v>0</v>
      </c>
      <c r="V32" s="60">
        <v>0</v>
      </c>
      <c r="W32" s="60">
        <v>102941818</v>
      </c>
      <c r="X32" s="60">
        <v>23823108</v>
      </c>
      <c r="Y32" s="60">
        <v>79118710</v>
      </c>
      <c r="Z32" s="140">
        <v>332.11</v>
      </c>
      <c r="AA32" s="155">
        <v>139454633</v>
      </c>
    </row>
    <row r="33" spans="1:27" ht="12.75">
      <c r="A33" s="183" t="s">
        <v>42</v>
      </c>
      <c r="B33" s="182"/>
      <c r="C33" s="155">
        <v>26504176</v>
      </c>
      <c r="D33" s="155">
        <v>0</v>
      </c>
      <c r="E33" s="156">
        <v>46746086</v>
      </c>
      <c r="F33" s="60">
        <v>750000</v>
      </c>
      <c r="G33" s="60">
        <v>1122309</v>
      </c>
      <c r="H33" s="60">
        <v>1123749</v>
      </c>
      <c r="I33" s="60">
        <v>1120729</v>
      </c>
      <c r="J33" s="60">
        <v>3366787</v>
      </c>
      <c r="K33" s="60">
        <v>1131248</v>
      </c>
      <c r="L33" s="60">
        <v>1131533</v>
      </c>
      <c r="M33" s="60">
        <v>1133630</v>
      </c>
      <c r="N33" s="60">
        <v>3396411</v>
      </c>
      <c r="O33" s="60">
        <v>1797914</v>
      </c>
      <c r="P33" s="60">
        <v>-7855812</v>
      </c>
      <c r="Q33" s="60">
        <v>0</v>
      </c>
      <c r="R33" s="60">
        <v>-6057898</v>
      </c>
      <c r="S33" s="60">
        <v>0</v>
      </c>
      <c r="T33" s="60">
        <v>0</v>
      </c>
      <c r="U33" s="60">
        <v>0</v>
      </c>
      <c r="V33" s="60">
        <v>0</v>
      </c>
      <c r="W33" s="60">
        <v>705300</v>
      </c>
      <c r="X33" s="60">
        <v>35059563</v>
      </c>
      <c r="Y33" s="60">
        <v>-34354263</v>
      </c>
      <c r="Z33" s="140">
        <v>-97.99</v>
      </c>
      <c r="AA33" s="155">
        <v>750000</v>
      </c>
    </row>
    <row r="34" spans="1:27" ht="12.75">
      <c r="A34" s="183" t="s">
        <v>43</v>
      </c>
      <c r="B34" s="182"/>
      <c r="C34" s="155">
        <v>164537418</v>
      </c>
      <c r="D34" s="155">
        <v>0</v>
      </c>
      <c r="E34" s="156">
        <v>236390985</v>
      </c>
      <c r="F34" s="60">
        <v>143937165</v>
      </c>
      <c r="G34" s="60">
        <v>6509627</v>
      </c>
      <c r="H34" s="60">
        <v>15915905</v>
      </c>
      <c r="I34" s="60">
        <v>14426683</v>
      </c>
      <c r="J34" s="60">
        <v>36852215</v>
      </c>
      <c r="K34" s="60">
        <v>14655146</v>
      </c>
      <c r="L34" s="60">
        <v>16919531</v>
      </c>
      <c r="M34" s="60">
        <v>16369915</v>
      </c>
      <c r="N34" s="60">
        <v>47944592</v>
      </c>
      <c r="O34" s="60">
        <v>12072707</v>
      </c>
      <c r="P34" s="60">
        <v>-41076387</v>
      </c>
      <c r="Q34" s="60">
        <v>15248769</v>
      </c>
      <c r="R34" s="60">
        <v>-13754911</v>
      </c>
      <c r="S34" s="60">
        <v>0</v>
      </c>
      <c r="T34" s="60">
        <v>0</v>
      </c>
      <c r="U34" s="60">
        <v>0</v>
      </c>
      <c r="V34" s="60">
        <v>0</v>
      </c>
      <c r="W34" s="60">
        <v>71041896</v>
      </c>
      <c r="X34" s="60">
        <v>174013137</v>
      </c>
      <c r="Y34" s="60">
        <v>-102971241</v>
      </c>
      <c r="Z34" s="140">
        <v>-59.17</v>
      </c>
      <c r="AA34" s="155">
        <v>143937165</v>
      </c>
    </row>
    <row r="35" spans="1:27" ht="12.75">
      <c r="A35" s="181" t="s">
        <v>122</v>
      </c>
      <c r="B35" s="185"/>
      <c r="C35" s="155">
        <v>9062457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1296243768</v>
      </c>
      <c r="D36" s="188">
        <f>SUM(D25:D35)</f>
        <v>0</v>
      </c>
      <c r="E36" s="189">
        <f t="shared" si="1"/>
        <v>1453584162</v>
      </c>
      <c r="F36" s="190">
        <f t="shared" si="1"/>
        <v>1425967858</v>
      </c>
      <c r="G36" s="190">
        <f t="shared" si="1"/>
        <v>109088345</v>
      </c>
      <c r="H36" s="190">
        <f t="shared" si="1"/>
        <v>120949073</v>
      </c>
      <c r="I36" s="190">
        <f t="shared" si="1"/>
        <v>105170156</v>
      </c>
      <c r="J36" s="190">
        <f t="shared" si="1"/>
        <v>335207574</v>
      </c>
      <c r="K36" s="190">
        <f t="shared" si="1"/>
        <v>54560984</v>
      </c>
      <c r="L36" s="190">
        <f t="shared" si="1"/>
        <v>98398947</v>
      </c>
      <c r="M36" s="190">
        <f t="shared" si="1"/>
        <v>126312095</v>
      </c>
      <c r="N36" s="190">
        <f t="shared" si="1"/>
        <v>279272026</v>
      </c>
      <c r="O36" s="190">
        <f t="shared" si="1"/>
        <v>98541662</v>
      </c>
      <c r="P36" s="190">
        <f t="shared" si="1"/>
        <v>79356055</v>
      </c>
      <c r="Q36" s="190">
        <f t="shared" si="1"/>
        <v>101302851</v>
      </c>
      <c r="R36" s="190">
        <f t="shared" si="1"/>
        <v>279200568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893680168</v>
      </c>
      <c r="X36" s="190">
        <f t="shared" si="1"/>
        <v>1085033016</v>
      </c>
      <c r="Y36" s="190">
        <f t="shared" si="1"/>
        <v>-191352848</v>
      </c>
      <c r="Z36" s="191">
        <f>+IF(X36&lt;&gt;0,+(Y36/X36)*100,0)</f>
        <v>-17.635670544425167</v>
      </c>
      <c r="AA36" s="188">
        <f>SUM(AA25:AA35)</f>
        <v>1425967858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77132091</v>
      </c>
      <c r="D38" s="199">
        <f>+D22-D36</f>
        <v>0</v>
      </c>
      <c r="E38" s="200">
        <f t="shared" si="2"/>
        <v>2090756</v>
      </c>
      <c r="F38" s="106">
        <f t="shared" si="2"/>
        <v>2085322</v>
      </c>
      <c r="G38" s="106">
        <f t="shared" si="2"/>
        <v>10574755</v>
      </c>
      <c r="H38" s="106">
        <f t="shared" si="2"/>
        <v>7855328</v>
      </c>
      <c r="I38" s="106">
        <f t="shared" si="2"/>
        <v>-8857460</v>
      </c>
      <c r="J38" s="106">
        <f t="shared" si="2"/>
        <v>9572623</v>
      </c>
      <c r="K38" s="106">
        <f t="shared" si="2"/>
        <v>75592969</v>
      </c>
      <c r="L38" s="106">
        <f t="shared" si="2"/>
        <v>10305330</v>
      </c>
      <c r="M38" s="106">
        <f t="shared" si="2"/>
        <v>38811658</v>
      </c>
      <c r="N38" s="106">
        <f t="shared" si="2"/>
        <v>124709957</v>
      </c>
      <c r="O38" s="106">
        <f t="shared" si="2"/>
        <v>-4442936</v>
      </c>
      <c r="P38" s="106">
        <f t="shared" si="2"/>
        <v>28329132</v>
      </c>
      <c r="Q38" s="106">
        <f t="shared" si="2"/>
        <v>61595147</v>
      </c>
      <c r="R38" s="106">
        <f t="shared" si="2"/>
        <v>85481343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219763923</v>
      </c>
      <c r="X38" s="106">
        <f>IF(F22=F36,0,X22-X36)</f>
        <v>-2525842</v>
      </c>
      <c r="Y38" s="106">
        <f t="shared" si="2"/>
        <v>222289765</v>
      </c>
      <c r="Z38" s="201">
        <f>+IF(X38&lt;&gt;0,+(Y38/X38)*100,0)</f>
        <v>-8800.62034759102</v>
      </c>
      <c r="AA38" s="199">
        <f>+AA22-AA36</f>
        <v>2085322</v>
      </c>
    </row>
    <row r="39" spans="1:27" ht="12.75">
      <c r="A39" s="181" t="s">
        <v>46</v>
      </c>
      <c r="B39" s="185"/>
      <c r="C39" s="155">
        <v>81469264</v>
      </c>
      <c r="D39" s="155">
        <v>0</v>
      </c>
      <c r="E39" s="156">
        <v>81314876</v>
      </c>
      <c r="F39" s="60">
        <v>89869387</v>
      </c>
      <c r="G39" s="60">
        <v>0</v>
      </c>
      <c r="H39" s="60">
        <v>21531716</v>
      </c>
      <c r="I39" s="60">
        <v>0</v>
      </c>
      <c r="J39" s="60">
        <v>21531716</v>
      </c>
      <c r="K39" s="60">
        <v>3468284</v>
      </c>
      <c r="L39" s="60">
        <v>0</v>
      </c>
      <c r="M39" s="60">
        <v>0</v>
      </c>
      <c r="N39" s="60">
        <v>3468284</v>
      </c>
      <c r="O39" s="60">
        <v>20000000</v>
      </c>
      <c r="P39" s="60">
        <v>3076092</v>
      </c>
      <c r="Q39" s="60">
        <v>7018589</v>
      </c>
      <c r="R39" s="60">
        <v>30094681</v>
      </c>
      <c r="S39" s="60">
        <v>0</v>
      </c>
      <c r="T39" s="60">
        <v>0</v>
      </c>
      <c r="U39" s="60">
        <v>0</v>
      </c>
      <c r="V39" s="60">
        <v>0</v>
      </c>
      <c r="W39" s="60">
        <v>55094681</v>
      </c>
      <c r="X39" s="60">
        <v>70319876</v>
      </c>
      <c r="Y39" s="60">
        <v>-15225195</v>
      </c>
      <c r="Z39" s="140">
        <v>-21.65</v>
      </c>
      <c r="AA39" s="155">
        <v>89869387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158601355</v>
      </c>
      <c r="D42" s="206">
        <f>SUM(D38:D41)</f>
        <v>0</v>
      </c>
      <c r="E42" s="207">
        <f t="shared" si="3"/>
        <v>83405632</v>
      </c>
      <c r="F42" s="88">
        <f t="shared" si="3"/>
        <v>91954709</v>
      </c>
      <c r="G42" s="88">
        <f t="shared" si="3"/>
        <v>10574755</v>
      </c>
      <c r="H42" s="88">
        <f t="shared" si="3"/>
        <v>29387044</v>
      </c>
      <c r="I42" s="88">
        <f t="shared" si="3"/>
        <v>-8857460</v>
      </c>
      <c r="J42" s="88">
        <f t="shared" si="3"/>
        <v>31104339</v>
      </c>
      <c r="K42" s="88">
        <f t="shared" si="3"/>
        <v>79061253</v>
      </c>
      <c r="L42" s="88">
        <f t="shared" si="3"/>
        <v>10305330</v>
      </c>
      <c r="M42" s="88">
        <f t="shared" si="3"/>
        <v>38811658</v>
      </c>
      <c r="N42" s="88">
        <f t="shared" si="3"/>
        <v>128178241</v>
      </c>
      <c r="O42" s="88">
        <f t="shared" si="3"/>
        <v>15557064</v>
      </c>
      <c r="P42" s="88">
        <f t="shared" si="3"/>
        <v>31405224</v>
      </c>
      <c r="Q42" s="88">
        <f t="shared" si="3"/>
        <v>68613736</v>
      </c>
      <c r="R42" s="88">
        <f t="shared" si="3"/>
        <v>115576024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274858604</v>
      </c>
      <c r="X42" s="88">
        <f t="shared" si="3"/>
        <v>67794034</v>
      </c>
      <c r="Y42" s="88">
        <f t="shared" si="3"/>
        <v>207064570</v>
      </c>
      <c r="Z42" s="208">
        <f>+IF(X42&lt;&gt;0,+(Y42/X42)*100,0)</f>
        <v>305.4318467020269</v>
      </c>
      <c r="AA42" s="206">
        <f>SUM(AA38:AA41)</f>
        <v>91954709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158601355</v>
      </c>
      <c r="D44" s="210">
        <f>+D42-D43</f>
        <v>0</v>
      </c>
      <c r="E44" s="211">
        <f t="shared" si="4"/>
        <v>83405632</v>
      </c>
      <c r="F44" s="77">
        <f t="shared" si="4"/>
        <v>91954709</v>
      </c>
      <c r="G44" s="77">
        <f t="shared" si="4"/>
        <v>10574755</v>
      </c>
      <c r="H44" s="77">
        <f t="shared" si="4"/>
        <v>29387044</v>
      </c>
      <c r="I44" s="77">
        <f t="shared" si="4"/>
        <v>-8857460</v>
      </c>
      <c r="J44" s="77">
        <f t="shared" si="4"/>
        <v>31104339</v>
      </c>
      <c r="K44" s="77">
        <f t="shared" si="4"/>
        <v>79061253</v>
      </c>
      <c r="L44" s="77">
        <f t="shared" si="4"/>
        <v>10305330</v>
      </c>
      <c r="M44" s="77">
        <f t="shared" si="4"/>
        <v>38811658</v>
      </c>
      <c r="N44" s="77">
        <f t="shared" si="4"/>
        <v>128178241</v>
      </c>
      <c r="O44" s="77">
        <f t="shared" si="4"/>
        <v>15557064</v>
      </c>
      <c r="P44" s="77">
        <f t="shared" si="4"/>
        <v>31405224</v>
      </c>
      <c r="Q44" s="77">
        <f t="shared" si="4"/>
        <v>68613736</v>
      </c>
      <c r="R44" s="77">
        <f t="shared" si="4"/>
        <v>115576024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274858604</v>
      </c>
      <c r="X44" s="77">
        <f t="shared" si="4"/>
        <v>67794034</v>
      </c>
      <c r="Y44" s="77">
        <f t="shared" si="4"/>
        <v>207064570</v>
      </c>
      <c r="Z44" s="212">
        <f>+IF(X44&lt;&gt;0,+(Y44/X44)*100,0)</f>
        <v>305.4318467020269</v>
      </c>
      <c r="AA44" s="210">
        <f>+AA42-AA43</f>
        <v>91954709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158601355</v>
      </c>
      <c r="D46" s="206">
        <f>SUM(D44:D45)</f>
        <v>0</v>
      </c>
      <c r="E46" s="207">
        <f t="shared" si="5"/>
        <v>83405632</v>
      </c>
      <c r="F46" s="88">
        <f t="shared" si="5"/>
        <v>91954709</v>
      </c>
      <c r="G46" s="88">
        <f t="shared" si="5"/>
        <v>10574755</v>
      </c>
      <c r="H46" s="88">
        <f t="shared" si="5"/>
        <v>29387044</v>
      </c>
      <c r="I46" s="88">
        <f t="shared" si="5"/>
        <v>-8857460</v>
      </c>
      <c r="J46" s="88">
        <f t="shared" si="5"/>
        <v>31104339</v>
      </c>
      <c r="K46" s="88">
        <f t="shared" si="5"/>
        <v>79061253</v>
      </c>
      <c r="L46" s="88">
        <f t="shared" si="5"/>
        <v>10305330</v>
      </c>
      <c r="M46" s="88">
        <f t="shared" si="5"/>
        <v>38811658</v>
      </c>
      <c r="N46" s="88">
        <f t="shared" si="5"/>
        <v>128178241</v>
      </c>
      <c r="O46" s="88">
        <f t="shared" si="5"/>
        <v>15557064</v>
      </c>
      <c r="P46" s="88">
        <f t="shared" si="5"/>
        <v>31405224</v>
      </c>
      <c r="Q46" s="88">
        <f t="shared" si="5"/>
        <v>68613736</v>
      </c>
      <c r="R46" s="88">
        <f t="shared" si="5"/>
        <v>115576024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274858604</v>
      </c>
      <c r="X46" s="88">
        <f t="shared" si="5"/>
        <v>67794034</v>
      </c>
      <c r="Y46" s="88">
        <f t="shared" si="5"/>
        <v>207064570</v>
      </c>
      <c r="Z46" s="208">
        <f>+IF(X46&lt;&gt;0,+(Y46/X46)*100,0)</f>
        <v>305.4318467020269</v>
      </c>
      <c r="AA46" s="206">
        <f>SUM(AA44:AA45)</f>
        <v>91954709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158601355</v>
      </c>
      <c r="D48" s="217">
        <f>SUM(D46:D47)</f>
        <v>0</v>
      </c>
      <c r="E48" s="218">
        <f t="shared" si="6"/>
        <v>83405632</v>
      </c>
      <c r="F48" s="219">
        <f t="shared" si="6"/>
        <v>91954709</v>
      </c>
      <c r="G48" s="219">
        <f t="shared" si="6"/>
        <v>10574755</v>
      </c>
      <c r="H48" s="220">
        <f t="shared" si="6"/>
        <v>29387044</v>
      </c>
      <c r="I48" s="220">
        <f t="shared" si="6"/>
        <v>-8857460</v>
      </c>
      <c r="J48" s="220">
        <f t="shared" si="6"/>
        <v>31104339</v>
      </c>
      <c r="K48" s="220">
        <f t="shared" si="6"/>
        <v>79061253</v>
      </c>
      <c r="L48" s="220">
        <f t="shared" si="6"/>
        <v>10305330</v>
      </c>
      <c r="M48" s="219">
        <f t="shared" si="6"/>
        <v>38811658</v>
      </c>
      <c r="N48" s="219">
        <f t="shared" si="6"/>
        <v>128178241</v>
      </c>
      <c r="O48" s="220">
        <f t="shared" si="6"/>
        <v>15557064</v>
      </c>
      <c r="P48" s="220">
        <f t="shared" si="6"/>
        <v>31405224</v>
      </c>
      <c r="Q48" s="220">
        <f t="shared" si="6"/>
        <v>68613736</v>
      </c>
      <c r="R48" s="220">
        <f t="shared" si="6"/>
        <v>115576024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274858604</v>
      </c>
      <c r="X48" s="220">
        <f t="shared" si="6"/>
        <v>67794034</v>
      </c>
      <c r="Y48" s="220">
        <f t="shared" si="6"/>
        <v>207064570</v>
      </c>
      <c r="Z48" s="221">
        <f>+IF(X48&lt;&gt;0,+(Y48/X48)*100,0)</f>
        <v>305.4318467020269</v>
      </c>
      <c r="AA48" s="222">
        <f>SUM(AA46:AA47)</f>
        <v>91954709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13919955</v>
      </c>
      <c r="D5" s="153">
        <f>SUM(D6:D8)</f>
        <v>0</v>
      </c>
      <c r="E5" s="154">
        <f t="shared" si="0"/>
        <v>23540000</v>
      </c>
      <c r="F5" s="100">
        <f t="shared" si="0"/>
        <v>26106000</v>
      </c>
      <c r="G5" s="100">
        <f t="shared" si="0"/>
        <v>1836258</v>
      </c>
      <c r="H5" s="100">
        <f t="shared" si="0"/>
        <v>1658393</v>
      </c>
      <c r="I5" s="100">
        <f t="shared" si="0"/>
        <v>1560840</v>
      </c>
      <c r="J5" s="100">
        <f t="shared" si="0"/>
        <v>5055491</v>
      </c>
      <c r="K5" s="100">
        <f t="shared" si="0"/>
        <v>3099890</v>
      </c>
      <c r="L5" s="100">
        <f t="shared" si="0"/>
        <v>2243858</v>
      </c>
      <c r="M5" s="100">
        <f t="shared" si="0"/>
        <v>2838864</v>
      </c>
      <c r="N5" s="100">
        <f t="shared" si="0"/>
        <v>8182612</v>
      </c>
      <c r="O5" s="100">
        <f t="shared" si="0"/>
        <v>116340</v>
      </c>
      <c r="P5" s="100">
        <f t="shared" si="0"/>
        <v>1782638</v>
      </c>
      <c r="Q5" s="100">
        <f t="shared" si="0"/>
        <v>1362845</v>
      </c>
      <c r="R5" s="100">
        <f t="shared" si="0"/>
        <v>3261823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16499926</v>
      </c>
      <c r="X5" s="100">
        <f t="shared" si="0"/>
        <v>23540000</v>
      </c>
      <c r="Y5" s="100">
        <f t="shared" si="0"/>
        <v>-7040074</v>
      </c>
      <c r="Z5" s="137">
        <f>+IF(X5&lt;&gt;0,+(Y5/X5)*100,0)</f>
        <v>-29.906856414613426</v>
      </c>
      <c r="AA5" s="153">
        <f>SUM(AA6:AA8)</f>
        <v>26106000</v>
      </c>
    </row>
    <row r="6" spans="1:27" ht="12.75">
      <c r="A6" s="138" t="s">
        <v>75</v>
      </c>
      <c r="B6" s="136"/>
      <c r="C6" s="155">
        <v>10978507</v>
      </c>
      <c r="D6" s="155"/>
      <c r="E6" s="156">
        <v>1500000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1500000</v>
      </c>
      <c r="Y6" s="60">
        <v>-1500000</v>
      </c>
      <c r="Z6" s="140">
        <v>-100</v>
      </c>
      <c r="AA6" s="62"/>
    </row>
    <row r="7" spans="1:27" ht="12.75">
      <c r="A7" s="138" t="s">
        <v>76</v>
      </c>
      <c r="B7" s="136"/>
      <c r="C7" s="157">
        <v>1863643</v>
      </c>
      <c r="D7" s="157"/>
      <c r="E7" s="158">
        <v>22040000</v>
      </c>
      <c r="F7" s="159">
        <v>26106000</v>
      </c>
      <c r="G7" s="159">
        <v>1836258</v>
      </c>
      <c r="H7" s="159">
        <v>1658393</v>
      </c>
      <c r="I7" s="159">
        <v>1560840</v>
      </c>
      <c r="J7" s="159">
        <v>5055491</v>
      </c>
      <c r="K7" s="159">
        <v>3099890</v>
      </c>
      <c r="L7" s="159">
        <v>2243858</v>
      </c>
      <c r="M7" s="159">
        <v>2838864</v>
      </c>
      <c r="N7" s="159">
        <v>8182612</v>
      </c>
      <c r="O7" s="159">
        <v>116340</v>
      </c>
      <c r="P7" s="159">
        <v>1782638</v>
      </c>
      <c r="Q7" s="159">
        <v>1362845</v>
      </c>
      <c r="R7" s="159">
        <v>3261823</v>
      </c>
      <c r="S7" s="159"/>
      <c r="T7" s="159"/>
      <c r="U7" s="159"/>
      <c r="V7" s="159"/>
      <c r="W7" s="159">
        <v>16499926</v>
      </c>
      <c r="X7" s="159">
        <v>22040000</v>
      </c>
      <c r="Y7" s="159">
        <v>-5540074</v>
      </c>
      <c r="Z7" s="141">
        <v>-25.14</v>
      </c>
      <c r="AA7" s="225">
        <v>26106000</v>
      </c>
    </row>
    <row r="8" spans="1:27" ht="12.75">
      <c r="A8" s="138" t="s">
        <v>77</v>
      </c>
      <c r="B8" s="136"/>
      <c r="C8" s="155">
        <v>1077805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32399406</v>
      </c>
      <c r="D9" s="153">
        <f>SUM(D10:D14)</f>
        <v>0</v>
      </c>
      <c r="E9" s="154">
        <f t="shared" si="1"/>
        <v>55246836</v>
      </c>
      <c r="F9" s="100">
        <f t="shared" si="1"/>
        <v>52002354</v>
      </c>
      <c r="G9" s="100">
        <f t="shared" si="1"/>
        <v>2664449</v>
      </c>
      <c r="H9" s="100">
        <f t="shared" si="1"/>
        <v>2934154</v>
      </c>
      <c r="I9" s="100">
        <f t="shared" si="1"/>
        <v>2565469</v>
      </c>
      <c r="J9" s="100">
        <f t="shared" si="1"/>
        <v>8164072</v>
      </c>
      <c r="K9" s="100">
        <f t="shared" si="1"/>
        <v>2242112</v>
      </c>
      <c r="L9" s="100">
        <f t="shared" si="1"/>
        <v>1876127</v>
      </c>
      <c r="M9" s="100">
        <f t="shared" si="1"/>
        <v>4706254</v>
      </c>
      <c r="N9" s="100">
        <f t="shared" si="1"/>
        <v>8824493</v>
      </c>
      <c r="O9" s="100">
        <f t="shared" si="1"/>
        <v>180701</v>
      </c>
      <c r="P9" s="100">
        <f t="shared" si="1"/>
        <v>3414190</v>
      </c>
      <c r="Q9" s="100">
        <f t="shared" si="1"/>
        <v>3948799</v>
      </c>
      <c r="R9" s="100">
        <f t="shared" si="1"/>
        <v>7543690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24532255</v>
      </c>
      <c r="X9" s="100">
        <f t="shared" si="1"/>
        <v>55246836</v>
      </c>
      <c r="Y9" s="100">
        <f t="shared" si="1"/>
        <v>-30714581</v>
      </c>
      <c r="Z9" s="137">
        <f>+IF(X9&lt;&gt;0,+(Y9/X9)*100,0)</f>
        <v>-55.59518557768629</v>
      </c>
      <c r="AA9" s="102">
        <f>SUM(AA10:AA14)</f>
        <v>52002354</v>
      </c>
    </row>
    <row r="10" spans="1:27" ht="12.75">
      <c r="A10" s="138" t="s">
        <v>79</v>
      </c>
      <c r="B10" s="136"/>
      <c r="C10" s="155">
        <v>26924282</v>
      </c>
      <c r="D10" s="155"/>
      <c r="E10" s="156">
        <v>30079912</v>
      </c>
      <c r="F10" s="60">
        <v>30275144</v>
      </c>
      <c r="G10" s="60">
        <v>2528024</v>
      </c>
      <c r="H10" s="60">
        <v>2934154</v>
      </c>
      <c r="I10" s="60">
        <v>1860938</v>
      </c>
      <c r="J10" s="60">
        <v>7323116</v>
      </c>
      <c r="K10" s="60">
        <v>235431</v>
      </c>
      <c r="L10" s="60">
        <v>1298169</v>
      </c>
      <c r="M10" s="60">
        <v>4018271</v>
      </c>
      <c r="N10" s="60">
        <v>5551871</v>
      </c>
      <c r="O10" s="60">
        <v>-262385</v>
      </c>
      <c r="P10" s="60">
        <v>2083037</v>
      </c>
      <c r="Q10" s="60">
        <v>2425627</v>
      </c>
      <c r="R10" s="60">
        <v>4246279</v>
      </c>
      <c r="S10" s="60"/>
      <c r="T10" s="60"/>
      <c r="U10" s="60"/>
      <c r="V10" s="60"/>
      <c r="W10" s="60">
        <v>17121266</v>
      </c>
      <c r="X10" s="60">
        <v>30079912</v>
      </c>
      <c r="Y10" s="60">
        <v>-12958646</v>
      </c>
      <c r="Z10" s="140">
        <v>-43.08</v>
      </c>
      <c r="AA10" s="62">
        <v>30275144</v>
      </c>
    </row>
    <row r="11" spans="1:27" ht="12.75">
      <c r="A11" s="138" t="s">
        <v>80</v>
      </c>
      <c r="B11" s="136"/>
      <c r="C11" s="155">
        <v>3989607</v>
      </c>
      <c r="D11" s="155"/>
      <c r="E11" s="156">
        <v>20620924</v>
      </c>
      <c r="F11" s="60">
        <v>19327210</v>
      </c>
      <c r="G11" s="60">
        <v>136425</v>
      </c>
      <c r="H11" s="60"/>
      <c r="I11" s="60">
        <v>695856</v>
      </c>
      <c r="J11" s="60">
        <v>832281</v>
      </c>
      <c r="K11" s="60">
        <v>1890330</v>
      </c>
      <c r="L11" s="60">
        <v>517109</v>
      </c>
      <c r="M11" s="60">
        <v>698327</v>
      </c>
      <c r="N11" s="60">
        <v>3105766</v>
      </c>
      <c r="O11" s="60">
        <v>139368</v>
      </c>
      <c r="P11" s="60">
        <v>1646702</v>
      </c>
      <c r="Q11" s="60">
        <v>1523172</v>
      </c>
      <c r="R11" s="60">
        <v>3309242</v>
      </c>
      <c r="S11" s="60"/>
      <c r="T11" s="60"/>
      <c r="U11" s="60"/>
      <c r="V11" s="60"/>
      <c r="W11" s="60">
        <v>7247289</v>
      </c>
      <c r="X11" s="60">
        <v>20620924</v>
      </c>
      <c r="Y11" s="60">
        <v>-13373635</v>
      </c>
      <c r="Z11" s="140">
        <v>-64.85</v>
      </c>
      <c r="AA11" s="62">
        <v>19327210</v>
      </c>
    </row>
    <row r="12" spans="1:27" ht="12.75">
      <c r="A12" s="138" t="s">
        <v>81</v>
      </c>
      <c r="B12" s="136"/>
      <c r="C12" s="155">
        <v>916639</v>
      </c>
      <c r="D12" s="155"/>
      <c r="E12" s="156">
        <v>1546000</v>
      </c>
      <c r="F12" s="60">
        <v>400000</v>
      </c>
      <c r="G12" s="60"/>
      <c r="H12" s="60"/>
      <c r="I12" s="60">
        <v>8675</v>
      </c>
      <c r="J12" s="60">
        <v>8675</v>
      </c>
      <c r="K12" s="60">
        <v>116351</v>
      </c>
      <c r="L12" s="60">
        <v>60849</v>
      </c>
      <c r="M12" s="60">
        <v>-10344</v>
      </c>
      <c r="N12" s="60">
        <v>166856</v>
      </c>
      <c r="O12" s="60">
        <v>303718</v>
      </c>
      <c r="P12" s="60">
        <v>-315549</v>
      </c>
      <c r="Q12" s="60"/>
      <c r="R12" s="60">
        <v>-11831</v>
      </c>
      <c r="S12" s="60"/>
      <c r="T12" s="60"/>
      <c r="U12" s="60"/>
      <c r="V12" s="60"/>
      <c r="W12" s="60">
        <v>163700</v>
      </c>
      <c r="X12" s="60">
        <v>1546000</v>
      </c>
      <c r="Y12" s="60">
        <v>-1382300</v>
      </c>
      <c r="Z12" s="140">
        <v>-89.41</v>
      </c>
      <c r="AA12" s="62">
        <v>400000</v>
      </c>
    </row>
    <row r="13" spans="1:27" ht="12.75">
      <c r="A13" s="138" t="s">
        <v>82</v>
      </c>
      <c r="B13" s="136"/>
      <c r="C13" s="155">
        <v>568878</v>
      </c>
      <c r="D13" s="155"/>
      <c r="E13" s="156">
        <v>3000000</v>
      </c>
      <c r="F13" s="60">
        <v>2000000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3000000</v>
      </c>
      <c r="Y13" s="60">
        <v>-3000000</v>
      </c>
      <c r="Z13" s="140">
        <v>-100</v>
      </c>
      <c r="AA13" s="62">
        <v>2000000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181518803</v>
      </c>
      <c r="D15" s="153">
        <f>SUM(D16:D18)</f>
        <v>0</v>
      </c>
      <c r="E15" s="154">
        <f t="shared" si="2"/>
        <v>90241000</v>
      </c>
      <c r="F15" s="100">
        <f t="shared" si="2"/>
        <v>92126487</v>
      </c>
      <c r="G15" s="100">
        <f t="shared" si="2"/>
        <v>9473375</v>
      </c>
      <c r="H15" s="100">
        <f t="shared" si="2"/>
        <v>4248218</v>
      </c>
      <c r="I15" s="100">
        <f t="shared" si="2"/>
        <v>1742480</v>
      </c>
      <c r="J15" s="100">
        <f t="shared" si="2"/>
        <v>15464073</v>
      </c>
      <c r="K15" s="100">
        <f t="shared" si="2"/>
        <v>1796245</v>
      </c>
      <c r="L15" s="100">
        <f t="shared" si="2"/>
        <v>217259</v>
      </c>
      <c r="M15" s="100">
        <f t="shared" si="2"/>
        <v>3131880</v>
      </c>
      <c r="N15" s="100">
        <f t="shared" si="2"/>
        <v>5145384</v>
      </c>
      <c r="O15" s="100">
        <f t="shared" si="2"/>
        <v>112203</v>
      </c>
      <c r="P15" s="100">
        <f t="shared" si="2"/>
        <v>2338399</v>
      </c>
      <c r="Q15" s="100">
        <f t="shared" si="2"/>
        <v>4510961</v>
      </c>
      <c r="R15" s="100">
        <f t="shared" si="2"/>
        <v>6961563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27571020</v>
      </c>
      <c r="X15" s="100">
        <f t="shared" si="2"/>
        <v>83755000</v>
      </c>
      <c r="Y15" s="100">
        <f t="shared" si="2"/>
        <v>-56183980</v>
      </c>
      <c r="Z15" s="137">
        <f>+IF(X15&lt;&gt;0,+(Y15/X15)*100,0)</f>
        <v>-67.08134439734941</v>
      </c>
      <c r="AA15" s="102">
        <f>SUM(AA16:AA18)</f>
        <v>92126487</v>
      </c>
    </row>
    <row r="16" spans="1:27" ht="12.75">
      <c r="A16" s="138" t="s">
        <v>85</v>
      </c>
      <c r="B16" s="136"/>
      <c r="C16" s="155">
        <v>162050</v>
      </c>
      <c r="D16" s="155"/>
      <c r="E16" s="156">
        <v>1400000</v>
      </c>
      <c r="F16" s="60">
        <v>650000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14041</v>
      </c>
      <c r="R16" s="60">
        <v>14041</v>
      </c>
      <c r="S16" s="60"/>
      <c r="T16" s="60"/>
      <c r="U16" s="60"/>
      <c r="V16" s="60"/>
      <c r="W16" s="60">
        <v>14041</v>
      </c>
      <c r="X16" s="60">
        <v>1400000</v>
      </c>
      <c r="Y16" s="60">
        <v>-1385959</v>
      </c>
      <c r="Z16" s="140">
        <v>-99</v>
      </c>
      <c r="AA16" s="62">
        <v>650000</v>
      </c>
    </row>
    <row r="17" spans="1:27" ht="12.75">
      <c r="A17" s="138" t="s">
        <v>86</v>
      </c>
      <c r="B17" s="136"/>
      <c r="C17" s="155">
        <v>181356753</v>
      </c>
      <c r="D17" s="155"/>
      <c r="E17" s="156">
        <v>88841000</v>
      </c>
      <c r="F17" s="60">
        <v>91476487</v>
      </c>
      <c r="G17" s="60">
        <v>9473375</v>
      </c>
      <c r="H17" s="60">
        <v>4248218</v>
      </c>
      <c r="I17" s="60">
        <v>1742480</v>
      </c>
      <c r="J17" s="60">
        <v>15464073</v>
      </c>
      <c r="K17" s="60">
        <v>1796245</v>
      </c>
      <c r="L17" s="60">
        <v>217259</v>
      </c>
      <c r="M17" s="60">
        <v>3131880</v>
      </c>
      <c r="N17" s="60">
        <v>5145384</v>
      </c>
      <c r="O17" s="60">
        <v>112203</v>
      </c>
      <c r="P17" s="60">
        <v>2338399</v>
      </c>
      <c r="Q17" s="60">
        <v>4496920</v>
      </c>
      <c r="R17" s="60">
        <v>6947522</v>
      </c>
      <c r="S17" s="60"/>
      <c r="T17" s="60"/>
      <c r="U17" s="60"/>
      <c r="V17" s="60"/>
      <c r="W17" s="60">
        <v>27556979</v>
      </c>
      <c r="X17" s="60">
        <v>82355000</v>
      </c>
      <c r="Y17" s="60">
        <v>-54798021</v>
      </c>
      <c r="Z17" s="140">
        <v>-66.54</v>
      </c>
      <c r="AA17" s="62">
        <v>91476487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39642054</v>
      </c>
      <c r="D19" s="153">
        <f>SUM(D20:D23)</f>
        <v>0</v>
      </c>
      <c r="E19" s="154">
        <f t="shared" si="3"/>
        <v>61816000</v>
      </c>
      <c r="F19" s="100">
        <f t="shared" si="3"/>
        <v>54689358</v>
      </c>
      <c r="G19" s="100">
        <f t="shared" si="3"/>
        <v>0</v>
      </c>
      <c r="H19" s="100">
        <f t="shared" si="3"/>
        <v>0</v>
      </c>
      <c r="I19" s="100">
        <f t="shared" si="3"/>
        <v>3807286</v>
      </c>
      <c r="J19" s="100">
        <f t="shared" si="3"/>
        <v>3807286</v>
      </c>
      <c r="K19" s="100">
        <f t="shared" si="3"/>
        <v>3703464</v>
      </c>
      <c r="L19" s="100">
        <f t="shared" si="3"/>
        <v>820913</v>
      </c>
      <c r="M19" s="100">
        <f t="shared" si="3"/>
        <v>2521215</v>
      </c>
      <c r="N19" s="100">
        <f t="shared" si="3"/>
        <v>7045592</v>
      </c>
      <c r="O19" s="100">
        <f t="shared" si="3"/>
        <v>101975</v>
      </c>
      <c r="P19" s="100">
        <f t="shared" si="3"/>
        <v>403539</v>
      </c>
      <c r="Q19" s="100">
        <f t="shared" si="3"/>
        <v>1222412</v>
      </c>
      <c r="R19" s="100">
        <f t="shared" si="3"/>
        <v>1727926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12580804</v>
      </c>
      <c r="X19" s="100">
        <f t="shared" si="3"/>
        <v>34973000</v>
      </c>
      <c r="Y19" s="100">
        <f t="shared" si="3"/>
        <v>-22392196</v>
      </c>
      <c r="Z19" s="137">
        <f>+IF(X19&lt;&gt;0,+(Y19/X19)*100,0)</f>
        <v>-64.02709518771624</v>
      </c>
      <c r="AA19" s="102">
        <f>SUM(AA20:AA23)</f>
        <v>54689358</v>
      </c>
    </row>
    <row r="20" spans="1:27" ht="12.75">
      <c r="A20" s="138" t="s">
        <v>89</v>
      </c>
      <c r="B20" s="136"/>
      <c r="C20" s="155">
        <v>39441191</v>
      </c>
      <c r="D20" s="155"/>
      <c r="E20" s="156">
        <v>61036000</v>
      </c>
      <c r="F20" s="60">
        <v>53317358</v>
      </c>
      <c r="G20" s="60"/>
      <c r="H20" s="60"/>
      <c r="I20" s="60">
        <v>3807286</v>
      </c>
      <c r="J20" s="60">
        <v>3807286</v>
      </c>
      <c r="K20" s="60">
        <v>3648464</v>
      </c>
      <c r="L20" s="60">
        <v>820913</v>
      </c>
      <c r="M20" s="60">
        <v>2426215</v>
      </c>
      <c r="N20" s="60">
        <v>6895592</v>
      </c>
      <c r="O20" s="60">
        <v>101975</v>
      </c>
      <c r="P20" s="60">
        <v>250184</v>
      </c>
      <c r="Q20" s="60">
        <v>1222412</v>
      </c>
      <c r="R20" s="60">
        <v>1574571</v>
      </c>
      <c r="S20" s="60"/>
      <c r="T20" s="60"/>
      <c r="U20" s="60"/>
      <c r="V20" s="60"/>
      <c r="W20" s="60">
        <v>12277449</v>
      </c>
      <c r="X20" s="60">
        <v>34193000</v>
      </c>
      <c r="Y20" s="60">
        <v>-21915551</v>
      </c>
      <c r="Z20" s="140">
        <v>-64.09</v>
      </c>
      <c r="AA20" s="62">
        <v>53317358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200863</v>
      </c>
      <c r="D23" s="155"/>
      <c r="E23" s="156">
        <v>780000</v>
      </c>
      <c r="F23" s="60">
        <v>1372000</v>
      </c>
      <c r="G23" s="60"/>
      <c r="H23" s="60"/>
      <c r="I23" s="60"/>
      <c r="J23" s="60"/>
      <c r="K23" s="60">
        <v>55000</v>
      </c>
      <c r="L23" s="60"/>
      <c r="M23" s="60">
        <v>95000</v>
      </c>
      <c r="N23" s="60">
        <v>150000</v>
      </c>
      <c r="O23" s="60"/>
      <c r="P23" s="60">
        <v>153355</v>
      </c>
      <c r="Q23" s="60"/>
      <c r="R23" s="60">
        <v>153355</v>
      </c>
      <c r="S23" s="60"/>
      <c r="T23" s="60"/>
      <c r="U23" s="60"/>
      <c r="V23" s="60"/>
      <c r="W23" s="60">
        <v>303355</v>
      </c>
      <c r="X23" s="60">
        <v>780000</v>
      </c>
      <c r="Y23" s="60">
        <v>-476645</v>
      </c>
      <c r="Z23" s="140">
        <v>-61.11</v>
      </c>
      <c r="AA23" s="62">
        <v>1372000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267480218</v>
      </c>
      <c r="D25" s="217">
        <f>+D5+D9+D15+D19+D24</f>
        <v>0</v>
      </c>
      <c r="E25" s="230">
        <f t="shared" si="4"/>
        <v>230843836</v>
      </c>
      <c r="F25" s="219">
        <f t="shared" si="4"/>
        <v>224924199</v>
      </c>
      <c r="G25" s="219">
        <f t="shared" si="4"/>
        <v>13974082</v>
      </c>
      <c r="H25" s="219">
        <f t="shared" si="4"/>
        <v>8840765</v>
      </c>
      <c r="I25" s="219">
        <f t="shared" si="4"/>
        <v>9676075</v>
      </c>
      <c r="J25" s="219">
        <f t="shared" si="4"/>
        <v>32490922</v>
      </c>
      <c r="K25" s="219">
        <f t="shared" si="4"/>
        <v>10841711</v>
      </c>
      <c r="L25" s="219">
        <f t="shared" si="4"/>
        <v>5158157</v>
      </c>
      <c r="M25" s="219">
        <f t="shared" si="4"/>
        <v>13198213</v>
      </c>
      <c r="N25" s="219">
        <f t="shared" si="4"/>
        <v>29198081</v>
      </c>
      <c r="O25" s="219">
        <f t="shared" si="4"/>
        <v>511219</v>
      </c>
      <c r="P25" s="219">
        <f t="shared" si="4"/>
        <v>7938766</v>
      </c>
      <c r="Q25" s="219">
        <f t="shared" si="4"/>
        <v>11045017</v>
      </c>
      <c r="R25" s="219">
        <f t="shared" si="4"/>
        <v>19495002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81184005</v>
      </c>
      <c r="X25" s="219">
        <f t="shared" si="4"/>
        <v>197514836</v>
      </c>
      <c r="Y25" s="219">
        <f t="shared" si="4"/>
        <v>-116330831</v>
      </c>
      <c r="Z25" s="231">
        <f>+IF(X25&lt;&gt;0,+(Y25/X25)*100,0)</f>
        <v>-58.89726227957883</v>
      </c>
      <c r="AA25" s="232">
        <f>+AA5+AA9+AA15+AA19+AA24</f>
        <v>224924199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78796428</v>
      </c>
      <c r="D28" s="155"/>
      <c r="E28" s="156">
        <v>59933900</v>
      </c>
      <c r="F28" s="60">
        <v>18091358</v>
      </c>
      <c r="G28" s="60">
        <v>4349449</v>
      </c>
      <c r="H28" s="60">
        <v>3649298</v>
      </c>
      <c r="I28" s="60">
        <v>1584539</v>
      </c>
      <c r="J28" s="60">
        <v>9583286</v>
      </c>
      <c r="K28" s="60">
        <v>320821</v>
      </c>
      <c r="L28" s="60">
        <v>994199</v>
      </c>
      <c r="M28" s="60">
        <v>2956705</v>
      </c>
      <c r="N28" s="60">
        <v>4271725</v>
      </c>
      <c r="O28" s="60"/>
      <c r="P28" s="60">
        <v>-13662713</v>
      </c>
      <c r="Q28" s="60">
        <v>922330</v>
      </c>
      <c r="R28" s="60">
        <v>-12740383</v>
      </c>
      <c r="S28" s="60"/>
      <c r="T28" s="60"/>
      <c r="U28" s="60"/>
      <c r="V28" s="60"/>
      <c r="W28" s="60">
        <v>1114628</v>
      </c>
      <c r="X28" s="60">
        <v>55938900</v>
      </c>
      <c r="Y28" s="60">
        <v>-54824272</v>
      </c>
      <c r="Z28" s="140">
        <v>-98.01</v>
      </c>
      <c r="AA28" s="155">
        <v>18091358</v>
      </c>
    </row>
    <row r="29" spans="1:27" ht="12.75">
      <c r="A29" s="234" t="s">
        <v>134</v>
      </c>
      <c r="B29" s="136"/>
      <c r="C29" s="155">
        <v>57438</v>
      </c>
      <c r="D29" s="155"/>
      <c r="E29" s="156"/>
      <c r="F29" s="60">
        <v>191449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191449</v>
      </c>
      <c r="Q29" s="60"/>
      <c r="R29" s="60">
        <v>191449</v>
      </c>
      <c r="S29" s="60"/>
      <c r="T29" s="60"/>
      <c r="U29" s="60"/>
      <c r="V29" s="60"/>
      <c r="W29" s="60">
        <v>191449</v>
      </c>
      <c r="X29" s="60"/>
      <c r="Y29" s="60">
        <v>191449</v>
      </c>
      <c r="Z29" s="140"/>
      <c r="AA29" s="62">
        <v>191449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4438383</v>
      </c>
      <c r="R31" s="60">
        <v>4438383</v>
      </c>
      <c r="S31" s="60"/>
      <c r="T31" s="60"/>
      <c r="U31" s="60"/>
      <c r="V31" s="60"/>
      <c r="W31" s="60">
        <v>4438383</v>
      </c>
      <c r="X31" s="60"/>
      <c r="Y31" s="60">
        <v>4438383</v>
      </c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78853866</v>
      </c>
      <c r="D32" s="210">
        <f>SUM(D28:D31)</f>
        <v>0</v>
      </c>
      <c r="E32" s="211">
        <f t="shared" si="5"/>
        <v>59933900</v>
      </c>
      <c r="F32" s="77">
        <f t="shared" si="5"/>
        <v>18282807</v>
      </c>
      <c r="G32" s="77">
        <f t="shared" si="5"/>
        <v>4349449</v>
      </c>
      <c r="H32" s="77">
        <f t="shared" si="5"/>
        <v>3649298</v>
      </c>
      <c r="I32" s="77">
        <f t="shared" si="5"/>
        <v>1584539</v>
      </c>
      <c r="J32" s="77">
        <f t="shared" si="5"/>
        <v>9583286</v>
      </c>
      <c r="K32" s="77">
        <f t="shared" si="5"/>
        <v>320821</v>
      </c>
      <c r="L32" s="77">
        <f t="shared" si="5"/>
        <v>994199</v>
      </c>
      <c r="M32" s="77">
        <f t="shared" si="5"/>
        <v>2956705</v>
      </c>
      <c r="N32" s="77">
        <f t="shared" si="5"/>
        <v>4271725</v>
      </c>
      <c r="O32" s="77">
        <f t="shared" si="5"/>
        <v>0</v>
      </c>
      <c r="P32" s="77">
        <f t="shared" si="5"/>
        <v>-13471264</v>
      </c>
      <c r="Q32" s="77">
        <f t="shared" si="5"/>
        <v>5360713</v>
      </c>
      <c r="R32" s="77">
        <f t="shared" si="5"/>
        <v>-8110551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5744460</v>
      </c>
      <c r="X32" s="77">
        <f t="shared" si="5"/>
        <v>55938900</v>
      </c>
      <c r="Y32" s="77">
        <f t="shared" si="5"/>
        <v>-50194440</v>
      </c>
      <c r="Z32" s="212">
        <f>+IF(X32&lt;&gt;0,+(Y32/X32)*100,0)</f>
        <v>-89.73083131774132</v>
      </c>
      <c r="AA32" s="79">
        <f>SUM(AA28:AA31)</f>
        <v>18282807</v>
      </c>
    </row>
    <row r="33" spans="1:27" ht="12.75">
      <c r="A33" s="237" t="s">
        <v>51</v>
      </c>
      <c r="B33" s="136" t="s">
        <v>137</v>
      </c>
      <c r="C33" s="155">
        <v>6431517</v>
      </c>
      <c r="D33" s="155"/>
      <c r="E33" s="156">
        <v>21380976</v>
      </c>
      <c r="F33" s="60">
        <v>19179475</v>
      </c>
      <c r="G33" s="60">
        <v>136425</v>
      </c>
      <c r="H33" s="60"/>
      <c r="I33" s="60">
        <v>452538</v>
      </c>
      <c r="J33" s="60">
        <v>588963</v>
      </c>
      <c r="K33" s="60">
        <v>323027</v>
      </c>
      <c r="L33" s="60">
        <v>538960</v>
      </c>
      <c r="M33" s="60">
        <v>531287</v>
      </c>
      <c r="N33" s="60">
        <v>1393274</v>
      </c>
      <c r="O33" s="60">
        <v>139368</v>
      </c>
      <c r="P33" s="60">
        <v>1330981</v>
      </c>
      <c r="Q33" s="60">
        <v>-3452585</v>
      </c>
      <c r="R33" s="60">
        <v>-1982236</v>
      </c>
      <c r="S33" s="60"/>
      <c r="T33" s="60"/>
      <c r="U33" s="60"/>
      <c r="V33" s="60"/>
      <c r="W33" s="60">
        <v>1</v>
      </c>
      <c r="X33" s="60">
        <v>21380976</v>
      </c>
      <c r="Y33" s="60">
        <v>-21380975</v>
      </c>
      <c r="Z33" s="140">
        <v>-100</v>
      </c>
      <c r="AA33" s="62">
        <v>19179475</v>
      </c>
    </row>
    <row r="34" spans="1:27" ht="12.75">
      <c r="A34" s="237" t="s">
        <v>52</v>
      </c>
      <c r="B34" s="136" t="s">
        <v>138</v>
      </c>
      <c r="C34" s="155"/>
      <c r="D34" s="155"/>
      <c r="E34" s="156">
        <v>12186000</v>
      </c>
      <c r="F34" s="60">
        <v>2186000</v>
      </c>
      <c r="G34" s="60"/>
      <c r="H34" s="60"/>
      <c r="I34" s="60">
        <v>1122652</v>
      </c>
      <c r="J34" s="60">
        <v>1122652</v>
      </c>
      <c r="K34" s="60">
        <v>-16339</v>
      </c>
      <c r="L34" s="60">
        <v>122598</v>
      </c>
      <c r="M34" s="60">
        <v>739763</v>
      </c>
      <c r="N34" s="60">
        <v>846022</v>
      </c>
      <c r="O34" s="60"/>
      <c r="P34" s="60">
        <v>-1968673</v>
      </c>
      <c r="Q34" s="60"/>
      <c r="R34" s="60">
        <v>-1968673</v>
      </c>
      <c r="S34" s="60"/>
      <c r="T34" s="60"/>
      <c r="U34" s="60"/>
      <c r="V34" s="60"/>
      <c r="W34" s="60">
        <v>1</v>
      </c>
      <c r="X34" s="60">
        <v>1300000</v>
      </c>
      <c r="Y34" s="60">
        <v>-1299999</v>
      </c>
      <c r="Z34" s="140">
        <v>-100</v>
      </c>
      <c r="AA34" s="62">
        <v>2186000</v>
      </c>
    </row>
    <row r="35" spans="1:27" ht="12.75">
      <c r="A35" s="237" t="s">
        <v>53</v>
      </c>
      <c r="B35" s="136"/>
      <c r="C35" s="155">
        <v>182194835</v>
      </c>
      <c r="D35" s="155"/>
      <c r="E35" s="156">
        <v>137342960</v>
      </c>
      <c r="F35" s="60">
        <v>185275917</v>
      </c>
      <c r="G35" s="60">
        <v>9488208</v>
      </c>
      <c r="H35" s="60">
        <v>5191466</v>
      </c>
      <c r="I35" s="60">
        <v>6516347</v>
      </c>
      <c r="J35" s="60">
        <v>21196021</v>
      </c>
      <c r="K35" s="60">
        <v>10214202</v>
      </c>
      <c r="L35" s="60">
        <v>3502401</v>
      </c>
      <c r="M35" s="60">
        <v>8970457</v>
      </c>
      <c r="N35" s="60">
        <v>22687060</v>
      </c>
      <c r="O35" s="60">
        <v>371851</v>
      </c>
      <c r="P35" s="60">
        <v>22047721</v>
      </c>
      <c r="Q35" s="60">
        <v>9136891</v>
      </c>
      <c r="R35" s="60">
        <v>31556463</v>
      </c>
      <c r="S35" s="60"/>
      <c r="T35" s="60"/>
      <c r="U35" s="60"/>
      <c r="V35" s="60"/>
      <c r="W35" s="60">
        <v>75439544</v>
      </c>
      <c r="X35" s="60">
        <v>118894960</v>
      </c>
      <c r="Y35" s="60">
        <v>-43455416</v>
      </c>
      <c r="Z35" s="140">
        <v>-36.55</v>
      </c>
      <c r="AA35" s="62">
        <v>185275917</v>
      </c>
    </row>
    <row r="36" spans="1:27" ht="12.75">
      <c r="A36" s="238" t="s">
        <v>139</v>
      </c>
      <c r="B36" s="149"/>
      <c r="C36" s="222">
        <f aca="true" t="shared" si="6" ref="C36:Y36">SUM(C32:C35)</f>
        <v>267480218</v>
      </c>
      <c r="D36" s="222">
        <f>SUM(D32:D35)</f>
        <v>0</v>
      </c>
      <c r="E36" s="218">
        <f t="shared" si="6"/>
        <v>230843836</v>
      </c>
      <c r="F36" s="220">
        <f t="shared" si="6"/>
        <v>224924199</v>
      </c>
      <c r="G36" s="220">
        <f t="shared" si="6"/>
        <v>13974082</v>
      </c>
      <c r="H36" s="220">
        <f t="shared" si="6"/>
        <v>8840764</v>
      </c>
      <c r="I36" s="220">
        <f t="shared" si="6"/>
        <v>9676076</v>
      </c>
      <c r="J36" s="220">
        <f t="shared" si="6"/>
        <v>32490922</v>
      </c>
      <c r="K36" s="220">
        <f t="shared" si="6"/>
        <v>10841711</v>
      </c>
      <c r="L36" s="220">
        <f t="shared" si="6"/>
        <v>5158158</v>
      </c>
      <c r="M36" s="220">
        <f t="shared" si="6"/>
        <v>13198212</v>
      </c>
      <c r="N36" s="220">
        <f t="shared" si="6"/>
        <v>29198081</v>
      </c>
      <c r="O36" s="220">
        <f t="shared" si="6"/>
        <v>511219</v>
      </c>
      <c r="P36" s="220">
        <f t="shared" si="6"/>
        <v>7938765</v>
      </c>
      <c r="Q36" s="220">
        <f t="shared" si="6"/>
        <v>11045019</v>
      </c>
      <c r="R36" s="220">
        <f t="shared" si="6"/>
        <v>19495003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81184006</v>
      </c>
      <c r="X36" s="220">
        <f t="shared" si="6"/>
        <v>197514836</v>
      </c>
      <c r="Y36" s="220">
        <f t="shared" si="6"/>
        <v>-116330830</v>
      </c>
      <c r="Z36" s="221">
        <f>+IF(X36&lt;&gt;0,+(Y36/X36)*100,0)</f>
        <v>-58.89726177328776</v>
      </c>
      <c r="AA36" s="239">
        <f>SUM(AA32:AA35)</f>
        <v>224924199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270209148</v>
      </c>
      <c r="D6" s="155"/>
      <c r="E6" s="59">
        <v>56409894</v>
      </c>
      <c r="F6" s="60">
        <v>173664835</v>
      </c>
      <c r="G6" s="60">
        <v>323840408</v>
      </c>
      <c r="H6" s="60">
        <v>282400376</v>
      </c>
      <c r="I6" s="60">
        <v>266454747</v>
      </c>
      <c r="J6" s="60">
        <v>266454747</v>
      </c>
      <c r="K6" s="60">
        <v>278312373</v>
      </c>
      <c r="L6" s="60">
        <v>274323569</v>
      </c>
      <c r="M6" s="60">
        <v>319114999</v>
      </c>
      <c r="N6" s="60">
        <v>319114999</v>
      </c>
      <c r="O6" s="60">
        <v>309217882</v>
      </c>
      <c r="P6" s="60">
        <v>302994804</v>
      </c>
      <c r="Q6" s="60">
        <v>356251013</v>
      </c>
      <c r="R6" s="60">
        <v>356251013</v>
      </c>
      <c r="S6" s="60"/>
      <c r="T6" s="60"/>
      <c r="U6" s="60"/>
      <c r="V6" s="60"/>
      <c r="W6" s="60">
        <v>356251013</v>
      </c>
      <c r="X6" s="60">
        <v>130248626</v>
      </c>
      <c r="Y6" s="60">
        <v>226002387</v>
      </c>
      <c r="Z6" s="140">
        <v>173.52</v>
      </c>
      <c r="AA6" s="62">
        <v>173664835</v>
      </c>
    </row>
    <row r="7" spans="1:27" ht="12.75">
      <c r="A7" s="249" t="s">
        <v>144</v>
      </c>
      <c r="B7" s="182"/>
      <c r="C7" s="155">
        <v>121460543</v>
      </c>
      <c r="D7" s="155"/>
      <c r="E7" s="59">
        <v>263886195</v>
      </c>
      <c r="F7" s="60">
        <v>141460543</v>
      </c>
      <c r="G7" s="60">
        <v>78397828</v>
      </c>
      <c r="H7" s="60">
        <v>95356368</v>
      </c>
      <c r="I7" s="60">
        <v>95861945</v>
      </c>
      <c r="J7" s="60">
        <v>95861945</v>
      </c>
      <c r="K7" s="60">
        <v>101089682</v>
      </c>
      <c r="L7" s="60">
        <v>103081549</v>
      </c>
      <c r="M7" s="60">
        <v>101142909</v>
      </c>
      <c r="N7" s="60">
        <v>101142909</v>
      </c>
      <c r="O7" s="60">
        <v>108721931</v>
      </c>
      <c r="P7" s="60">
        <v>97612813</v>
      </c>
      <c r="Q7" s="60">
        <v>98531752</v>
      </c>
      <c r="R7" s="60">
        <v>98531752</v>
      </c>
      <c r="S7" s="60"/>
      <c r="T7" s="60"/>
      <c r="U7" s="60"/>
      <c r="V7" s="60"/>
      <c r="W7" s="60">
        <v>98531752</v>
      </c>
      <c r="X7" s="60">
        <v>106095407</v>
      </c>
      <c r="Y7" s="60">
        <v>-7563655</v>
      </c>
      <c r="Z7" s="140">
        <v>-7.13</v>
      </c>
      <c r="AA7" s="62">
        <v>141460543</v>
      </c>
    </row>
    <row r="8" spans="1:27" ht="12.75">
      <c r="A8" s="249" t="s">
        <v>145</v>
      </c>
      <c r="B8" s="182"/>
      <c r="C8" s="155">
        <v>89240282</v>
      </c>
      <c r="D8" s="155"/>
      <c r="E8" s="59">
        <v>69882842</v>
      </c>
      <c r="F8" s="60">
        <v>119316462</v>
      </c>
      <c r="G8" s="60">
        <v>103880574</v>
      </c>
      <c r="H8" s="60">
        <v>110275844</v>
      </c>
      <c r="I8" s="60">
        <v>89171466</v>
      </c>
      <c r="J8" s="60">
        <v>89171466</v>
      </c>
      <c r="K8" s="60">
        <v>111746689</v>
      </c>
      <c r="L8" s="60">
        <v>116978731</v>
      </c>
      <c r="M8" s="60">
        <v>140536808</v>
      </c>
      <c r="N8" s="60">
        <v>140536808</v>
      </c>
      <c r="O8" s="60">
        <v>178768743</v>
      </c>
      <c r="P8" s="60">
        <v>210006555</v>
      </c>
      <c r="Q8" s="60">
        <v>144600134</v>
      </c>
      <c r="R8" s="60">
        <v>144600134</v>
      </c>
      <c r="S8" s="60"/>
      <c r="T8" s="60"/>
      <c r="U8" s="60"/>
      <c r="V8" s="60"/>
      <c r="W8" s="60">
        <v>144600134</v>
      </c>
      <c r="X8" s="60">
        <v>89487347</v>
      </c>
      <c r="Y8" s="60">
        <v>55112787</v>
      </c>
      <c r="Z8" s="140">
        <v>61.59</v>
      </c>
      <c r="AA8" s="62">
        <v>119316462</v>
      </c>
    </row>
    <row r="9" spans="1:27" ht="12.75">
      <c r="A9" s="249" t="s">
        <v>146</v>
      </c>
      <c r="B9" s="182"/>
      <c r="C9" s="155">
        <v>95449705</v>
      </c>
      <c r="D9" s="155"/>
      <c r="E9" s="59">
        <v>74409575</v>
      </c>
      <c r="F9" s="60">
        <v>102871537</v>
      </c>
      <c r="G9" s="60">
        <v>93921080</v>
      </c>
      <c r="H9" s="60">
        <v>90700943</v>
      </c>
      <c r="I9" s="60">
        <v>120275213</v>
      </c>
      <c r="J9" s="60">
        <v>120275213</v>
      </c>
      <c r="K9" s="60">
        <v>87183467</v>
      </c>
      <c r="L9" s="60">
        <v>90847668</v>
      </c>
      <c r="M9" s="60">
        <v>122881166</v>
      </c>
      <c r="N9" s="60">
        <v>122881166</v>
      </c>
      <c r="O9" s="60">
        <v>96586429</v>
      </c>
      <c r="P9" s="60">
        <v>108618716</v>
      </c>
      <c r="Q9" s="60">
        <v>110235736</v>
      </c>
      <c r="R9" s="60">
        <v>110235736</v>
      </c>
      <c r="S9" s="60"/>
      <c r="T9" s="60"/>
      <c r="U9" s="60"/>
      <c r="V9" s="60"/>
      <c r="W9" s="60">
        <v>110235736</v>
      </c>
      <c r="X9" s="60">
        <v>77153653</v>
      </c>
      <c r="Y9" s="60">
        <v>33082083</v>
      </c>
      <c r="Z9" s="140">
        <v>42.88</v>
      </c>
      <c r="AA9" s="62">
        <v>102871537</v>
      </c>
    </row>
    <row r="10" spans="1:27" ht="12.75">
      <c r="A10" s="249" t="s">
        <v>147</v>
      </c>
      <c r="B10" s="182"/>
      <c r="C10" s="155">
        <v>5076</v>
      </c>
      <c r="D10" s="155"/>
      <c r="E10" s="59">
        <v>5076</v>
      </c>
      <c r="F10" s="60">
        <v>5076</v>
      </c>
      <c r="G10" s="159">
        <v>380572</v>
      </c>
      <c r="H10" s="159">
        <v>380572</v>
      </c>
      <c r="I10" s="159">
        <v>380572</v>
      </c>
      <c r="J10" s="60">
        <v>380572</v>
      </c>
      <c r="K10" s="159">
        <v>380572</v>
      </c>
      <c r="L10" s="159">
        <v>380572</v>
      </c>
      <c r="M10" s="60">
        <v>380572</v>
      </c>
      <c r="N10" s="159">
        <v>380572</v>
      </c>
      <c r="O10" s="159">
        <v>380572</v>
      </c>
      <c r="P10" s="159">
        <v>380572</v>
      </c>
      <c r="Q10" s="60">
        <v>380572</v>
      </c>
      <c r="R10" s="159">
        <v>380572</v>
      </c>
      <c r="S10" s="159"/>
      <c r="T10" s="60"/>
      <c r="U10" s="159"/>
      <c r="V10" s="159"/>
      <c r="W10" s="159">
        <v>380572</v>
      </c>
      <c r="X10" s="60">
        <v>3807</v>
      </c>
      <c r="Y10" s="159">
        <v>376765</v>
      </c>
      <c r="Z10" s="141">
        <v>9896.64</v>
      </c>
      <c r="AA10" s="225">
        <v>5076</v>
      </c>
    </row>
    <row r="11" spans="1:27" ht="12.75">
      <c r="A11" s="249" t="s">
        <v>148</v>
      </c>
      <c r="B11" s="182"/>
      <c r="C11" s="155">
        <v>6450056</v>
      </c>
      <c r="D11" s="155"/>
      <c r="E11" s="59">
        <v>5882944</v>
      </c>
      <c r="F11" s="60">
        <v>6450056</v>
      </c>
      <c r="G11" s="60">
        <v>6536274</v>
      </c>
      <c r="H11" s="60">
        <v>9754648</v>
      </c>
      <c r="I11" s="60">
        <v>7650132</v>
      </c>
      <c r="J11" s="60">
        <v>7650132</v>
      </c>
      <c r="K11" s="60">
        <v>8218082</v>
      </c>
      <c r="L11" s="60">
        <v>10369081</v>
      </c>
      <c r="M11" s="60">
        <v>9978320</v>
      </c>
      <c r="N11" s="60">
        <v>9978320</v>
      </c>
      <c r="O11" s="60">
        <v>10550863</v>
      </c>
      <c r="P11" s="60">
        <v>8706977</v>
      </c>
      <c r="Q11" s="60">
        <v>7843270</v>
      </c>
      <c r="R11" s="60">
        <v>7843270</v>
      </c>
      <c r="S11" s="60"/>
      <c r="T11" s="60"/>
      <c r="U11" s="60"/>
      <c r="V11" s="60"/>
      <c r="W11" s="60">
        <v>7843270</v>
      </c>
      <c r="X11" s="60">
        <v>4837542</v>
      </c>
      <c r="Y11" s="60">
        <v>3005728</v>
      </c>
      <c r="Z11" s="140">
        <v>62.13</v>
      </c>
      <c r="AA11" s="62">
        <v>6450056</v>
      </c>
    </row>
    <row r="12" spans="1:27" ht="12.75">
      <c r="A12" s="250" t="s">
        <v>56</v>
      </c>
      <c r="B12" s="251"/>
      <c r="C12" s="168">
        <f aca="true" t="shared" si="0" ref="C12:Y12">SUM(C6:C11)</f>
        <v>582814810</v>
      </c>
      <c r="D12" s="168">
        <f>SUM(D6:D11)</f>
        <v>0</v>
      </c>
      <c r="E12" s="72">
        <f t="shared" si="0"/>
        <v>470476526</v>
      </c>
      <c r="F12" s="73">
        <f t="shared" si="0"/>
        <v>543768509</v>
      </c>
      <c r="G12" s="73">
        <f t="shared" si="0"/>
        <v>606956736</v>
      </c>
      <c r="H12" s="73">
        <f t="shared" si="0"/>
        <v>588868751</v>
      </c>
      <c r="I12" s="73">
        <f t="shared" si="0"/>
        <v>579794075</v>
      </c>
      <c r="J12" s="73">
        <f t="shared" si="0"/>
        <v>579794075</v>
      </c>
      <c r="K12" s="73">
        <f t="shared" si="0"/>
        <v>586930865</v>
      </c>
      <c r="L12" s="73">
        <f t="shared" si="0"/>
        <v>595981170</v>
      </c>
      <c r="M12" s="73">
        <f t="shared" si="0"/>
        <v>694034774</v>
      </c>
      <c r="N12" s="73">
        <f t="shared" si="0"/>
        <v>694034774</v>
      </c>
      <c r="O12" s="73">
        <f t="shared" si="0"/>
        <v>704226420</v>
      </c>
      <c r="P12" s="73">
        <f t="shared" si="0"/>
        <v>728320437</v>
      </c>
      <c r="Q12" s="73">
        <f t="shared" si="0"/>
        <v>717842477</v>
      </c>
      <c r="R12" s="73">
        <f t="shared" si="0"/>
        <v>717842477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717842477</v>
      </c>
      <c r="X12" s="73">
        <f t="shared" si="0"/>
        <v>407826382</v>
      </c>
      <c r="Y12" s="73">
        <f t="shared" si="0"/>
        <v>310016095</v>
      </c>
      <c r="Z12" s="170">
        <f>+IF(X12&lt;&gt;0,+(Y12/X12)*100,0)</f>
        <v>76.01668471756689</v>
      </c>
      <c r="AA12" s="74">
        <f>SUM(AA6:AA11)</f>
        <v>543768509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769138</v>
      </c>
      <c r="D15" s="155"/>
      <c r="E15" s="59">
        <v>974848</v>
      </c>
      <c r="F15" s="60">
        <v>715114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536336</v>
      </c>
      <c r="Y15" s="60">
        <v>-536336</v>
      </c>
      <c r="Z15" s="140">
        <v>-100</v>
      </c>
      <c r="AA15" s="62">
        <v>715114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153735000</v>
      </c>
      <c r="D17" s="155"/>
      <c r="E17" s="59">
        <v>89470000</v>
      </c>
      <c r="F17" s="60">
        <v>153735000</v>
      </c>
      <c r="G17" s="60">
        <v>153735000</v>
      </c>
      <c r="H17" s="60">
        <v>153735000</v>
      </c>
      <c r="I17" s="60">
        <v>153735000</v>
      </c>
      <c r="J17" s="60">
        <v>153735000</v>
      </c>
      <c r="K17" s="60">
        <v>153735000</v>
      </c>
      <c r="L17" s="60">
        <v>153735000</v>
      </c>
      <c r="M17" s="60">
        <v>153735000</v>
      </c>
      <c r="N17" s="60">
        <v>153735000</v>
      </c>
      <c r="O17" s="60">
        <v>153735000</v>
      </c>
      <c r="P17" s="60">
        <v>153735000</v>
      </c>
      <c r="Q17" s="60">
        <v>153735000</v>
      </c>
      <c r="R17" s="60">
        <v>153735000</v>
      </c>
      <c r="S17" s="60"/>
      <c r="T17" s="60"/>
      <c r="U17" s="60"/>
      <c r="V17" s="60"/>
      <c r="W17" s="60">
        <v>153735000</v>
      </c>
      <c r="X17" s="60">
        <v>115301250</v>
      </c>
      <c r="Y17" s="60">
        <v>38433750</v>
      </c>
      <c r="Z17" s="140">
        <v>33.33</v>
      </c>
      <c r="AA17" s="62">
        <v>153735000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1872905491</v>
      </c>
      <c r="D19" s="155"/>
      <c r="E19" s="59">
        <v>2106573481</v>
      </c>
      <c r="F19" s="60">
        <v>2017549680</v>
      </c>
      <c r="G19" s="60">
        <v>1886671081</v>
      </c>
      <c r="H19" s="60">
        <v>1895072621</v>
      </c>
      <c r="I19" s="60">
        <v>1913239762</v>
      </c>
      <c r="J19" s="60">
        <v>1913239762</v>
      </c>
      <c r="K19" s="60">
        <v>1924081473</v>
      </c>
      <c r="L19" s="60">
        <v>1928623007</v>
      </c>
      <c r="M19" s="60">
        <v>1925120241</v>
      </c>
      <c r="N19" s="60">
        <v>1925120241</v>
      </c>
      <c r="O19" s="60">
        <v>1925631460</v>
      </c>
      <c r="P19" s="60">
        <v>1933570227</v>
      </c>
      <c r="Q19" s="60">
        <v>1938277330</v>
      </c>
      <c r="R19" s="60">
        <v>1938277330</v>
      </c>
      <c r="S19" s="60"/>
      <c r="T19" s="60"/>
      <c r="U19" s="60"/>
      <c r="V19" s="60"/>
      <c r="W19" s="60">
        <v>1938277330</v>
      </c>
      <c r="X19" s="60">
        <v>1513162260</v>
      </c>
      <c r="Y19" s="60">
        <v>425115070</v>
      </c>
      <c r="Z19" s="140">
        <v>28.09</v>
      </c>
      <c r="AA19" s="62">
        <v>2017549680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7704080</v>
      </c>
      <c r="D22" s="155"/>
      <c r="E22" s="59">
        <v>8280611</v>
      </c>
      <c r="F22" s="60">
        <v>5485011</v>
      </c>
      <c r="G22" s="60">
        <v>6909262</v>
      </c>
      <c r="H22" s="60">
        <v>6909262</v>
      </c>
      <c r="I22" s="60">
        <v>15476950</v>
      </c>
      <c r="J22" s="60">
        <v>15476950</v>
      </c>
      <c r="K22" s="60">
        <v>-15476950</v>
      </c>
      <c r="L22" s="60">
        <v>-15476950</v>
      </c>
      <c r="M22" s="60">
        <v>-16172820</v>
      </c>
      <c r="N22" s="60">
        <v>-16172820</v>
      </c>
      <c r="O22" s="60">
        <v>-16172820</v>
      </c>
      <c r="P22" s="60">
        <v>-16172820</v>
      </c>
      <c r="Q22" s="60">
        <v>-16481957</v>
      </c>
      <c r="R22" s="60">
        <v>-16481957</v>
      </c>
      <c r="S22" s="60"/>
      <c r="T22" s="60"/>
      <c r="U22" s="60"/>
      <c r="V22" s="60"/>
      <c r="W22" s="60">
        <v>-16481957</v>
      </c>
      <c r="X22" s="60">
        <v>4113758</v>
      </c>
      <c r="Y22" s="60">
        <v>-20595715</v>
      </c>
      <c r="Z22" s="140">
        <v>-500.65</v>
      </c>
      <c r="AA22" s="62">
        <v>5485011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2035113709</v>
      </c>
      <c r="D24" s="168">
        <f>SUM(D15:D23)</f>
        <v>0</v>
      </c>
      <c r="E24" s="76">
        <f t="shared" si="1"/>
        <v>2205298940</v>
      </c>
      <c r="F24" s="77">
        <f t="shared" si="1"/>
        <v>2177484805</v>
      </c>
      <c r="G24" s="77">
        <f t="shared" si="1"/>
        <v>2047315343</v>
      </c>
      <c r="H24" s="77">
        <f t="shared" si="1"/>
        <v>2055716883</v>
      </c>
      <c r="I24" s="77">
        <f t="shared" si="1"/>
        <v>2082451712</v>
      </c>
      <c r="J24" s="77">
        <f t="shared" si="1"/>
        <v>2082451712</v>
      </c>
      <c r="K24" s="77">
        <f t="shared" si="1"/>
        <v>2062339523</v>
      </c>
      <c r="L24" s="77">
        <f t="shared" si="1"/>
        <v>2066881057</v>
      </c>
      <c r="M24" s="77">
        <f t="shared" si="1"/>
        <v>2062682421</v>
      </c>
      <c r="N24" s="77">
        <f t="shared" si="1"/>
        <v>2062682421</v>
      </c>
      <c r="O24" s="77">
        <f t="shared" si="1"/>
        <v>2063193640</v>
      </c>
      <c r="P24" s="77">
        <f t="shared" si="1"/>
        <v>2071132407</v>
      </c>
      <c r="Q24" s="77">
        <f t="shared" si="1"/>
        <v>2075530373</v>
      </c>
      <c r="R24" s="77">
        <f t="shared" si="1"/>
        <v>2075530373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2075530373</v>
      </c>
      <c r="X24" s="77">
        <f t="shared" si="1"/>
        <v>1633113604</v>
      </c>
      <c r="Y24" s="77">
        <f t="shared" si="1"/>
        <v>442416769</v>
      </c>
      <c r="Z24" s="212">
        <f>+IF(X24&lt;&gt;0,+(Y24/X24)*100,0)</f>
        <v>27.090385378970854</v>
      </c>
      <c r="AA24" s="79">
        <f>SUM(AA15:AA23)</f>
        <v>2177484805</v>
      </c>
    </row>
    <row r="25" spans="1:27" ht="12.75">
      <c r="A25" s="250" t="s">
        <v>159</v>
      </c>
      <c r="B25" s="251"/>
      <c r="C25" s="168">
        <f aca="true" t="shared" si="2" ref="C25:Y25">+C12+C24</f>
        <v>2617928519</v>
      </c>
      <c r="D25" s="168">
        <f>+D12+D24</f>
        <v>0</v>
      </c>
      <c r="E25" s="72">
        <f t="shared" si="2"/>
        <v>2675775466</v>
      </c>
      <c r="F25" s="73">
        <f t="shared" si="2"/>
        <v>2721253314</v>
      </c>
      <c r="G25" s="73">
        <f t="shared" si="2"/>
        <v>2654272079</v>
      </c>
      <c r="H25" s="73">
        <f t="shared" si="2"/>
        <v>2644585634</v>
      </c>
      <c r="I25" s="73">
        <f t="shared" si="2"/>
        <v>2662245787</v>
      </c>
      <c r="J25" s="73">
        <f t="shared" si="2"/>
        <v>2662245787</v>
      </c>
      <c r="K25" s="73">
        <f t="shared" si="2"/>
        <v>2649270388</v>
      </c>
      <c r="L25" s="73">
        <f t="shared" si="2"/>
        <v>2662862227</v>
      </c>
      <c r="M25" s="73">
        <f t="shared" si="2"/>
        <v>2756717195</v>
      </c>
      <c r="N25" s="73">
        <f t="shared" si="2"/>
        <v>2756717195</v>
      </c>
      <c r="O25" s="73">
        <f t="shared" si="2"/>
        <v>2767420060</v>
      </c>
      <c r="P25" s="73">
        <f t="shared" si="2"/>
        <v>2799452844</v>
      </c>
      <c r="Q25" s="73">
        <f t="shared" si="2"/>
        <v>2793372850</v>
      </c>
      <c r="R25" s="73">
        <f t="shared" si="2"/>
        <v>2793372850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2793372850</v>
      </c>
      <c r="X25" s="73">
        <f t="shared" si="2"/>
        <v>2040939986</v>
      </c>
      <c r="Y25" s="73">
        <f t="shared" si="2"/>
        <v>752432864</v>
      </c>
      <c r="Z25" s="170">
        <f>+IF(X25&lt;&gt;0,+(Y25/X25)*100,0)</f>
        <v>36.86697645013458</v>
      </c>
      <c r="AA25" s="74">
        <f>+AA12+AA24</f>
        <v>2721253314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8688516</v>
      </c>
      <c r="D30" s="155"/>
      <c r="E30" s="59">
        <v>9113433</v>
      </c>
      <c r="F30" s="60">
        <v>10105559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7579169</v>
      </c>
      <c r="Y30" s="60">
        <v>-7579169</v>
      </c>
      <c r="Z30" s="140">
        <v>-100</v>
      </c>
      <c r="AA30" s="62">
        <v>10105559</v>
      </c>
    </row>
    <row r="31" spans="1:27" ht="12.75">
      <c r="A31" s="249" t="s">
        <v>163</v>
      </c>
      <c r="B31" s="182"/>
      <c r="C31" s="155">
        <v>31393486</v>
      </c>
      <c r="D31" s="155"/>
      <c r="E31" s="59">
        <v>33436742</v>
      </c>
      <c r="F31" s="60">
        <v>33893485</v>
      </c>
      <c r="G31" s="60">
        <v>31710937</v>
      </c>
      <c r="H31" s="60">
        <v>31856639</v>
      </c>
      <c r="I31" s="60">
        <v>31912597</v>
      </c>
      <c r="J31" s="60">
        <v>31912597</v>
      </c>
      <c r="K31" s="60">
        <v>32030169</v>
      </c>
      <c r="L31" s="60">
        <v>31972783</v>
      </c>
      <c r="M31" s="60">
        <v>32012027</v>
      </c>
      <c r="N31" s="60">
        <v>32012027</v>
      </c>
      <c r="O31" s="60">
        <v>32086380</v>
      </c>
      <c r="P31" s="60">
        <v>32274356</v>
      </c>
      <c r="Q31" s="60">
        <v>32390001</v>
      </c>
      <c r="R31" s="60">
        <v>32390001</v>
      </c>
      <c r="S31" s="60"/>
      <c r="T31" s="60"/>
      <c r="U31" s="60"/>
      <c r="V31" s="60"/>
      <c r="W31" s="60">
        <v>32390001</v>
      </c>
      <c r="X31" s="60">
        <v>25420114</v>
      </c>
      <c r="Y31" s="60">
        <v>6969887</v>
      </c>
      <c r="Z31" s="140">
        <v>27.42</v>
      </c>
      <c r="AA31" s="62">
        <v>33893485</v>
      </c>
    </row>
    <row r="32" spans="1:27" ht="12.75">
      <c r="A32" s="249" t="s">
        <v>164</v>
      </c>
      <c r="B32" s="182"/>
      <c r="C32" s="155">
        <v>251071622</v>
      </c>
      <c r="D32" s="155"/>
      <c r="E32" s="59">
        <v>230471670</v>
      </c>
      <c r="F32" s="60">
        <v>261525757</v>
      </c>
      <c r="G32" s="60">
        <v>179584250</v>
      </c>
      <c r="H32" s="60">
        <v>139303042</v>
      </c>
      <c r="I32" s="60">
        <v>237879438</v>
      </c>
      <c r="J32" s="60">
        <v>237879438</v>
      </c>
      <c r="K32" s="60">
        <v>245295218</v>
      </c>
      <c r="L32" s="60">
        <v>249951365</v>
      </c>
      <c r="M32" s="60">
        <v>309625274</v>
      </c>
      <c r="N32" s="60">
        <v>309625274</v>
      </c>
      <c r="O32" s="60">
        <v>304663153</v>
      </c>
      <c r="P32" s="60">
        <v>307928548</v>
      </c>
      <c r="Q32" s="60">
        <v>239597659</v>
      </c>
      <c r="R32" s="60">
        <v>239597659</v>
      </c>
      <c r="S32" s="60"/>
      <c r="T32" s="60"/>
      <c r="U32" s="60"/>
      <c r="V32" s="60"/>
      <c r="W32" s="60">
        <v>239597659</v>
      </c>
      <c r="X32" s="60">
        <v>196144318</v>
      </c>
      <c r="Y32" s="60">
        <v>43453341</v>
      </c>
      <c r="Z32" s="140">
        <v>22.15</v>
      </c>
      <c r="AA32" s="62">
        <v>261525757</v>
      </c>
    </row>
    <row r="33" spans="1:27" ht="12.75">
      <c r="A33" s="249" t="s">
        <v>165</v>
      </c>
      <c r="B33" s="182"/>
      <c r="C33" s="155">
        <v>1428862</v>
      </c>
      <c r="D33" s="155"/>
      <c r="E33" s="59">
        <v>17598999</v>
      </c>
      <c r="F33" s="60">
        <v>5347383</v>
      </c>
      <c r="G33" s="60">
        <v>140825854</v>
      </c>
      <c r="H33" s="60">
        <v>126418681</v>
      </c>
      <c r="I33" s="60">
        <v>35955570</v>
      </c>
      <c r="J33" s="60">
        <v>35955570</v>
      </c>
      <c r="K33" s="60">
        <v>38691993</v>
      </c>
      <c r="L33" s="60">
        <v>35955570</v>
      </c>
      <c r="M33" s="60">
        <v>35955570</v>
      </c>
      <c r="N33" s="60">
        <v>35955570</v>
      </c>
      <c r="O33" s="60">
        <v>35955570</v>
      </c>
      <c r="P33" s="60">
        <v>35955570</v>
      </c>
      <c r="Q33" s="60">
        <v>38691993</v>
      </c>
      <c r="R33" s="60">
        <v>38691993</v>
      </c>
      <c r="S33" s="60"/>
      <c r="T33" s="60"/>
      <c r="U33" s="60"/>
      <c r="V33" s="60"/>
      <c r="W33" s="60">
        <v>38691993</v>
      </c>
      <c r="X33" s="60">
        <v>4010537</v>
      </c>
      <c r="Y33" s="60">
        <v>34681456</v>
      </c>
      <c r="Z33" s="140">
        <v>864.76</v>
      </c>
      <c r="AA33" s="62">
        <v>5347383</v>
      </c>
    </row>
    <row r="34" spans="1:27" ht="12.75">
      <c r="A34" s="250" t="s">
        <v>58</v>
      </c>
      <c r="B34" s="251"/>
      <c r="C34" s="168">
        <f aca="true" t="shared" si="3" ref="C34:Y34">SUM(C29:C33)</f>
        <v>292582486</v>
      </c>
      <c r="D34" s="168">
        <f>SUM(D29:D33)</f>
        <v>0</v>
      </c>
      <c r="E34" s="72">
        <f t="shared" si="3"/>
        <v>290620844</v>
      </c>
      <c r="F34" s="73">
        <f t="shared" si="3"/>
        <v>310872184</v>
      </c>
      <c r="G34" s="73">
        <f t="shared" si="3"/>
        <v>352121041</v>
      </c>
      <c r="H34" s="73">
        <f t="shared" si="3"/>
        <v>297578362</v>
      </c>
      <c r="I34" s="73">
        <f t="shared" si="3"/>
        <v>305747605</v>
      </c>
      <c r="J34" s="73">
        <f t="shared" si="3"/>
        <v>305747605</v>
      </c>
      <c r="K34" s="73">
        <f t="shared" si="3"/>
        <v>316017380</v>
      </c>
      <c r="L34" s="73">
        <f t="shared" si="3"/>
        <v>317879718</v>
      </c>
      <c r="M34" s="73">
        <f t="shared" si="3"/>
        <v>377592871</v>
      </c>
      <c r="N34" s="73">
        <f t="shared" si="3"/>
        <v>377592871</v>
      </c>
      <c r="O34" s="73">
        <f t="shared" si="3"/>
        <v>372705103</v>
      </c>
      <c r="P34" s="73">
        <f t="shared" si="3"/>
        <v>376158474</v>
      </c>
      <c r="Q34" s="73">
        <f t="shared" si="3"/>
        <v>310679653</v>
      </c>
      <c r="R34" s="73">
        <f t="shared" si="3"/>
        <v>310679653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310679653</v>
      </c>
      <c r="X34" s="73">
        <f t="shared" si="3"/>
        <v>233154138</v>
      </c>
      <c r="Y34" s="73">
        <f t="shared" si="3"/>
        <v>77525515</v>
      </c>
      <c r="Z34" s="170">
        <f>+IF(X34&lt;&gt;0,+(Y34/X34)*100,0)</f>
        <v>33.2507566303627</v>
      </c>
      <c r="AA34" s="74">
        <f>SUM(AA29:AA33)</f>
        <v>310872184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230257585</v>
      </c>
      <c r="D37" s="155"/>
      <c r="E37" s="59">
        <v>230806945</v>
      </c>
      <c r="F37" s="60">
        <v>220312470</v>
      </c>
      <c r="G37" s="60">
        <v>238946101</v>
      </c>
      <c r="H37" s="60">
        <v>238946101</v>
      </c>
      <c r="I37" s="60">
        <v>238946101</v>
      </c>
      <c r="J37" s="60">
        <v>238946101</v>
      </c>
      <c r="K37" s="60">
        <v>237904579</v>
      </c>
      <c r="L37" s="60">
        <v>237904579</v>
      </c>
      <c r="M37" s="60">
        <v>234682065</v>
      </c>
      <c r="N37" s="60">
        <v>234682065</v>
      </c>
      <c r="O37" s="60">
        <v>234682065</v>
      </c>
      <c r="P37" s="60">
        <v>234682065</v>
      </c>
      <c r="Q37" s="60">
        <v>233640543</v>
      </c>
      <c r="R37" s="60">
        <v>233640543</v>
      </c>
      <c r="S37" s="60"/>
      <c r="T37" s="60"/>
      <c r="U37" s="60"/>
      <c r="V37" s="60"/>
      <c r="W37" s="60">
        <v>233640543</v>
      </c>
      <c r="X37" s="60">
        <v>165234353</v>
      </c>
      <c r="Y37" s="60">
        <v>68406190</v>
      </c>
      <c r="Z37" s="140">
        <v>41.4</v>
      </c>
      <c r="AA37" s="62">
        <v>220312470</v>
      </c>
    </row>
    <row r="38" spans="1:27" ht="12.75">
      <c r="A38" s="249" t="s">
        <v>165</v>
      </c>
      <c r="B38" s="182"/>
      <c r="C38" s="155">
        <v>114497242</v>
      </c>
      <c r="D38" s="155"/>
      <c r="E38" s="59">
        <v>140018746</v>
      </c>
      <c r="F38" s="60">
        <v>136702192</v>
      </c>
      <c r="G38" s="60">
        <v>7105503</v>
      </c>
      <c r="H38" s="60">
        <v>7105503</v>
      </c>
      <c r="I38" s="60">
        <v>7105503</v>
      </c>
      <c r="J38" s="60">
        <v>7105503</v>
      </c>
      <c r="K38" s="60">
        <v>7105503</v>
      </c>
      <c r="L38" s="60">
        <v>7105503</v>
      </c>
      <c r="M38" s="60">
        <v>7105503</v>
      </c>
      <c r="N38" s="60">
        <v>7105503</v>
      </c>
      <c r="O38" s="60">
        <v>7105503</v>
      </c>
      <c r="P38" s="60">
        <v>7105503</v>
      </c>
      <c r="Q38" s="60">
        <v>7105503</v>
      </c>
      <c r="R38" s="60">
        <v>7105503</v>
      </c>
      <c r="S38" s="60"/>
      <c r="T38" s="60"/>
      <c r="U38" s="60"/>
      <c r="V38" s="60"/>
      <c r="W38" s="60">
        <v>7105503</v>
      </c>
      <c r="X38" s="60">
        <v>102526644</v>
      </c>
      <c r="Y38" s="60">
        <v>-95421141</v>
      </c>
      <c r="Z38" s="140">
        <v>-93.07</v>
      </c>
      <c r="AA38" s="62">
        <v>136702192</v>
      </c>
    </row>
    <row r="39" spans="1:27" ht="12.75">
      <c r="A39" s="250" t="s">
        <v>59</v>
      </c>
      <c r="B39" s="253"/>
      <c r="C39" s="168">
        <f aca="true" t="shared" si="4" ref="C39:Y39">SUM(C37:C38)</f>
        <v>344754827</v>
      </c>
      <c r="D39" s="168">
        <f>SUM(D37:D38)</f>
        <v>0</v>
      </c>
      <c r="E39" s="76">
        <f t="shared" si="4"/>
        <v>370825691</v>
      </c>
      <c r="F39" s="77">
        <f t="shared" si="4"/>
        <v>357014662</v>
      </c>
      <c r="G39" s="77">
        <f t="shared" si="4"/>
        <v>246051604</v>
      </c>
      <c r="H39" s="77">
        <f t="shared" si="4"/>
        <v>246051604</v>
      </c>
      <c r="I39" s="77">
        <f t="shared" si="4"/>
        <v>246051604</v>
      </c>
      <c r="J39" s="77">
        <f t="shared" si="4"/>
        <v>246051604</v>
      </c>
      <c r="K39" s="77">
        <f t="shared" si="4"/>
        <v>245010082</v>
      </c>
      <c r="L39" s="77">
        <f t="shared" si="4"/>
        <v>245010082</v>
      </c>
      <c r="M39" s="77">
        <f t="shared" si="4"/>
        <v>241787568</v>
      </c>
      <c r="N39" s="77">
        <f t="shared" si="4"/>
        <v>241787568</v>
      </c>
      <c r="O39" s="77">
        <f t="shared" si="4"/>
        <v>241787568</v>
      </c>
      <c r="P39" s="77">
        <f t="shared" si="4"/>
        <v>241787568</v>
      </c>
      <c r="Q39" s="77">
        <f t="shared" si="4"/>
        <v>240746046</v>
      </c>
      <c r="R39" s="77">
        <f t="shared" si="4"/>
        <v>240746046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240746046</v>
      </c>
      <c r="X39" s="77">
        <f t="shared" si="4"/>
        <v>267760997</v>
      </c>
      <c r="Y39" s="77">
        <f t="shared" si="4"/>
        <v>-27014951</v>
      </c>
      <c r="Z39" s="212">
        <f>+IF(X39&lt;&gt;0,+(Y39/X39)*100,0)</f>
        <v>-10.089203170990583</v>
      </c>
      <c r="AA39" s="79">
        <f>SUM(AA37:AA38)</f>
        <v>357014662</v>
      </c>
    </row>
    <row r="40" spans="1:27" ht="12.75">
      <c r="A40" s="250" t="s">
        <v>167</v>
      </c>
      <c r="B40" s="251"/>
      <c r="C40" s="168">
        <f aca="true" t="shared" si="5" ref="C40:Y40">+C34+C39</f>
        <v>637337313</v>
      </c>
      <c r="D40" s="168">
        <f>+D34+D39</f>
        <v>0</v>
      </c>
      <c r="E40" s="72">
        <f t="shared" si="5"/>
        <v>661446535</v>
      </c>
      <c r="F40" s="73">
        <f t="shared" si="5"/>
        <v>667886846</v>
      </c>
      <c r="G40" s="73">
        <f t="shared" si="5"/>
        <v>598172645</v>
      </c>
      <c r="H40" s="73">
        <f t="shared" si="5"/>
        <v>543629966</v>
      </c>
      <c r="I40" s="73">
        <f t="shared" si="5"/>
        <v>551799209</v>
      </c>
      <c r="J40" s="73">
        <f t="shared" si="5"/>
        <v>551799209</v>
      </c>
      <c r="K40" s="73">
        <f t="shared" si="5"/>
        <v>561027462</v>
      </c>
      <c r="L40" s="73">
        <f t="shared" si="5"/>
        <v>562889800</v>
      </c>
      <c r="M40" s="73">
        <f t="shared" si="5"/>
        <v>619380439</v>
      </c>
      <c r="N40" s="73">
        <f t="shared" si="5"/>
        <v>619380439</v>
      </c>
      <c r="O40" s="73">
        <f t="shared" si="5"/>
        <v>614492671</v>
      </c>
      <c r="P40" s="73">
        <f t="shared" si="5"/>
        <v>617946042</v>
      </c>
      <c r="Q40" s="73">
        <f t="shared" si="5"/>
        <v>551425699</v>
      </c>
      <c r="R40" s="73">
        <f t="shared" si="5"/>
        <v>551425699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551425699</v>
      </c>
      <c r="X40" s="73">
        <f t="shared" si="5"/>
        <v>500915135</v>
      </c>
      <c r="Y40" s="73">
        <f t="shared" si="5"/>
        <v>50510564</v>
      </c>
      <c r="Z40" s="170">
        <f>+IF(X40&lt;&gt;0,+(Y40/X40)*100,0)</f>
        <v>10.083656985129826</v>
      </c>
      <c r="AA40" s="74">
        <f>+AA34+AA39</f>
        <v>667886846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1980591206</v>
      </c>
      <c r="D42" s="257">
        <f>+D25-D40</f>
        <v>0</v>
      </c>
      <c r="E42" s="258">
        <f t="shared" si="6"/>
        <v>2014328931</v>
      </c>
      <c r="F42" s="259">
        <f t="shared" si="6"/>
        <v>2053366468</v>
      </c>
      <c r="G42" s="259">
        <f t="shared" si="6"/>
        <v>2056099434</v>
      </c>
      <c r="H42" s="259">
        <f t="shared" si="6"/>
        <v>2100955668</v>
      </c>
      <c r="I42" s="259">
        <f t="shared" si="6"/>
        <v>2110446578</v>
      </c>
      <c r="J42" s="259">
        <f t="shared" si="6"/>
        <v>2110446578</v>
      </c>
      <c r="K42" s="259">
        <f t="shared" si="6"/>
        <v>2088242926</v>
      </c>
      <c r="L42" s="259">
        <f t="shared" si="6"/>
        <v>2099972427</v>
      </c>
      <c r="M42" s="259">
        <f t="shared" si="6"/>
        <v>2137336756</v>
      </c>
      <c r="N42" s="259">
        <f t="shared" si="6"/>
        <v>2137336756</v>
      </c>
      <c r="O42" s="259">
        <f t="shared" si="6"/>
        <v>2152927389</v>
      </c>
      <c r="P42" s="259">
        <f t="shared" si="6"/>
        <v>2181506802</v>
      </c>
      <c r="Q42" s="259">
        <f t="shared" si="6"/>
        <v>2241947151</v>
      </c>
      <c r="R42" s="259">
        <f t="shared" si="6"/>
        <v>2241947151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2241947151</v>
      </c>
      <c r="X42" s="259">
        <f t="shared" si="6"/>
        <v>1540024851</v>
      </c>
      <c r="Y42" s="259">
        <f t="shared" si="6"/>
        <v>701922300</v>
      </c>
      <c r="Z42" s="260">
        <f>+IF(X42&lt;&gt;0,+(Y42/X42)*100,0)</f>
        <v>45.578634626851226</v>
      </c>
      <c r="AA42" s="261">
        <f>+AA25-AA40</f>
        <v>2053366468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1962049913</v>
      </c>
      <c r="D45" s="155"/>
      <c r="E45" s="59">
        <v>1995787637</v>
      </c>
      <c r="F45" s="60">
        <v>2034825176</v>
      </c>
      <c r="G45" s="60">
        <v>2037558140</v>
      </c>
      <c r="H45" s="60">
        <v>2082414374</v>
      </c>
      <c r="I45" s="60">
        <v>2091905286</v>
      </c>
      <c r="J45" s="60">
        <v>2091905286</v>
      </c>
      <c r="K45" s="60">
        <v>2069701633</v>
      </c>
      <c r="L45" s="60">
        <v>2081431132</v>
      </c>
      <c r="M45" s="60">
        <v>2118795463</v>
      </c>
      <c r="N45" s="60">
        <v>2118795463</v>
      </c>
      <c r="O45" s="60">
        <v>2134386097</v>
      </c>
      <c r="P45" s="60">
        <v>2162965508</v>
      </c>
      <c r="Q45" s="60">
        <v>2223405860</v>
      </c>
      <c r="R45" s="60">
        <v>2223405860</v>
      </c>
      <c r="S45" s="60"/>
      <c r="T45" s="60"/>
      <c r="U45" s="60"/>
      <c r="V45" s="60"/>
      <c r="W45" s="60">
        <v>2223405860</v>
      </c>
      <c r="X45" s="60">
        <v>1526118882</v>
      </c>
      <c r="Y45" s="60">
        <v>697286978</v>
      </c>
      <c r="Z45" s="139">
        <v>45.69</v>
      </c>
      <c r="AA45" s="62">
        <v>2034825176</v>
      </c>
    </row>
    <row r="46" spans="1:27" ht="12.75">
      <c r="A46" s="249" t="s">
        <v>171</v>
      </c>
      <c r="B46" s="182"/>
      <c r="C46" s="155">
        <v>18541293</v>
      </c>
      <c r="D46" s="155"/>
      <c r="E46" s="59">
        <v>18541293</v>
      </c>
      <c r="F46" s="60">
        <v>18541293</v>
      </c>
      <c r="G46" s="60">
        <v>18541294</v>
      </c>
      <c r="H46" s="60">
        <v>18541293</v>
      </c>
      <c r="I46" s="60">
        <v>18541293</v>
      </c>
      <c r="J46" s="60">
        <v>18541293</v>
      </c>
      <c r="K46" s="60">
        <v>18541293</v>
      </c>
      <c r="L46" s="60">
        <v>18541293</v>
      </c>
      <c r="M46" s="60">
        <v>18541293</v>
      </c>
      <c r="N46" s="60">
        <v>18541293</v>
      </c>
      <c r="O46" s="60">
        <v>18541293</v>
      </c>
      <c r="P46" s="60">
        <v>18541293</v>
      </c>
      <c r="Q46" s="60">
        <v>18541293</v>
      </c>
      <c r="R46" s="60">
        <v>18541293</v>
      </c>
      <c r="S46" s="60"/>
      <c r="T46" s="60"/>
      <c r="U46" s="60"/>
      <c r="V46" s="60"/>
      <c r="W46" s="60">
        <v>18541293</v>
      </c>
      <c r="X46" s="60">
        <v>13905970</v>
      </c>
      <c r="Y46" s="60">
        <v>4635323</v>
      </c>
      <c r="Z46" s="139">
        <v>33.33</v>
      </c>
      <c r="AA46" s="62">
        <v>18541293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1980591206</v>
      </c>
      <c r="D48" s="217">
        <f>SUM(D45:D47)</f>
        <v>0</v>
      </c>
      <c r="E48" s="264">
        <f t="shared" si="7"/>
        <v>2014328930</v>
      </c>
      <c r="F48" s="219">
        <f t="shared" si="7"/>
        <v>2053366469</v>
      </c>
      <c r="G48" s="219">
        <f t="shared" si="7"/>
        <v>2056099434</v>
      </c>
      <c r="H48" s="219">
        <f t="shared" si="7"/>
        <v>2100955667</v>
      </c>
      <c r="I48" s="219">
        <f t="shared" si="7"/>
        <v>2110446579</v>
      </c>
      <c r="J48" s="219">
        <f t="shared" si="7"/>
        <v>2110446579</v>
      </c>
      <c r="K48" s="219">
        <f t="shared" si="7"/>
        <v>2088242926</v>
      </c>
      <c r="L48" s="219">
        <f t="shared" si="7"/>
        <v>2099972425</v>
      </c>
      <c r="M48" s="219">
        <f t="shared" si="7"/>
        <v>2137336756</v>
      </c>
      <c r="N48" s="219">
        <f t="shared" si="7"/>
        <v>2137336756</v>
      </c>
      <c r="O48" s="219">
        <f t="shared" si="7"/>
        <v>2152927390</v>
      </c>
      <c r="P48" s="219">
        <f t="shared" si="7"/>
        <v>2181506801</v>
      </c>
      <c r="Q48" s="219">
        <f t="shared" si="7"/>
        <v>2241947153</v>
      </c>
      <c r="R48" s="219">
        <f t="shared" si="7"/>
        <v>2241947153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2241947153</v>
      </c>
      <c r="X48" s="219">
        <f t="shared" si="7"/>
        <v>1540024852</v>
      </c>
      <c r="Y48" s="219">
        <f t="shared" si="7"/>
        <v>701922301</v>
      </c>
      <c r="Z48" s="265">
        <f>+IF(X48&lt;&gt;0,+(Y48/X48)*100,0)</f>
        <v>45.5786346621892</v>
      </c>
      <c r="AA48" s="232">
        <f>SUM(AA45:AA47)</f>
        <v>2053366469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357544993</v>
      </c>
      <c r="D6" s="155"/>
      <c r="E6" s="59">
        <v>381075958</v>
      </c>
      <c r="F6" s="60">
        <v>367101071</v>
      </c>
      <c r="G6" s="60">
        <v>13545753</v>
      </c>
      <c r="H6" s="60">
        <v>27772261</v>
      </c>
      <c r="I6" s="60">
        <v>36814459</v>
      </c>
      <c r="J6" s="60">
        <v>78132473</v>
      </c>
      <c r="K6" s="60">
        <v>37954137</v>
      </c>
      <c r="L6" s="60">
        <v>34159854</v>
      </c>
      <c r="M6" s="60">
        <v>31417087</v>
      </c>
      <c r="N6" s="60">
        <v>103531078</v>
      </c>
      <c r="O6" s="60">
        <v>29846233</v>
      </c>
      <c r="P6" s="60">
        <v>25841869</v>
      </c>
      <c r="Q6" s="60">
        <v>35036229</v>
      </c>
      <c r="R6" s="60">
        <v>90724331</v>
      </c>
      <c r="S6" s="60"/>
      <c r="T6" s="60"/>
      <c r="U6" s="60"/>
      <c r="V6" s="60"/>
      <c r="W6" s="60">
        <v>272387882</v>
      </c>
      <c r="X6" s="60">
        <v>268060541</v>
      </c>
      <c r="Y6" s="60">
        <v>4327341</v>
      </c>
      <c r="Z6" s="140">
        <v>1.61</v>
      </c>
      <c r="AA6" s="62">
        <v>367101071</v>
      </c>
    </row>
    <row r="7" spans="1:27" ht="12.75">
      <c r="A7" s="249" t="s">
        <v>32</v>
      </c>
      <c r="B7" s="182"/>
      <c r="C7" s="155">
        <v>707478631</v>
      </c>
      <c r="D7" s="155"/>
      <c r="E7" s="59">
        <v>768248944</v>
      </c>
      <c r="F7" s="60">
        <v>691229066</v>
      </c>
      <c r="G7" s="60">
        <v>58949203</v>
      </c>
      <c r="H7" s="60">
        <v>57952994</v>
      </c>
      <c r="I7" s="60">
        <v>54005184</v>
      </c>
      <c r="J7" s="60">
        <v>170907381</v>
      </c>
      <c r="K7" s="60">
        <v>58555902</v>
      </c>
      <c r="L7" s="60">
        <v>50925065</v>
      </c>
      <c r="M7" s="60">
        <v>53167173</v>
      </c>
      <c r="N7" s="60">
        <v>162648140</v>
      </c>
      <c r="O7" s="60">
        <v>49008814</v>
      </c>
      <c r="P7" s="60">
        <v>44635738</v>
      </c>
      <c r="Q7" s="60">
        <v>58785944</v>
      </c>
      <c r="R7" s="60">
        <v>152430496</v>
      </c>
      <c r="S7" s="60"/>
      <c r="T7" s="60"/>
      <c r="U7" s="60"/>
      <c r="V7" s="60"/>
      <c r="W7" s="60">
        <v>485986017</v>
      </c>
      <c r="X7" s="60">
        <v>476869031</v>
      </c>
      <c r="Y7" s="60">
        <v>9116986</v>
      </c>
      <c r="Z7" s="140">
        <v>1.91</v>
      </c>
      <c r="AA7" s="62">
        <v>691229066</v>
      </c>
    </row>
    <row r="8" spans="1:27" ht="12.75">
      <c r="A8" s="249" t="s">
        <v>178</v>
      </c>
      <c r="B8" s="182"/>
      <c r="C8" s="155">
        <v>98656270</v>
      </c>
      <c r="D8" s="155"/>
      <c r="E8" s="59">
        <v>52990156</v>
      </c>
      <c r="F8" s="60">
        <v>38055563</v>
      </c>
      <c r="G8" s="60">
        <v>10551547</v>
      </c>
      <c r="H8" s="60">
        <v>5387137</v>
      </c>
      <c r="I8" s="60">
        <v>8269868</v>
      </c>
      <c r="J8" s="60">
        <v>24208552</v>
      </c>
      <c r="K8" s="60">
        <v>10607755</v>
      </c>
      <c r="L8" s="60">
        <v>7111114</v>
      </c>
      <c r="M8" s="60">
        <v>6043097</v>
      </c>
      <c r="N8" s="60">
        <v>23761966</v>
      </c>
      <c r="O8" s="60">
        <v>1870103</v>
      </c>
      <c r="P8" s="60">
        <v>7759065</v>
      </c>
      <c r="Q8" s="60">
        <v>9262976</v>
      </c>
      <c r="R8" s="60">
        <v>18892144</v>
      </c>
      <c r="S8" s="60"/>
      <c r="T8" s="60"/>
      <c r="U8" s="60"/>
      <c r="V8" s="60"/>
      <c r="W8" s="60">
        <v>66862662</v>
      </c>
      <c r="X8" s="60">
        <v>51067711</v>
      </c>
      <c r="Y8" s="60">
        <v>15794951</v>
      </c>
      <c r="Z8" s="140">
        <v>30.93</v>
      </c>
      <c r="AA8" s="62">
        <v>38055563</v>
      </c>
    </row>
    <row r="9" spans="1:27" ht="12.75">
      <c r="A9" s="249" t="s">
        <v>179</v>
      </c>
      <c r="B9" s="182"/>
      <c r="C9" s="155">
        <v>128086174</v>
      </c>
      <c r="D9" s="155"/>
      <c r="E9" s="59">
        <v>148452096</v>
      </c>
      <c r="F9" s="60">
        <v>145978896</v>
      </c>
      <c r="G9" s="60">
        <v>56608000</v>
      </c>
      <c r="H9" s="60">
        <v>343860</v>
      </c>
      <c r="I9" s="60">
        <v>3418053</v>
      </c>
      <c r="J9" s="60">
        <v>60369913</v>
      </c>
      <c r="K9" s="60"/>
      <c r="L9" s="60">
        <v>1126088</v>
      </c>
      <c r="M9" s="60">
        <v>43847000</v>
      </c>
      <c r="N9" s="60">
        <v>44973088</v>
      </c>
      <c r="O9" s="60"/>
      <c r="P9" s="60"/>
      <c r="Q9" s="60">
        <v>33355000</v>
      </c>
      <c r="R9" s="60">
        <v>33355000</v>
      </c>
      <c r="S9" s="60"/>
      <c r="T9" s="60"/>
      <c r="U9" s="60"/>
      <c r="V9" s="60"/>
      <c r="W9" s="60">
        <v>138698001</v>
      </c>
      <c r="X9" s="60">
        <v>145978896</v>
      </c>
      <c r="Y9" s="60">
        <v>-7280895</v>
      </c>
      <c r="Z9" s="140">
        <v>-4.99</v>
      </c>
      <c r="AA9" s="62">
        <v>145978896</v>
      </c>
    </row>
    <row r="10" spans="1:27" ht="12.75">
      <c r="A10" s="249" t="s">
        <v>180</v>
      </c>
      <c r="B10" s="182"/>
      <c r="C10" s="155">
        <v>83893669</v>
      </c>
      <c r="D10" s="155"/>
      <c r="E10" s="59">
        <v>59933900</v>
      </c>
      <c r="F10" s="60">
        <v>70689912</v>
      </c>
      <c r="G10" s="60">
        <v>29815789</v>
      </c>
      <c r="H10" s="60"/>
      <c r="I10" s="60"/>
      <c r="J10" s="60">
        <v>29815789</v>
      </c>
      <c r="K10" s="60"/>
      <c r="L10" s="60">
        <v>674211</v>
      </c>
      <c r="M10" s="60">
        <v>24510000</v>
      </c>
      <c r="N10" s="60">
        <v>25184211</v>
      </c>
      <c r="O10" s="60"/>
      <c r="P10" s="60"/>
      <c r="Q10" s="60">
        <v>17562000</v>
      </c>
      <c r="R10" s="60">
        <v>17562000</v>
      </c>
      <c r="S10" s="60"/>
      <c r="T10" s="60"/>
      <c r="U10" s="60"/>
      <c r="V10" s="60"/>
      <c r="W10" s="60">
        <v>72562000</v>
      </c>
      <c r="X10" s="60">
        <v>68025258</v>
      </c>
      <c r="Y10" s="60">
        <v>4536742</v>
      </c>
      <c r="Z10" s="140">
        <v>6.67</v>
      </c>
      <c r="AA10" s="62">
        <v>70689912</v>
      </c>
    </row>
    <row r="11" spans="1:27" ht="12.75">
      <c r="A11" s="249" t="s">
        <v>181</v>
      </c>
      <c r="B11" s="182"/>
      <c r="C11" s="155">
        <v>38060287</v>
      </c>
      <c r="D11" s="155"/>
      <c r="E11" s="59">
        <v>27657996</v>
      </c>
      <c r="F11" s="60">
        <v>31530027</v>
      </c>
      <c r="G11" s="60">
        <v>1550066</v>
      </c>
      <c r="H11" s="60">
        <v>363103</v>
      </c>
      <c r="I11" s="60">
        <v>617940</v>
      </c>
      <c r="J11" s="60">
        <v>2531109</v>
      </c>
      <c r="K11" s="60">
        <v>1070869</v>
      </c>
      <c r="L11" s="60">
        <v>1618148</v>
      </c>
      <c r="M11" s="60">
        <v>6650190</v>
      </c>
      <c r="N11" s="60">
        <v>9339207</v>
      </c>
      <c r="O11" s="60">
        <v>544313</v>
      </c>
      <c r="P11" s="60">
        <v>3843462</v>
      </c>
      <c r="Q11" s="60">
        <v>2353846</v>
      </c>
      <c r="R11" s="60">
        <v>6741621</v>
      </c>
      <c r="S11" s="60"/>
      <c r="T11" s="60"/>
      <c r="U11" s="60"/>
      <c r="V11" s="60"/>
      <c r="W11" s="60">
        <v>18611937</v>
      </c>
      <c r="X11" s="60">
        <v>16920711</v>
      </c>
      <c r="Y11" s="60">
        <v>1691226</v>
      </c>
      <c r="Z11" s="140">
        <v>10</v>
      </c>
      <c r="AA11" s="62">
        <v>31530027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-1185337383</v>
      </c>
      <c r="D14" s="155"/>
      <c r="E14" s="59">
        <v>-1212696732</v>
      </c>
      <c r="F14" s="60">
        <v>-1246628646</v>
      </c>
      <c r="G14" s="60">
        <v>-110842733</v>
      </c>
      <c r="H14" s="60">
        <v>-112817883</v>
      </c>
      <c r="I14" s="60">
        <v>-107410053</v>
      </c>
      <c r="J14" s="60">
        <v>-331070669</v>
      </c>
      <c r="K14" s="60">
        <v>-80359685</v>
      </c>
      <c r="L14" s="60">
        <v>-94387741</v>
      </c>
      <c r="M14" s="60">
        <v>-93778519</v>
      </c>
      <c r="N14" s="60">
        <v>-268525945</v>
      </c>
      <c r="O14" s="60">
        <v>-90412263</v>
      </c>
      <c r="P14" s="60">
        <v>-81952422</v>
      </c>
      <c r="Q14" s="60">
        <v>-88961717</v>
      </c>
      <c r="R14" s="60">
        <v>-261326402</v>
      </c>
      <c r="S14" s="60"/>
      <c r="T14" s="60"/>
      <c r="U14" s="60"/>
      <c r="V14" s="60"/>
      <c r="W14" s="60">
        <v>-860923016</v>
      </c>
      <c r="X14" s="60">
        <v>-846446335</v>
      </c>
      <c r="Y14" s="60">
        <v>-14476681</v>
      </c>
      <c r="Z14" s="140">
        <v>1.71</v>
      </c>
      <c r="AA14" s="62">
        <v>-1246628646</v>
      </c>
    </row>
    <row r="15" spans="1:27" ht="12.75">
      <c r="A15" s="249" t="s">
        <v>40</v>
      </c>
      <c r="B15" s="182"/>
      <c r="C15" s="155">
        <v>-24515486</v>
      </c>
      <c r="D15" s="155"/>
      <c r="E15" s="59">
        <v>-28476516</v>
      </c>
      <c r="F15" s="60">
        <v>-26351965</v>
      </c>
      <c r="G15" s="60"/>
      <c r="H15" s="60"/>
      <c r="I15" s="60">
        <v>-999437</v>
      </c>
      <c r="J15" s="60">
        <v>-999437</v>
      </c>
      <c r="K15" s="60"/>
      <c r="L15" s="60"/>
      <c r="M15" s="60">
        <v>-10683118</v>
      </c>
      <c r="N15" s="60">
        <v>-10683118</v>
      </c>
      <c r="O15" s="60"/>
      <c r="P15" s="60"/>
      <c r="Q15" s="60">
        <v>-893534</v>
      </c>
      <c r="R15" s="60">
        <v>-893534</v>
      </c>
      <c r="S15" s="60"/>
      <c r="T15" s="60"/>
      <c r="U15" s="60"/>
      <c r="V15" s="60"/>
      <c r="W15" s="60">
        <v>-12576089</v>
      </c>
      <c r="X15" s="60">
        <v>-11682555</v>
      </c>
      <c r="Y15" s="60">
        <v>-893534</v>
      </c>
      <c r="Z15" s="140">
        <v>7.65</v>
      </c>
      <c r="AA15" s="62">
        <v>-26351965</v>
      </c>
    </row>
    <row r="16" spans="1:27" ht="12.75">
      <c r="A16" s="249" t="s">
        <v>42</v>
      </c>
      <c r="B16" s="182"/>
      <c r="C16" s="155"/>
      <c r="D16" s="155"/>
      <c r="E16" s="59">
        <v>-750004</v>
      </c>
      <c r="F16" s="60">
        <v>-750000</v>
      </c>
      <c r="G16" s="60"/>
      <c r="H16" s="60"/>
      <c r="I16" s="60"/>
      <c r="J16" s="60"/>
      <c r="K16" s="60">
        <v>-19474</v>
      </c>
      <c r="L16" s="60"/>
      <c r="M16" s="60"/>
      <c r="N16" s="60">
        <v>-19474</v>
      </c>
      <c r="O16" s="60"/>
      <c r="P16" s="60"/>
      <c r="Q16" s="60"/>
      <c r="R16" s="60"/>
      <c r="S16" s="60"/>
      <c r="T16" s="60"/>
      <c r="U16" s="60"/>
      <c r="V16" s="60"/>
      <c r="W16" s="60">
        <v>-19474</v>
      </c>
      <c r="X16" s="60">
        <v>-19474</v>
      </c>
      <c r="Y16" s="60"/>
      <c r="Z16" s="140"/>
      <c r="AA16" s="62">
        <v>-750000</v>
      </c>
    </row>
    <row r="17" spans="1:27" ht="12.75">
      <c r="A17" s="250" t="s">
        <v>185</v>
      </c>
      <c r="B17" s="251"/>
      <c r="C17" s="168">
        <f aca="true" t="shared" si="0" ref="C17:Y17">SUM(C6:C16)</f>
        <v>203867155</v>
      </c>
      <c r="D17" s="168">
        <f t="shared" si="0"/>
        <v>0</v>
      </c>
      <c r="E17" s="72">
        <f t="shared" si="0"/>
        <v>196435798</v>
      </c>
      <c r="F17" s="73">
        <f t="shared" si="0"/>
        <v>70853924</v>
      </c>
      <c r="G17" s="73">
        <f t="shared" si="0"/>
        <v>60177625</v>
      </c>
      <c r="H17" s="73">
        <f t="shared" si="0"/>
        <v>-20998528</v>
      </c>
      <c r="I17" s="73">
        <f t="shared" si="0"/>
        <v>-5283986</v>
      </c>
      <c r="J17" s="73">
        <f t="shared" si="0"/>
        <v>33895111</v>
      </c>
      <c r="K17" s="73">
        <f t="shared" si="0"/>
        <v>27809504</v>
      </c>
      <c r="L17" s="73">
        <f t="shared" si="0"/>
        <v>1226739</v>
      </c>
      <c r="M17" s="73">
        <f t="shared" si="0"/>
        <v>61172910</v>
      </c>
      <c r="N17" s="73">
        <f t="shared" si="0"/>
        <v>90209153</v>
      </c>
      <c r="O17" s="73">
        <f t="shared" si="0"/>
        <v>-9142800</v>
      </c>
      <c r="P17" s="73">
        <f t="shared" si="0"/>
        <v>127712</v>
      </c>
      <c r="Q17" s="73">
        <f t="shared" si="0"/>
        <v>66500744</v>
      </c>
      <c r="R17" s="73">
        <f t="shared" si="0"/>
        <v>57485656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181589920</v>
      </c>
      <c r="X17" s="73">
        <f t="shared" si="0"/>
        <v>168773784</v>
      </c>
      <c r="Y17" s="73">
        <f t="shared" si="0"/>
        <v>12816136</v>
      </c>
      <c r="Z17" s="170">
        <f>+IF(X17&lt;&gt;0,+(Y17/X17)*100,0)</f>
        <v>7.593676989549514</v>
      </c>
      <c r="AA17" s="74">
        <f>SUM(AA6:AA16)</f>
        <v>70853924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>
        <v>83500000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40000000</v>
      </c>
      <c r="Y22" s="60">
        <v>-40000000</v>
      </c>
      <c r="Z22" s="140">
        <v>-100</v>
      </c>
      <c r="AA22" s="62">
        <v>83500000</v>
      </c>
    </row>
    <row r="23" spans="1:27" ht="12.75">
      <c r="A23" s="249" t="s">
        <v>189</v>
      </c>
      <c r="B23" s="182"/>
      <c r="C23" s="157"/>
      <c r="D23" s="157"/>
      <c r="E23" s="59">
        <v>54024</v>
      </c>
      <c r="F23" s="60">
        <v>54024</v>
      </c>
      <c r="G23" s="159">
        <v>769138</v>
      </c>
      <c r="H23" s="159"/>
      <c r="I23" s="159"/>
      <c r="J23" s="60">
        <v>769138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769138</v>
      </c>
      <c r="X23" s="60">
        <v>769138</v>
      </c>
      <c r="Y23" s="159"/>
      <c r="Z23" s="141"/>
      <c r="AA23" s="225">
        <v>54024</v>
      </c>
    </row>
    <row r="24" spans="1:27" ht="12.75">
      <c r="A24" s="249" t="s">
        <v>190</v>
      </c>
      <c r="B24" s="182"/>
      <c r="C24" s="155">
        <v>171915537</v>
      </c>
      <c r="D24" s="155"/>
      <c r="E24" s="59"/>
      <c r="F24" s="60">
        <v>-20000000</v>
      </c>
      <c r="G24" s="60">
        <v>6341127</v>
      </c>
      <c r="H24" s="60">
        <v>-11746442</v>
      </c>
      <c r="I24" s="60"/>
      <c r="J24" s="60">
        <v>-5405315</v>
      </c>
      <c r="K24" s="60">
        <v>-5227737</v>
      </c>
      <c r="L24" s="60"/>
      <c r="M24" s="60"/>
      <c r="N24" s="60">
        <v>-5227737</v>
      </c>
      <c r="O24" s="60"/>
      <c r="P24" s="60"/>
      <c r="Q24" s="60"/>
      <c r="R24" s="60"/>
      <c r="S24" s="60"/>
      <c r="T24" s="60"/>
      <c r="U24" s="60"/>
      <c r="V24" s="60"/>
      <c r="W24" s="60">
        <v>-10633052</v>
      </c>
      <c r="X24" s="60">
        <v>-10633052</v>
      </c>
      <c r="Y24" s="60"/>
      <c r="Z24" s="140"/>
      <c r="AA24" s="62">
        <v>-20000000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-255005492</v>
      </c>
      <c r="D26" s="155"/>
      <c r="E26" s="59">
        <v>-230843836</v>
      </c>
      <c r="F26" s="60">
        <v>-224924195</v>
      </c>
      <c r="G26" s="60">
        <v>-13974081</v>
      </c>
      <c r="H26" s="60">
        <v>-8840763</v>
      </c>
      <c r="I26" s="60">
        <v>-9676077</v>
      </c>
      <c r="J26" s="60">
        <v>-32490921</v>
      </c>
      <c r="K26" s="60">
        <v>-10841711</v>
      </c>
      <c r="L26" s="60">
        <v>-5158159</v>
      </c>
      <c r="M26" s="60">
        <v>-13198211</v>
      </c>
      <c r="N26" s="60">
        <v>-29198081</v>
      </c>
      <c r="O26" s="60">
        <v>-511219</v>
      </c>
      <c r="P26" s="60">
        <v>-6538767</v>
      </c>
      <c r="Q26" s="60">
        <v>-12425792</v>
      </c>
      <c r="R26" s="60">
        <v>-19475778</v>
      </c>
      <c r="S26" s="60"/>
      <c r="T26" s="60"/>
      <c r="U26" s="60"/>
      <c r="V26" s="60"/>
      <c r="W26" s="60">
        <v>-81164780</v>
      </c>
      <c r="X26" s="60">
        <v>-70616330</v>
      </c>
      <c r="Y26" s="60">
        <v>-10548450</v>
      </c>
      <c r="Z26" s="140">
        <v>14.94</v>
      </c>
      <c r="AA26" s="62">
        <v>-224924195</v>
      </c>
    </row>
    <row r="27" spans="1:27" ht="12.75">
      <c r="A27" s="250" t="s">
        <v>192</v>
      </c>
      <c r="B27" s="251"/>
      <c r="C27" s="168">
        <f aca="true" t="shared" si="1" ref="C27:Y27">SUM(C21:C26)</f>
        <v>-83089955</v>
      </c>
      <c r="D27" s="168">
        <f>SUM(D21:D26)</f>
        <v>0</v>
      </c>
      <c r="E27" s="72">
        <f t="shared" si="1"/>
        <v>-230789812</v>
      </c>
      <c r="F27" s="73">
        <f t="shared" si="1"/>
        <v>-161370171</v>
      </c>
      <c r="G27" s="73">
        <f t="shared" si="1"/>
        <v>-6863816</v>
      </c>
      <c r="H27" s="73">
        <f t="shared" si="1"/>
        <v>-20587205</v>
      </c>
      <c r="I27" s="73">
        <f t="shared" si="1"/>
        <v>-9676077</v>
      </c>
      <c r="J27" s="73">
        <f t="shared" si="1"/>
        <v>-37127098</v>
      </c>
      <c r="K27" s="73">
        <f t="shared" si="1"/>
        <v>-16069448</v>
      </c>
      <c r="L27" s="73">
        <f t="shared" si="1"/>
        <v>-5158159</v>
      </c>
      <c r="M27" s="73">
        <f t="shared" si="1"/>
        <v>-13198211</v>
      </c>
      <c r="N27" s="73">
        <f t="shared" si="1"/>
        <v>-34425818</v>
      </c>
      <c r="O27" s="73">
        <f t="shared" si="1"/>
        <v>-511219</v>
      </c>
      <c r="P27" s="73">
        <f t="shared" si="1"/>
        <v>-6538767</v>
      </c>
      <c r="Q27" s="73">
        <f t="shared" si="1"/>
        <v>-12425792</v>
      </c>
      <c r="R27" s="73">
        <f t="shared" si="1"/>
        <v>-19475778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-91028694</v>
      </c>
      <c r="X27" s="73">
        <f t="shared" si="1"/>
        <v>-40480244</v>
      </c>
      <c r="Y27" s="73">
        <f t="shared" si="1"/>
        <v>-50548450</v>
      </c>
      <c r="Z27" s="170">
        <f>+IF(X27&lt;&gt;0,+(Y27/X27)*100,0)</f>
        <v>124.87190047569871</v>
      </c>
      <c r="AA27" s="74">
        <f>SUM(AA21:AA26)</f>
        <v>-161370171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10000000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1225910</v>
      </c>
      <c r="D33" s="155"/>
      <c r="E33" s="59">
        <v>2500000</v>
      </c>
      <c r="F33" s="60">
        <v>2500000</v>
      </c>
      <c r="G33" s="60">
        <v>317451</v>
      </c>
      <c r="H33" s="159">
        <v>145702</v>
      </c>
      <c r="I33" s="159">
        <v>55958</v>
      </c>
      <c r="J33" s="159">
        <v>519111</v>
      </c>
      <c r="K33" s="60">
        <v>117572</v>
      </c>
      <c r="L33" s="60">
        <v>-57386</v>
      </c>
      <c r="M33" s="60">
        <v>39244</v>
      </c>
      <c r="N33" s="60">
        <v>99430</v>
      </c>
      <c r="O33" s="159">
        <v>-243098</v>
      </c>
      <c r="P33" s="159">
        <v>187976</v>
      </c>
      <c r="Q33" s="159">
        <v>222782</v>
      </c>
      <c r="R33" s="60">
        <v>167660</v>
      </c>
      <c r="S33" s="60"/>
      <c r="T33" s="60"/>
      <c r="U33" s="60"/>
      <c r="V33" s="159"/>
      <c r="W33" s="159">
        <v>786201</v>
      </c>
      <c r="X33" s="159">
        <v>375443</v>
      </c>
      <c r="Y33" s="60">
        <v>410758</v>
      </c>
      <c r="Z33" s="140">
        <v>109.41</v>
      </c>
      <c r="AA33" s="62">
        <v>2500000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-14734850</v>
      </c>
      <c r="D35" s="155"/>
      <c r="E35" s="59">
        <v>-10313434</v>
      </c>
      <c r="F35" s="60">
        <v>-8528073</v>
      </c>
      <c r="G35" s="60"/>
      <c r="H35" s="60"/>
      <c r="I35" s="60">
        <v>-1041523</v>
      </c>
      <c r="J35" s="60">
        <v>-1041523</v>
      </c>
      <c r="K35" s="60"/>
      <c r="L35" s="60"/>
      <c r="M35" s="60">
        <v>-3222514</v>
      </c>
      <c r="N35" s="60">
        <v>-3222514</v>
      </c>
      <c r="O35" s="60"/>
      <c r="P35" s="60"/>
      <c r="Q35" s="60">
        <v>-1041523</v>
      </c>
      <c r="R35" s="60">
        <v>-1041523</v>
      </c>
      <c r="S35" s="60"/>
      <c r="T35" s="60"/>
      <c r="U35" s="60"/>
      <c r="V35" s="60"/>
      <c r="W35" s="60">
        <v>-5305560</v>
      </c>
      <c r="X35" s="60">
        <v>-4264037</v>
      </c>
      <c r="Y35" s="60">
        <v>-1041523</v>
      </c>
      <c r="Z35" s="140">
        <v>24.43</v>
      </c>
      <c r="AA35" s="62">
        <v>-8528073</v>
      </c>
    </row>
    <row r="36" spans="1:27" ht="12.75">
      <c r="A36" s="250" t="s">
        <v>198</v>
      </c>
      <c r="B36" s="251"/>
      <c r="C36" s="168">
        <f aca="true" t="shared" si="2" ref="C36:Y36">SUM(C31:C35)</f>
        <v>-13508940</v>
      </c>
      <c r="D36" s="168">
        <f>SUM(D31:D35)</f>
        <v>0</v>
      </c>
      <c r="E36" s="72">
        <f t="shared" si="2"/>
        <v>2186566</v>
      </c>
      <c r="F36" s="73">
        <f t="shared" si="2"/>
        <v>-6028073</v>
      </c>
      <c r="G36" s="73">
        <f t="shared" si="2"/>
        <v>317451</v>
      </c>
      <c r="H36" s="73">
        <f t="shared" si="2"/>
        <v>145702</v>
      </c>
      <c r="I36" s="73">
        <f t="shared" si="2"/>
        <v>-985565</v>
      </c>
      <c r="J36" s="73">
        <f t="shared" si="2"/>
        <v>-522412</v>
      </c>
      <c r="K36" s="73">
        <f t="shared" si="2"/>
        <v>117572</v>
      </c>
      <c r="L36" s="73">
        <f t="shared" si="2"/>
        <v>-57386</v>
      </c>
      <c r="M36" s="73">
        <f t="shared" si="2"/>
        <v>-3183270</v>
      </c>
      <c r="N36" s="73">
        <f t="shared" si="2"/>
        <v>-3123084</v>
      </c>
      <c r="O36" s="73">
        <f t="shared" si="2"/>
        <v>-243098</v>
      </c>
      <c r="P36" s="73">
        <f t="shared" si="2"/>
        <v>187976</v>
      </c>
      <c r="Q36" s="73">
        <f t="shared" si="2"/>
        <v>-818741</v>
      </c>
      <c r="R36" s="73">
        <f t="shared" si="2"/>
        <v>-873863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-4519359</v>
      </c>
      <c r="X36" s="73">
        <f t="shared" si="2"/>
        <v>-3888594</v>
      </c>
      <c r="Y36" s="73">
        <f t="shared" si="2"/>
        <v>-630765</v>
      </c>
      <c r="Z36" s="170">
        <f>+IF(X36&lt;&gt;0,+(Y36/X36)*100,0)</f>
        <v>16.22090143635463</v>
      </c>
      <c r="AA36" s="74">
        <f>SUM(AA31:AA35)</f>
        <v>-6028073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107268260</v>
      </c>
      <c r="D38" s="153">
        <f>+D17+D27+D36</f>
        <v>0</v>
      </c>
      <c r="E38" s="99">
        <f t="shared" si="3"/>
        <v>-32167448</v>
      </c>
      <c r="F38" s="100">
        <f t="shared" si="3"/>
        <v>-96544320</v>
      </c>
      <c r="G38" s="100">
        <f t="shared" si="3"/>
        <v>53631260</v>
      </c>
      <c r="H38" s="100">
        <f t="shared" si="3"/>
        <v>-41440031</v>
      </c>
      <c r="I38" s="100">
        <f t="shared" si="3"/>
        <v>-15945628</v>
      </c>
      <c r="J38" s="100">
        <f t="shared" si="3"/>
        <v>-3754399</v>
      </c>
      <c r="K38" s="100">
        <f t="shared" si="3"/>
        <v>11857628</v>
      </c>
      <c r="L38" s="100">
        <f t="shared" si="3"/>
        <v>-3988806</v>
      </c>
      <c r="M38" s="100">
        <f t="shared" si="3"/>
        <v>44791429</v>
      </c>
      <c r="N38" s="100">
        <f t="shared" si="3"/>
        <v>52660251</v>
      </c>
      <c r="O38" s="100">
        <f t="shared" si="3"/>
        <v>-9897117</v>
      </c>
      <c r="P38" s="100">
        <f t="shared" si="3"/>
        <v>-6223079</v>
      </c>
      <c r="Q38" s="100">
        <f t="shared" si="3"/>
        <v>53256211</v>
      </c>
      <c r="R38" s="100">
        <f t="shared" si="3"/>
        <v>37136015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86041867</v>
      </c>
      <c r="X38" s="100">
        <f t="shared" si="3"/>
        <v>124404946</v>
      </c>
      <c r="Y38" s="100">
        <f t="shared" si="3"/>
        <v>-38363079</v>
      </c>
      <c r="Z38" s="137">
        <f>+IF(X38&lt;&gt;0,+(Y38/X38)*100,0)</f>
        <v>-30.837261888285372</v>
      </c>
      <c r="AA38" s="102">
        <f>+AA17+AA27+AA36</f>
        <v>-96544320</v>
      </c>
    </row>
    <row r="39" spans="1:27" ht="12.75">
      <c r="A39" s="249" t="s">
        <v>200</v>
      </c>
      <c r="B39" s="182"/>
      <c r="C39" s="153">
        <v>162940915</v>
      </c>
      <c r="D39" s="153"/>
      <c r="E39" s="99">
        <v>352463539</v>
      </c>
      <c r="F39" s="100">
        <v>270209148</v>
      </c>
      <c r="G39" s="100">
        <v>270209148</v>
      </c>
      <c r="H39" s="100">
        <v>323840408</v>
      </c>
      <c r="I39" s="100">
        <v>282400377</v>
      </c>
      <c r="J39" s="100">
        <v>270209148</v>
      </c>
      <c r="K39" s="100">
        <v>266454749</v>
      </c>
      <c r="L39" s="100">
        <v>278312377</v>
      </c>
      <c r="M39" s="100">
        <v>274323571</v>
      </c>
      <c r="N39" s="100">
        <v>266454749</v>
      </c>
      <c r="O39" s="100">
        <v>319115000</v>
      </c>
      <c r="P39" s="100">
        <v>309217883</v>
      </c>
      <c r="Q39" s="100">
        <v>302994804</v>
      </c>
      <c r="R39" s="100">
        <v>319115000</v>
      </c>
      <c r="S39" s="100"/>
      <c r="T39" s="100"/>
      <c r="U39" s="100"/>
      <c r="V39" s="100"/>
      <c r="W39" s="100">
        <v>270209148</v>
      </c>
      <c r="X39" s="100">
        <v>270209148</v>
      </c>
      <c r="Y39" s="100"/>
      <c r="Z39" s="137"/>
      <c r="AA39" s="102">
        <v>270209148</v>
      </c>
    </row>
    <row r="40" spans="1:27" ht="12.75">
      <c r="A40" s="269" t="s">
        <v>201</v>
      </c>
      <c r="B40" s="256"/>
      <c r="C40" s="257">
        <v>270209175</v>
      </c>
      <c r="D40" s="257"/>
      <c r="E40" s="258">
        <v>320296090</v>
      </c>
      <c r="F40" s="259">
        <v>173664828</v>
      </c>
      <c r="G40" s="259">
        <v>323840408</v>
      </c>
      <c r="H40" s="259">
        <v>282400377</v>
      </c>
      <c r="I40" s="259">
        <v>266454749</v>
      </c>
      <c r="J40" s="259">
        <v>266454749</v>
      </c>
      <c r="K40" s="259">
        <v>278312377</v>
      </c>
      <c r="L40" s="259">
        <v>274323571</v>
      </c>
      <c r="M40" s="259">
        <v>319115000</v>
      </c>
      <c r="N40" s="259">
        <v>319115000</v>
      </c>
      <c r="O40" s="259">
        <v>309217883</v>
      </c>
      <c r="P40" s="259">
        <v>302994804</v>
      </c>
      <c r="Q40" s="259">
        <v>356251015</v>
      </c>
      <c r="R40" s="259">
        <v>356251015</v>
      </c>
      <c r="S40" s="259"/>
      <c r="T40" s="259"/>
      <c r="U40" s="259"/>
      <c r="V40" s="259"/>
      <c r="W40" s="259">
        <v>356251015</v>
      </c>
      <c r="X40" s="259">
        <v>394614094</v>
      </c>
      <c r="Y40" s="259">
        <v>-38363079</v>
      </c>
      <c r="Z40" s="260">
        <v>-9.72</v>
      </c>
      <c r="AA40" s="261">
        <v>173664828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207395931</v>
      </c>
      <c r="D5" s="200">
        <f t="shared" si="0"/>
        <v>0</v>
      </c>
      <c r="E5" s="106">
        <f t="shared" si="0"/>
        <v>161357888</v>
      </c>
      <c r="F5" s="106">
        <f t="shared" si="0"/>
        <v>156199861</v>
      </c>
      <c r="G5" s="106">
        <f t="shared" si="0"/>
        <v>6616753</v>
      </c>
      <c r="H5" s="106">
        <f t="shared" si="0"/>
        <v>6792020</v>
      </c>
      <c r="I5" s="106">
        <f t="shared" si="0"/>
        <v>5547509</v>
      </c>
      <c r="J5" s="106">
        <f t="shared" si="0"/>
        <v>18956282</v>
      </c>
      <c r="K5" s="106">
        <f t="shared" si="0"/>
        <v>7141015</v>
      </c>
      <c r="L5" s="106">
        <f t="shared" si="0"/>
        <v>2725681</v>
      </c>
      <c r="M5" s="106">
        <f t="shared" si="0"/>
        <v>8601934</v>
      </c>
      <c r="N5" s="106">
        <f t="shared" si="0"/>
        <v>18468630</v>
      </c>
      <c r="O5" s="106">
        <f t="shared" si="0"/>
        <v>467953</v>
      </c>
      <c r="P5" s="106">
        <f t="shared" si="0"/>
        <v>5300816</v>
      </c>
      <c r="Q5" s="106">
        <f t="shared" si="0"/>
        <v>8010071</v>
      </c>
      <c r="R5" s="106">
        <f t="shared" si="0"/>
        <v>13778840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51203752</v>
      </c>
      <c r="X5" s="106">
        <f t="shared" si="0"/>
        <v>117149896</v>
      </c>
      <c r="Y5" s="106">
        <f t="shared" si="0"/>
        <v>-65946144</v>
      </c>
      <c r="Z5" s="201">
        <f>+IF(X5&lt;&gt;0,+(Y5/X5)*100,0)</f>
        <v>-56.29210631138759</v>
      </c>
      <c r="AA5" s="199">
        <f>SUM(AA11:AA18)</f>
        <v>156199861</v>
      </c>
    </row>
    <row r="6" spans="1:27" ht="12.75">
      <c r="A6" s="291" t="s">
        <v>205</v>
      </c>
      <c r="B6" s="142"/>
      <c r="C6" s="62">
        <v>106357197</v>
      </c>
      <c r="D6" s="156"/>
      <c r="E6" s="60">
        <v>25582000</v>
      </c>
      <c r="F6" s="60">
        <v>25731303</v>
      </c>
      <c r="G6" s="60">
        <v>716165</v>
      </c>
      <c r="H6" s="60">
        <v>835380</v>
      </c>
      <c r="I6" s="60">
        <v>356119</v>
      </c>
      <c r="J6" s="60">
        <v>1907664</v>
      </c>
      <c r="K6" s="60">
        <v>1542742</v>
      </c>
      <c r="L6" s="60"/>
      <c r="M6" s="60">
        <v>2236038</v>
      </c>
      <c r="N6" s="60">
        <v>3778780</v>
      </c>
      <c r="O6" s="60">
        <v>112203</v>
      </c>
      <c r="P6" s="60">
        <v>1294177</v>
      </c>
      <c r="Q6" s="60">
        <v>2013447</v>
      </c>
      <c r="R6" s="60">
        <v>3419827</v>
      </c>
      <c r="S6" s="60"/>
      <c r="T6" s="60"/>
      <c r="U6" s="60"/>
      <c r="V6" s="60"/>
      <c r="W6" s="60">
        <v>9106271</v>
      </c>
      <c r="X6" s="60">
        <v>19298477</v>
      </c>
      <c r="Y6" s="60">
        <v>-10192206</v>
      </c>
      <c r="Z6" s="140">
        <v>-52.81</v>
      </c>
      <c r="AA6" s="155">
        <v>25731303</v>
      </c>
    </row>
    <row r="7" spans="1:27" ht="12.75">
      <c r="A7" s="291" t="s">
        <v>206</v>
      </c>
      <c r="B7" s="142"/>
      <c r="C7" s="62">
        <v>29295807</v>
      </c>
      <c r="D7" s="156"/>
      <c r="E7" s="60">
        <v>45030000</v>
      </c>
      <c r="F7" s="60">
        <v>37416362</v>
      </c>
      <c r="G7" s="60"/>
      <c r="H7" s="60"/>
      <c r="I7" s="60">
        <v>2843937</v>
      </c>
      <c r="J7" s="60">
        <v>2843937</v>
      </c>
      <c r="K7" s="60">
        <v>2579661</v>
      </c>
      <c r="L7" s="60">
        <v>393316</v>
      </c>
      <c r="M7" s="60">
        <v>1597189</v>
      </c>
      <c r="N7" s="60">
        <v>4570166</v>
      </c>
      <c r="O7" s="60">
        <v>58709</v>
      </c>
      <c r="P7" s="60">
        <v>10764</v>
      </c>
      <c r="Q7" s="60">
        <v>1230062</v>
      </c>
      <c r="R7" s="60">
        <v>1299535</v>
      </c>
      <c r="S7" s="60"/>
      <c r="T7" s="60"/>
      <c r="U7" s="60"/>
      <c r="V7" s="60"/>
      <c r="W7" s="60">
        <v>8713638</v>
      </c>
      <c r="X7" s="60">
        <v>28062272</v>
      </c>
      <c r="Y7" s="60">
        <v>-19348634</v>
      </c>
      <c r="Z7" s="140">
        <v>-68.95</v>
      </c>
      <c r="AA7" s="155">
        <v>37416362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4554535</v>
      </c>
      <c r="D10" s="156"/>
      <c r="E10" s="60">
        <v>350000</v>
      </c>
      <c r="F10" s="60">
        <v>450000</v>
      </c>
      <c r="G10" s="60"/>
      <c r="H10" s="60"/>
      <c r="I10" s="60"/>
      <c r="J10" s="60"/>
      <c r="K10" s="60"/>
      <c r="L10" s="60"/>
      <c r="M10" s="60">
        <v>95000</v>
      </c>
      <c r="N10" s="60">
        <v>95000</v>
      </c>
      <c r="O10" s="60"/>
      <c r="P10" s="60">
        <v>153355</v>
      </c>
      <c r="Q10" s="60"/>
      <c r="R10" s="60">
        <v>153355</v>
      </c>
      <c r="S10" s="60"/>
      <c r="T10" s="60"/>
      <c r="U10" s="60"/>
      <c r="V10" s="60"/>
      <c r="W10" s="60">
        <v>248355</v>
      </c>
      <c r="X10" s="60">
        <v>337500</v>
      </c>
      <c r="Y10" s="60">
        <v>-89145</v>
      </c>
      <c r="Z10" s="140">
        <v>-26.41</v>
      </c>
      <c r="AA10" s="155">
        <v>450000</v>
      </c>
    </row>
    <row r="11" spans="1:27" ht="12.75">
      <c r="A11" s="292" t="s">
        <v>210</v>
      </c>
      <c r="B11" s="142"/>
      <c r="C11" s="293">
        <f aca="true" t="shared" si="1" ref="C11:Y11">SUM(C6:C10)</f>
        <v>140207539</v>
      </c>
      <c r="D11" s="294">
        <f t="shared" si="1"/>
        <v>0</v>
      </c>
      <c r="E11" s="295">
        <f t="shared" si="1"/>
        <v>70962000</v>
      </c>
      <c r="F11" s="295">
        <f t="shared" si="1"/>
        <v>63597665</v>
      </c>
      <c r="G11" s="295">
        <f t="shared" si="1"/>
        <v>716165</v>
      </c>
      <c r="H11" s="295">
        <f t="shared" si="1"/>
        <v>835380</v>
      </c>
      <c r="I11" s="295">
        <f t="shared" si="1"/>
        <v>3200056</v>
      </c>
      <c r="J11" s="295">
        <f t="shared" si="1"/>
        <v>4751601</v>
      </c>
      <c r="K11" s="295">
        <f t="shared" si="1"/>
        <v>4122403</v>
      </c>
      <c r="L11" s="295">
        <f t="shared" si="1"/>
        <v>393316</v>
      </c>
      <c r="M11" s="295">
        <f t="shared" si="1"/>
        <v>3928227</v>
      </c>
      <c r="N11" s="295">
        <f t="shared" si="1"/>
        <v>8443946</v>
      </c>
      <c r="O11" s="295">
        <f t="shared" si="1"/>
        <v>170912</v>
      </c>
      <c r="P11" s="295">
        <f t="shared" si="1"/>
        <v>1458296</v>
      </c>
      <c r="Q11" s="295">
        <f t="shared" si="1"/>
        <v>3243509</v>
      </c>
      <c r="R11" s="295">
        <f t="shared" si="1"/>
        <v>4872717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18068264</v>
      </c>
      <c r="X11" s="295">
        <f t="shared" si="1"/>
        <v>47698249</v>
      </c>
      <c r="Y11" s="295">
        <f t="shared" si="1"/>
        <v>-29629985</v>
      </c>
      <c r="Z11" s="296">
        <f>+IF(X11&lt;&gt;0,+(Y11/X11)*100,0)</f>
        <v>-62.119649297818036</v>
      </c>
      <c r="AA11" s="297">
        <f>SUM(AA6:AA10)</f>
        <v>63597665</v>
      </c>
    </row>
    <row r="12" spans="1:27" ht="12.75">
      <c r="A12" s="298" t="s">
        <v>211</v>
      </c>
      <c r="B12" s="136"/>
      <c r="C12" s="62">
        <v>55021278</v>
      </c>
      <c r="D12" s="156"/>
      <c r="E12" s="60">
        <v>75249888</v>
      </c>
      <c r="F12" s="60">
        <v>80782196</v>
      </c>
      <c r="G12" s="60">
        <v>5900200</v>
      </c>
      <c r="H12" s="60">
        <v>5810867</v>
      </c>
      <c r="I12" s="60">
        <v>2335578</v>
      </c>
      <c r="J12" s="60">
        <v>14046645</v>
      </c>
      <c r="K12" s="60">
        <v>2243391</v>
      </c>
      <c r="L12" s="60">
        <v>1690078</v>
      </c>
      <c r="M12" s="60">
        <v>4653026</v>
      </c>
      <c r="N12" s="60">
        <v>8586495</v>
      </c>
      <c r="O12" s="60">
        <v>-123017</v>
      </c>
      <c r="P12" s="60">
        <v>3581302</v>
      </c>
      <c r="Q12" s="60">
        <v>4731731</v>
      </c>
      <c r="R12" s="60">
        <v>8190016</v>
      </c>
      <c r="S12" s="60"/>
      <c r="T12" s="60"/>
      <c r="U12" s="60"/>
      <c r="V12" s="60"/>
      <c r="W12" s="60">
        <v>30823156</v>
      </c>
      <c r="X12" s="60">
        <v>60586647</v>
      </c>
      <c r="Y12" s="60">
        <v>-29763491</v>
      </c>
      <c r="Z12" s="140">
        <v>-49.13</v>
      </c>
      <c r="AA12" s="155">
        <v>80782196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500000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12167114</v>
      </c>
      <c r="D15" s="156"/>
      <c r="E15" s="60">
        <v>11086000</v>
      </c>
      <c r="F15" s="60">
        <v>11420000</v>
      </c>
      <c r="G15" s="60">
        <v>388</v>
      </c>
      <c r="H15" s="60">
        <v>145773</v>
      </c>
      <c r="I15" s="60">
        <v>11875</v>
      </c>
      <c r="J15" s="60">
        <v>158036</v>
      </c>
      <c r="K15" s="60">
        <v>775221</v>
      </c>
      <c r="L15" s="60">
        <v>642287</v>
      </c>
      <c r="M15" s="60">
        <v>20681</v>
      </c>
      <c r="N15" s="60">
        <v>1438189</v>
      </c>
      <c r="O15" s="60">
        <v>420058</v>
      </c>
      <c r="P15" s="60">
        <v>261218</v>
      </c>
      <c r="Q15" s="60">
        <v>34831</v>
      </c>
      <c r="R15" s="60">
        <v>716107</v>
      </c>
      <c r="S15" s="60"/>
      <c r="T15" s="60"/>
      <c r="U15" s="60"/>
      <c r="V15" s="60"/>
      <c r="W15" s="60">
        <v>2312332</v>
      </c>
      <c r="X15" s="60">
        <v>8565000</v>
      </c>
      <c r="Y15" s="60">
        <v>-6252668</v>
      </c>
      <c r="Z15" s="140">
        <v>-73</v>
      </c>
      <c r="AA15" s="155">
        <v>11420000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3560000</v>
      </c>
      <c r="F18" s="82">
        <v>400000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300000</v>
      </c>
      <c r="Y18" s="82">
        <v>-300000</v>
      </c>
      <c r="Z18" s="270">
        <v>-100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60084287</v>
      </c>
      <c r="D20" s="154">
        <f t="shared" si="2"/>
        <v>0</v>
      </c>
      <c r="E20" s="100">
        <f t="shared" si="2"/>
        <v>69485948</v>
      </c>
      <c r="F20" s="100">
        <f t="shared" si="2"/>
        <v>68724338</v>
      </c>
      <c r="G20" s="100">
        <f t="shared" si="2"/>
        <v>7357329</v>
      </c>
      <c r="H20" s="100">
        <f t="shared" si="2"/>
        <v>2048745</v>
      </c>
      <c r="I20" s="100">
        <f t="shared" si="2"/>
        <v>4128566</v>
      </c>
      <c r="J20" s="100">
        <f t="shared" si="2"/>
        <v>13534640</v>
      </c>
      <c r="K20" s="100">
        <f t="shared" si="2"/>
        <v>3700696</v>
      </c>
      <c r="L20" s="100">
        <f t="shared" si="2"/>
        <v>2432476</v>
      </c>
      <c r="M20" s="100">
        <f t="shared" si="2"/>
        <v>4596279</v>
      </c>
      <c r="N20" s="100">
        <f t="shared" si="2"/>
        <v>10729451</v>
      </c>
      <c r="O20" s="100">
        <f t="shared" si="2"/>
        <v>43266</v>
      </c>
      <c r="P20" s="100">
        <f t="shared" si="2"/>
        <v>2637950</v>
      </c>
      <c r="Q20" s="100">
        <f t="shared" si="2"/>
        <v>3034946</v>
      </c>
      <c r="R20" s="100">
        <f t="shared" si="2"/>
        <v>5716162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29980253</v>
      </c>
      <c r="X20" s="100">
        <f t="shared" si="2"/>
        <v>51543254</v>
      </c>
      <c r="Y20" s="100">
        <f t="shared" si="2"/>
        <v>-21563001</v>
      </c>
      <c r="Z20" s="137">
        <f>+IF(X20&lt;&gt;0,+(Y20/X20)*100,0)</f>
        <v>-41.834768522763426</v>
      </c>
      <c r="AA20" s="153">
        <f>SUM(AA26:AA33)</f>
        <v>68724338</v>
      </c>
    </row>
    <row r="21" spans="1:27" ht="12.75">
      <c r="A21" s="291" t="s">
        <v>205</v>
      </c>
      <c r="B21" s="142"/>
      <c r="C21" s="62">
        <v>38912703</v>
      </c>
      <c r="D21" s="156"/>
      <c r="E21" s="60">
        <v>29700000</v>
      </c>
      <c r="F21" s="60">
        <v>29314393</v>
      </c>
      <c r="G21" s="60">
        <v>5419656</v>
      </c>
      <c r="H21" s="60">
        <v>536125</v>
      </c>
      <c r="I21" s="60">
        <v>1323758</v>
      </c>
      <c r="J21" s="60">
        <v>7279539</v>
      </c>
      <c r="K21" s="60">
        <v>705160</v>
      </c>
      <c r="L21" s="60">
        <v>217259</v>
      </c>
      <c r="M21" s="60">
        <v>1306013</v>
      </c>
      <c r="N21" s="60">
        <v>2228432</v>
      </c>
      <c r="O21" s="60"/>
      <c r="P21" s="60">
        <v>62798</v>
      </c>
      <c r="Q21" s="60">
        <v>786674</v>
      </c>
      <c r="R21" s="60">
        <v>849472</v>
      </c>
      <c r="S21" s="60"/>
      <c r="T21" s="60"/>
      <c r="U21" s="60"/>
      <c r="V21" s="60"/>
      <c r="W21" s="60">
        <v>10357443</v>
      </c>
      <c r="X21" s="60">
        <v>21985795</v>
      </c>
      <c r="Y21" s="60">
        <v>-11628352</v>
      </c>
      <c r="Z21" s="140">
        <v>-52.89</v>
      </c>
      <c r="AA21" s="155">
        <v>29314393</v>
      </c>
    </row>
    <row r="22" spans="1:27" ht="12.75">
      <c r="A22" s="291" t="s">
        <v>206</v>
      </c>
      <c r="B22" s="142"/>
      <c r="C22" s="62">
        <v>5725000</v>
      </c>
      <c r="D22" s="156"/>
      <c r="E22" s="60">
        <v>6446000</v>
      </c>
      <c r="F22" s="60">
        <v>7766000</v>
      </c>
      <c r="G22" s="60"/>
      <c r="H22" s="60"/>
      <c r="I22" s="60">
        <v>604030</v>
      </c>
      <c r="J22" s="60">
        <v>604030</v>
      </c>
      <c r="K22" s="60">
        <v>96989</v>
      </c>
      <c r="L22" s="60">
        <v>405447</v>
      </c>
      <c r="M22" s="60">
        <v>280202</v>
      </c>
      <c r="N22" s="60">
        <v>782638</v>
      </c>
      <c r="O22" s="60">
        <v>43266</v>
      </c>
      <c r="P22" s="60">
        <v>7650</v>
      </c>
      <c r="Q22" s="60">
        <v>-7650</v>
      </c>
      <c r="R22" s="60">
        <v>43266</v>
      </c>
      <c r="S22" s="60"/>
      <c r="T22" s="60"/>
      <c r="U22" s="60"/>
      <c r="V22" s="60"/>
      <c r="W22" s="60">
        <v>1429934</v>
      </c>
      <c r="X22" s="60">
        <v>5824500</v>
      </c>
      <c r="Y22" s="60">
        <v>-4394566</v>
      </c>
      <c r="Z22" s="140">
        <v>-75.45</v>
      </c>
      <c r="AA22" s="155">
        <v>7766000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80500</v>
      </c>
      <c r="D25" s="156"/>
      <c r="E25" s="60">
        <v>3000000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44718203</v>
      </c>
      <c r="D26" s="294">
        <f t="shared" si="3"/>
        <v>0</v>
      </c>
      <c r="E26" s="295">
        <f t="shared" si="3"/>
        <v>39146000</v>
      </c>
      <c r="F26" s="295">
        <f t="shared" si="3"/>
        <v>37080393</v>
      </c>
      <c r="G26" s="295">
        <f t="shared" si="3"/>
        <v>5419656</v>
      </c>
      <c r="H26" s="295">
        <f t="shared" si="3"/>
        <v>536125</v>
      </c>
      <c r="I26" s="295">
        <f t="shared" si="3"/>
        <v>1927788</v>
      </c>
      <c r="J26" s="295">
        <f t="shared" si="3"/>
        <v>7883569</v>
      </c>
      <c r="K26" s="295">
        <f t="shared" si="3"/>
        <v>802149</v>
      </c>
      <c r="L26" s="295">
        <f t="shared" si="3"/>
        <v>622706</v>
      </c>
      <c r="M26" s="295">
        <f t="shared" si="3"/>
        <v>1586215</v>
      </c>
      <c r="N26" s="295">
        <f t="shared" si="3"/>
        <v>3011070</v>
      </c>
      <c r="O26" s="295">
        <f t="shared" si="3"/>
        <v>43266</v>
      </c>
      <c r="P26" s="295">
        <f t="shared" si="3"/>
        <v>70448</v>
      </c>
      <c r="Q26" s="295">
        <f t="shared" si="3"/>
        <v>779024</v>
      </c>
      <c r="R26" s="295">
        <f t="shared" si="3"/>
        <v>892738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11787377</v>
      </c>
      <c r="X26" s="295">
        <f t="shared" si="3"/>
        <v>27810295</v>
      </c>
      <c r="Y26" s="295">
        <f t="shared" si="3"/>
        <v>-16022918</v>
      </c>
      <c r="Z26" s="296">
        <f>+IF(X26&lt;&gt;0,+(Y26/X26)*100,0)</f>
        <v>-57.615059459095995</v>
      </c>
      <c r="AA26" s="297">
        <f>SUM(AA21:AA25)</f>
        <v>37080393</v>
      </c>
    </row>
    <row r="27" spans="1:27" ht="12.75">
      <c r="A27" s="298" t="s">
        <v>211</v>
      </c>
      <c r="B27" s="147"/>
      <c r="C27" s="62">
        <v>2058999</v>
      </c>
      <c r="D27" s="156"/>
      <c r="E27" s="60">
        <v>12339948</v>
      </c>
      <c r="F27" s="60">
        <v>11389945</v>
      </c>
      <c r="G27" s="60">
        <v>101803</v>
      </c>
      <c r="H27" s="60"/>
      <c r="I27" s="60">
        <v>639938</v>
      </c>
      <c r="J27" s="60">
        <v>741741</v>
      </c>
      <c r="K27" s="60">
        <v>323027</v>
      </c>
      <c r="L27" s="60">
        <v>125200</v>
      </c>
      <c r="M27" s="60">
        <v>224375</v>
      </c>
      <c r="N27" s="60">
        <v>672602</v>
      </c>
      <c r="O27" s="60"/>
      <c r="P27" s="60">
        <v>793016</v>
      </c>
      <c r="Q27" s="60">
        <v>917897</v>
      </c>
      <c r="R27" s="60">
        <v>1710913</v>
      </c>
      <c r="S27" s="60"/>
      <c r="T27" s="60"/>
      <c r="U27" s="60"/>
      <c r="V27" s="60"/>
      <c r="W27" s="60">
        <v>3125256</v>
      </c>
      <c r="X27" s="60">
        <v>8542459</v>
      </c>
      <c r="Y27" s="60">
        <v>-5417203</v>
      </c>
      <c r="Z27" s="140">
        <v>-63.42</v>
      </c>
      <c r="AA27" s="155">
        <v>11389945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13307085</v>
      </c>
      <c r="D30" s="156"/>
      <c r="E30" s="60">
        <v>18000000</v>
      </c>
      <c r="F30" s="60">
        <v>20254000</v>
      </c>
      <c r="G30" s="60">
        <v>1835870</v>
      </c>
      <c r="H30" s="60">
        <v>1512620</v>
      </c>
      <c r="I30" s="60">
        <v>1560840</v>
      </c>
      <c r="J30" s="60">
        <v>4909330</v>
      </c>
      <c r="K30" s="60">
        <v>2575520</v>
      </c>
      <c r="L30" s="60">
        <v>1684570</v>
      </c>
      <c r="M30" s="60">
        <v>2785689</v>
      </c>
      <c r="N30" s="60">
        <v>7045779</v>
      </c>
      <c r="O30" s="60"/>
      <c r="P30" s="60">
        <v>1774486</v>
      </c>
      <c r="Q30" s="60">
        <v>1338025</v>
      </c>
      <c r="R30" s="60">
        <v>3112511</v>
      </c>
      <c r="S30" s="60"/>
      <c r="T30" s="60"/>
      <c r="U30" s="60"/>
      <c r="V30" s="60"/>
      <c r="W30" s="60">
        <v>15067620</v>
      </c>
      <c r="X30" s="60">
        <v>15190500</v>
      </c>
      <c r="Y30" s="60">
        <v>-122880</v>
      </c>
      <c r="Z30" s="140">
        <v>-0.81</v>
      </c>
      <c r="AA30" s="155">
        <v>20254000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145269900</v>
      </c>
      <c r="D36" s="156">
        <f t="shared" si="4"/>
        <v>0</v>
      </c>
      <c r="E36" s="60">
        <f t="shared" si="4"/>
        <v>55282000</v>
      </c>
      <c r="F36" s="60">
        <f t="shared" si="4"/>
        <v>55045696</v>
      </c>
      <c r="G36" s="60">
        <f t="shared" si="4"/>
        <v>6135821</v>
      </c>
      <c r="H36" s="60">
        <f t="shared" si="4"/>
        <v>1371505</v>
      </c>
      <c r="I36" s="60">
        <f t="shared" si="4"/>
        <v>1679877</v>
      </c>
      <c r="J36" s="60">
        <f t="shared" si="4"/>
        <v>9187203</v>
      </c>
      <c r="K36" s="60">
        <f t="shared" si="4"/>
        <v>2247902</v>
      </c>
      <c r="L36" s="60">
        <f t="shared" si="4"/>
        <v>217259</v>
      </c>
      <c r="M36" s="60">
        <f t="shared" si="4"/>
        <v>3542051</v>
      </c>
      <c r="N36" s="60">
        <f t="shared" si="4"/>
        <v>6007212</v>
      </c>
      <c r="O36" s="60">
        <f t="shared" si="4"/>
        <v>112203</v>
      </c>
      <c r="P36" s="60">
        <f t="shared" si="4"/>
        <v>1356975</v>
      </c>
      <c r="Q36" s="60">
        <f t="shared" si="4"/>
        <v>2800121</v>
      </c>
      <c r="R36" s="60">
        <f t="shared" si="4"/>
        <v>4269299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19463714</v>
      </c>
      <c r="X36" s="60">
        <f t="shared" si="4"/>
        <v>41284272</v>
      </c>
      <c r="Y36" s="60">
        <f t="shared" si="4"/>
        <v>-21820558</v>
      </c>
      <c r="Z36" s="140">
        <f aca="true" t="shared" si="5" ref="Z36:Z49">+IF(X36&lt;&gt;0,+(Y36/X36)*100,0)</f>
        <v>-52.85440905921751</v>
      </c>
      <c r="AA36" s="155">
        <f>AA6+AA21</f>
        <v>55045696</v>
      </c>
    </row>
    <row r="37" spans="1:27" ht="12.75">
      <c r="A37" s="291" t="s">
        <v>206</v>
      </c>
      <c r="B37" s="142"/>
      <c r="C37" s="62">
        <f t="shared" si="4"/>
        <v>35020807</v>
      </c>
      <c r="D37" s="156">
        <f t="shared" si="4"/>
        <v>0</v>
      </c>
      <c r="E37" s="60">
        <f t="shared" si="4"/>
        <v>51476000</v>
      </c>
      <c r="F37" s="60">
        <f t="shared" si="4"/>
        <v>45182362</v>
      </c>
      <c r="G37" s="60">
        <f t="shared" si="4"/>
        <v>0</v>
      </c>
      <c r="H37" s="60">
        <f t="shared" si="4"/>
        <v>0</v>
      </c>
      <c r="I37" s="60">
        <f t="shared" si="4"/>
        <v>3447967</v>
      </c>
      <c r="J37" s="60">
        <f t="shared" si="4"/>
        <v>3447967</v>
      </c>
      <c r="K37" s="60">
        <f t="shared" si="4"/>
        <v>2676650</v>
      </c>
      <c r="L37" s="60">
        <f t="shared" si="4"/>
        <v>798763</v>
      </c>
      <c r="M37" s="60">
        <f t="shared" si="4"/>
        <v>1877391</v>
      </c>
      <c r="N37" s="60">
        <f t="shared" si="4"/>
        <v>5352804</v>
      </c>
      <c r="O37" s="60">
        <f t="shared" si="4"/>
        <v>101975</v>
      </c>
      <c r="P37" s="60">
        <f t="shared" si="4"/>
        <v>18414</v>
      </c>
      <c r="Q37" s="60">
        <f t="shared" si="4"/>
        <v>1222412</v>
      </c>
      <c r="R37" s="60">
        <f t="shared" si="4"/>
        <v>1342801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10143572</v>
      </c>
      <c r="X37" s="60">
        <f t="shared" si="4"/>
        <v>33886772</v>
      </c>
      <c r="Y37" s="60">
        <f t="shared" si="4"/>
        <v>-23743200</v>
      </c>
      <c r="Z37" s="140">
        <f t="shared" si="5"/>
        <v>-70.06627836962458</v>
      </c>
      <c r="AA37" s="155">
        <f>AA7+AA22</f>
        <v>45182362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4635035</v>
      </c>
      <c r="D40" s="156">
        <f t="shared" si="4"/>
        <v>0</v>
      </c>
      <c r="E40" s="60">
        <f t="shared" si="4"/>
        <v>3350000</v>
      </c>
      <c r="F40" s="60">
        <f t="shared" si="4"/>
        <v>450000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95000</v>
      </c>
      <c r="N40" s="60">
        <f t="shared" si="4"/>
        <v>95000</v>
      </c>
      <c r="O40" s="60">
        <f t="shared" si="4"/>
        <v>0</v>
      </c>
      <c r="P40" s="60">
        <f t="shared" si="4"/>
        <v>153355</v>
      </c>
      <c r="Q40" s="60">
        <f t="shared" si="4"/>
        <v>0</v>
      </c>
      <c r="R40" s="60">
        <f t="shared" si="4"/>
        <v>153355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248355</v>
      </c>
      <c r="X40" s="60">
        <f t="shared" si="4"/>
        <v>337500</v>
      </c>
      <c r="Y40" s="60">
        <f t="shared" si="4"/>
        <v>-89145</v>
      </c>
      <c r="Z40" s="140">
        <f t="shared" si="5"/>
        <v>-26.413333333333334</v>
      </c>
      <c r="AA40" s="155">
        <f>AA10+AA25</f>
        <v>450000</v>
      </c>
    </row>
    <row r="41" spans="1:27" ht="12.75">
      <c r="A41" s="292" t="s">
        <v>210</v>
      </c>
      <c r="B41" s="142"/>
      <c r="C41" s="293">
        <f aca="true" t="shared" si="6" ref="C41:Y41">SUM(C36:C40)</f>
        <v>184925742</v>
      </c>
      <c r="D41" s="294">
        <f t="shared" si="6"/>
        <v>0</v>
      </c>
      <c r="E41" s="295">
        <f t="shared" si="6"/>
        <v>110108000</v>
      </c>
      <c r="F41" s="295">
        <f t="shared" si="6"/>
        <v>100678058</v>
      </c>
      <c r="G41" s="295">
        <f t="shared" si="6"/>
        <v>6135821</v>
      </c>
      <c r="H41" s="295">
        <f t="shared" si="6"/>
        <v>1371505</v>
      </c>
      <c r="I41" s="295">
        <f t="shared" si="6"/>
        <v>5127844</v>
      </c>
      <c r="J41" s="295">
        <f t="shared" si="6"/>
        <v>12635170</v>
      </c>
      <c r="K41" s="295">
        <f t="shared" si="6"/>
        <v>4924552</v>
      </c>
      <c r="L41" s="295">
        <f t="shared" si="6"/>
        <v>1016022</v>
      </c>
      <c r="M41" s="295">
        <f t="shared" si="6"/>
        <v>5514442</v>
      </c>
      <c r="N41" s="295">
        <f t="shared" si="6"/>
        <v>11455016</v>
      </c>
      <c r="O41" s="295">
        <f t="shared" si="6"/>
        <v>214178</v>
      </c>
      <c r="P41" s="295">
        <f t="shared" si="6"/>
        <v>1528744</v>
      </c>
      <c r="Q41" s="295">
        <f t="shared" si="6"/>
        <v>4022533</v>
      </c>
      <c r="R41" s="295">
        <f t="shared" si="6"/>
        <v>5765455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29855641</v>
      </c>
      <c r="X41" s="295">
        <f t="shared" si="6"/>
        <v>75508544</v>
      </c>
      <c r="Y41" s="295">
        <f t="shared" si="6"/>
        <v>-45652903</v>
      </c>
      <c r="Z41" s="296">
        <f t="shared" si="5"/>
        <v>-60.46057913658088</v>
      </c>
      <c r="AA41" s="297">
        <f>SUM(AA36:AA40)</f>
        <v>100678058</v>
      </c>
    </row>
    <row r="42" spans="1:27" ht="12.75">
      <c r="A42" s="298" t="s">
        <v>211</v>
      </c>
      <c r="B42" s="136"/>
      <c r="C42" s="95">
        <f aca="true" t="shared" si="7" ref="C42:Y48">C12+C27</f>
        <v>57080277</v>
      </c>
      <c r="D42" s="129">
        <f t="shared" si="7"/>
        <v>0</v>
      </c>
      <c r="E42" s="54">
        <f t="shared" si="7"/>
        <v>87589836</v>
      </c>
      <c r="F42" s="54">
        <f t="shared" si="7"/>
        <v>92172141</v>
      </c>
      <c r="G42" s="54">
        <f t="shared" si="7"/>
        <v>6002003</v>
      </c>
      <c r="H42" s="54">
        <f t="shared" si="7"/>
        <v>5810867</v>
      </c>
      <c r="I42" s="54">
        <f t="shared" si="7"/>
        <v>2975516</v>
      </c>
      <c r="J42" s="54">
        <f t="shared" si="7"/>
        <v>14788386</v>
      </c>
      <c r="K42" s="54">
        <f t="shared" si="7"/>
        <v>2566418</v>
      </c>
      <c r="L42" s="54">
        <f t="shared" si="7"/>
        <v>1815278</v>
      </c>
      <c r="M42" s="54">
        <f t="shared" si="7"/>
        <v>4877401</v>
      </c>
      <c r="N42" s="54">
        <f t="shared" si="7"/>
        <v>9259097</v>
      </c>
      <c r="O42" s="54">
        <f t="shared" si="7"/>
        <v>-123017</v>
      </c>
      <c r="P42" s="54">
        <f t="shared" si="7"/>
        <v>4374318</v>
      </c>
      <c r="Q42" s="54">
        <f t="shared" si="7"/>
        <v>5649628</v>
      </c>
      <c r="R42" s="54">
        <f t="shared" si="7"/>
        <v>9900929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33948412</v>
      </c>
      <c r="X42" s="54">
        <f t="shared" si="7"/>
        <v>69129106</v>
      </c>
      <c r="Y42" s="54">
        <f t="shared" si="7"/>
        <v>-35180694</v>
      </c>
      <c r="Z42" s="184">
        <f t="shared" si="5"/>
        <v>-50.89129027648644</v>
      </c>
      <c r="AA42" s="130">
        <f aca="true" t="shared" si="8" ref="AA42:AA48">AA12+AA27</f>
        <v>92172141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500000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25474199</v>
      </c>
      <c r="D45" s="129">
        <f t="shared" si="7"/>
        <v>0</v>
      </c>
      <c r="E45" s="54">
        <f t="shared" si="7"/>
        <v>29086000</v>
      </c>
      <c r="F45" s="54">
        <f t="shared" si="7"/>
        <v>31674000</v>
      </c>
      <c r="G45" s="54">
        <f t="shared" si="7"/>
        <v>1836258</v>
      </c>
      <c r="H45" s="54">
        <f t="shared" si="7"/>
        <v>1658393</v>
      </c>
      <c r="I45" s="54">
        <f t="shared" si="7"/>
        <v>1572715</v>
      </c>
      <c r="J45" s="54">
        <f t="shared" si="7"/>
        <v>5067366</v>
      </c>
      <c r="K45" s="54">
        <f t="shared" si="7"/>
        <v>3350741</v>
      </c>
      <c r="L45" s="54">
        <f t="shared" si="7"/>
        <v>2326857</v>
      </c>
      <c r="M45" s="54">
        <f t="shared" si="7"/>
        <v>2806370</v>
      </c>
      <c r="N45" s="54">
        <f t="shared" si="7"/>
        <v>8483968</v>
      </c>
      <c r="O45" s="54">
        <f t="shared" si="7"/>
        <v>420058</v>
      </c>
      <c r="P45" s="54">
        <f t="shared" si="7"/>
        <v>2035704</v>
      </c>
      <c r="Q45" s="54">
        <f t="shared" si="7"/>
        <v>1372856</v>
      </c>
      <c r="R45" s="54">
        <f t="shared" si="7"/>
        <v>3828618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17379952</v>
      </c>
      <c r="X45" s="54">
        <f t="shared" si="7"/>
        <v>23755500</v>
      </c>
      <c r="Y45" s="54">
        <f t="shared" si="7"/>
        <v>-6375548</v>
      </c>
      <c r="Z45" s="184">
        <f t="shared" si="5"/>
        <v>-26.838197470059566</v>
      </c>
      <c r="AA45" s="130">
        <f t="shared" si="8"/>
        <v>31674000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3560000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300000</v>
      </c>
      <c r="Y48" s="54">
        <f t="shared" si="7"/>
        <v>-300000</v>
      </c>
      <c r="Z48" s="184">
        <f t="shared" si="5"/>
        <v>-100</v>
      </c>
      <c r="AA48" s="130">
        <f t="shared" si="8"/>
        <v>400000</v>
      </c>
    </row>
    <row r="49" spans="1:27" ht="12.75">
      <c r="A49" s="308" t="s">
        <v>220</v>
      </c>
      <c r="B49" s="149"/>
      <c r="C49" s="239">
        <f aca="true" t="shared" si="9" ref="C49:Y49">SUM(C41:C48)</f>
        <v>267480218</v>
      </c>
      <c r="D49" s="218">
        <f t="shared" si="9"/>
        <v>0</v>
      </c>
      <c r="E49" s="220">
        <f t="shared" si="9"/>
        <v>230843836</v>
      </c>
      <c r="F49" s="220">
        <f t="shared" si="9"/>
        <v>224924199</v>
      </c>
      <c r="G49" s="220">
        <f t="shared" si="9"/>
        <v>13974082</v>
      </c>
      <c r="H49" s="220">
        <f t="shared" si="9"/>
        <v>8840765</v>
      </c>
      <c r="I49" s="220">
        <f t="shared" si="9"/>
        <v>9676075</v>
      </c>
      <c r="J49" s="220">
        <f t="shared" si="9"/>
        <v>32490922</v>
      </c>
      <c r="K49" s="220">
        <f t="shared" si="9"/>
        <v>10841711</v>
      </c>
      <c r="L49" s="220">
        <f t="shared" si="9"/>
        <v>5158157</v>
      </c>
      <c r="M49" s="220">
        <f t="shared" si="9"/>
        <v>13198213</v>
      </c>
      <c r="N49" s="220">
        <f t="shared" si="9"/>
        <v>29198081</v>
      </c>
      <c r="O49" s="220">
        <f t="shared" si="9"/>
        <v>511219</v>
      </c>
      <c r="P49" s="220">
        <f t="shared" si="9"/>
        <v>7938766</v>
      </c>
      <c r="Q49" s="220">
        <f t="shared" si="9"/>
        <v>11045017</v>
      </c>
      <c r="R49" s="220">
        <f t="shared" si="9"/>
        <v>19495002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81184005</v>
      </c>
      <c r="X49" s="220">
        <f t="shared" si="9"/>
        <v>168693150</v>
      </c>
      <c r="Y49" s="220">
        <f t="shared" si="9"/>
        <v>-87509145</v>
      </c>
      <c r="Z49" s="221">
        <f t="shared" si="5"/>
        <v>-51.874747137035506</v>
      </c>
      <c r="AA49" s="222">
        <f>SUM(AA41:AA48)</f>
        <v>224924199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68819821</v>
      </c>
      <c r="D51" s="129">
        <f t="shared" si="10"/>
        <v>0</v>
      </c>
      <c r="E51" s="54">
        <f t="shared" si="10"/>
        <v>100398825</v>
      </c>
      <c r="F51" s="54">
        <f t="shared" si="10"/>
        <v>81074359</v>
      </c>
      <c r="G51" s="54">
        <f t="shared" si="10"/>
        <v>2050992</v>
      </c>
      <c r="H51" s="54">
        <f t="shared" si="10"/>
        <v>6193340</v>
      </c>
      <c r="I51" s="54">
        <f t="shared" si="10"/>
        <v>5707026</v>
      </c>
      <c r="J51" s="54">
        <f t="shared" si="10"/>
        <v>13951358</v>
      </c>
      <c r="K51" s="54">
        <f t="shared" si="10"/>
        <v>8048054</v>
      </c>
      <c r="L51" s="54">
        <f t="shared" si="10"/>
        <v>7696379</v>
      </c>
      <c r="M51" s="54">
        <f t="shared" si="10"/>
        <v>5402220</v>
      </c>
      <c r="N51" s="54">
        <f t="shared" si="10"/>
        <v>21146653</v>
      </c>
      <c r="O51" s="54">
        <f t="shared" si="10"/>
        <v>5429799</v>
      </c>
      <c r="P51" s="54">
        <f t="shared" si="10"/>
        <v>2485347</v>
      </c>
      <c r="Q51" s="54">
        <f t="shared" si="10"/>
        <v>6988525</v>
      </c>
      <c r="R51" s="54">
        <f t="shared" si="10"/>
        <v>14903671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50001682</v>
      </c>
      <c r="X51" s="54">
        <f t="shared" si="10"/>
        <v>60805770</v>
      </c>
      <c r="Y51" s="54">
        <f t="shared" si="10"/>
        <v>-10804088</v>
      </c>
      <c r="Z51" s="184">
        <f>+IF(X51&lt;&gt;0,+(Y51/X51)*100,0)</f>
        <v>-17.768195353829086</v>
      </c>
      <c r="AA51" s="130">
        <f>SUM(AA57:AA61)</f>
        <v>81074359</v>
      </c>
    </row>
    <row r="52" spans="1:27" ht="12.75">
      <c r="A52" s="310" t="s">
        <v>205</v>
      </c>
      <c r="B52" s="142"/>
      <c r="C52" s="62">
        <v>9465038</v>
      </c>
      <c r="D52" s="156"/>
      <c r="E52" s="60">
        <v>11777356</v>
      </c>
      <c r="F52" s="60">
        <v>14218852</v>
      </c>
      <c r="G52" s="60">
        <v>107252</v>
      </c>
      <c r="H52" s="60">
        <v>1949397</v>
      </c>
      <c r="I52" s="60">
        <v>2480469</v>
      </c>
      <c r="J52" s="60">
        <v>4537118</v>
      </c>
      <c r="K52" s="60">
        <v>2266108</v>
      </c>
      <c r="L52" s="60">
        <v>2039436</v>
      </c>
      <c r="M52" s="60">
        <v>-340876</v>
      </c>
      <c r="N52" s="60">
        <v>3964668</v>
      </c>
      <c r="O52" s="60">
        <v>1428632</v>
      </c>
      <c r="P52" s="60">
        <v>-1041406</v>
      </c>
      <c r="Q52" s="60">
        <v>2103928</v>
      </c>
      <c r="R52" s="60">
        <v>2491154</v>
      </c>
      <c r="S52" s="60"/>
      <c r="T52" s="60"/>
      <c r="U52" s="60"/>
      <c r="V52" s="60"/>
      <c r="W52" s="60">
        <v>10992940</v>
      </c>
      <c r="X52" s="60">
        <v>10664139</v>
      </c>
      <c r="Y52" s="60">
        <v>328801</v>
      </c>
      <c r="Z52" s="140">
        <v>3.08</v>
      </c>
      <c r="AA52" s="155">
        <v>14218852</v>
      </c>
    </row>
    <row r="53" spans="1:27" ht="12.75">
      <c r="A53" s="310" t="s">
        <v>206</v>
      </c>
      <c r="B53" s="142"/>
      <c r="C53" s="62">
        <v>18697727</v>
      </c>
      <c r="D53" s="156"/>
      <c r="E53" s="60">
        <v>31811322</v>
      </c>
      <c r="F53" s="60">
        <v>28606703</v>
      </c>
      <c r="G53" s="60">
        <v>248177</v>
      </c>
      <c r="H53" s="60">
        <v>1971687</v>
      </c>
      <c r="I53" s="60">
        <v>973839</v>
      </c>
      <c r="J53" s="60">
        <v>3193703</v>
      </c>
      <c r="K53" s="60">
        <v>2200757</v>
      </c>
      <c r="L53" s="60">
        <v>2076947</v>
      </c>
      <c r="M53" s="60">
        <v>2208480</v>
      </c>
      <c r="N53" s="60">
        <v>6486184</v>
      </c>
      <c r="O53" s="60">
        <v>1838263</v>
      </c>
      <c r="P53" s="60">
        <v>1322435</v>
      </c>
      <c r="Q53" s="60">
        <v>1904618</v>
      </c>
      <c r="R53" s="60">
        <v>5065316</v>
      </c>
      <c r="S53" s="60"/>
      <c r="T53" s="60"/>
      <c r="U53" s="60"/>
      <c r="V53" s="60"/>
      <c r="W53" s="60">
        <v>14745203</v>
      </c>
      <c r="X53" s="60">
        <v>21455027</v>
      </c>
      <c r="Y53" s="60">
        <v>-6709824</v>
      </c>
      <c r="Z53" s="140">
        <v>-31.27</v>
      </c>
      <c r="AA53" s="155">
        <v>28606703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13535000</v>
      </c>
      <c r="F56" s="60">
        <v>3184</v>
      </c>
      <c r="G56" s="60"/>
      <c r="H56" s="60"/>
      <c r="I56" s="60">
        <v>1184</v>
      </c>
      <c r="J56" s="60">
        <v>1184</v>
      </c>
      <c r="K56" s="60"/>
      <c r="L56" s="60"/>
      <c r="M56" s="60"/>
      <c r="N56" s="60"/>
      <c r="O56" s="60"/>
      <c r="P56" s="60"/>
      <c r="Q56" s="60">
        <v>1261</v>
      </c>
      <c r="R56" s="60">
        <v>1261</v>
      </c>
      <c r="S56" s="60"/>
      <c r="T56" s="60"/>
      <c r="U56" s="60"/>
      <c r="V56" s="60"/>
      <c r="W56" s="60">
        <v>2445</v>
      </c>
      <c r="X56" s="60">
        <v>2388</v>
      </c>
      <c r="Y56" s="60">
        <v>57</v>
      </c>
      <c r="Z56" s="140">
        <v>2.39</v>
      </c>
      <c r="AA56" s="155">
        <v>3184</v>
      </c>
    </row>
    <row r="57" spans="1:27" ht="12.75">
      <c r="A57" s="138" t="s">
        <v>210</v>
      </c>
      <c r="B57" s="142"/>
      <c r="C57" s="293">
        <f aca="true" t="shared" si="11" ref="C57:Y57">SUM(C52:C56)</f>
        <v>28162765</v>
      </c>
      <c r="D57" s="294">
        <f t="shared" si="11"/>
        <v>0</v>
      </c>
      <c r="E57" s="295">
        <f t="shared" si="11"/>
        <v>57123678</v>
      </c>
      <c r="F57" s="295">
        <f t="shared" si="11"/>
        <v>42828739</v>
      </c>
      <c r="G57" s="295">
        <f t="shared" si="11"/>
        <v>355429</v>
      </c>
      <c r="H57" s="295">
        <f t="shared" si="11"/>
        <v>3921084</v>
      </c>
      <c r="I57" s="295">
        <f t="shared" si="11"/>
        <v>3455492</v>
      </c>
      <c r="J57" s="295">
        <f t="shared" si="11"/>
        <v>7732005</v>
      </c>
      <c r="K57" s="295">
        <f t="shared" si="11"/>
        <v>4466865</v>
      </c>
      <c r="L57" s="295">
        <f t="shared" si="11"/>
        <v>4116383</v>
      </c>
      <c r="M57" s="295">
        <f t="shared" si="11"/>
        <v>1867604</v>
      </c>
      <c r="N57" s="295">
        <f t="shared" si="11"/>
        <v>10450852</v>
      </c>
      <c r="O57" s="295">
        <f t="shared" si="11"/>
        <v>3266895</v>
      </c>
      <c r="P57" s="295">
        <f t="shared" si="11"/>
        <v>281029</v>
      </c>
      <c r="Q57" s="295">
        <f t="shared" si="11"/>
        <v>4009807</v>
      </c>
      <c r="R57" s="295">
        <f t="shared" si="11"/>
        <v>7557731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25740588</v>
      </c>
      <c r="X57" s="295">
        <f t="shared" si="11"/>
        <v>32121554</v>
      </c>
      <c r="Y57" s="295">
        <f t="shared" si="11"/>
        <v>-6380966</v>
      </c>
      <c r="Z57" s="296">
        <f>+IF(X57&lt;&gt;0,+(Y57/X57)*100,0)</f>
        <v>-19.865060077728494</v>
      </c>
      <c r="AA57" s="297">
        <f>SUM(AA52:AA56)</f>
        <v>42828739</v>
      </c>
    </row>
    <row r="58" spans="1:27" ht="12.75">
      <c r="A58" s="311" t="s">
        <v>211</v>
      </c>
      <c r="B58" s="136"/>
      <c r="C58" s="62">
        <v>27418347</v>
      </c>
      <c r="D58" s="156"/>
      <c r="E58" s="60">
        <v>30409987</v>
      </c>
      <c r="F58" s="60">
        <v>24789106</v>
      </c>
      <c r="G58" s="60">
        <v>1479513</v>
      </c>
      <c r="H58" s="60">
        <v>1597762</v>
      </c>
      <c r="I58" s="60">
        <v>996149</v>
      </c>
      <c r="J58" s="60">
        <v>4073424</v>
      </c>
      <c r="K58" s="60">
        <v>2373490</v>
      </c>
      <c r="L58" s="60">
        <v>2232189</v>
      </c>
      <c r="M58" s="60">
        <v>2218470</v>
      </c>
      <c r="N58" s="60">
        <v>6824149</v>
      </c>
      <c r="O58" s="60">
        <v>1712206</v>
      </c>
      <c r="P58" s="60">
        <v>1260473</v>
      </c>
      <c r="Q58" s="60">
        <v>2212254</v>
      </c>
      <c r="R58" s="60">
        <v>5184933</v>
      </c>
      <c r="S58" s="60"/>
      <c r="T58" s="60"/>
      <c r="U58" s="60"/>
      <c r="V58" s="60"/>
      <c r="W58" s="60">
        <v>16082506</v>
      </c>
      <c r="X58" s="60">
        <v>18591830</v>
      </c>
      <c r="Y58" s="60">
        <v>-2509324</v>
      </c>
      <c r="Z58" s="140">
        <v>-13.5</v>
      </c>
      <c r="AA58" s="155">
        <v>24789106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13238709</v>
      </c>
      <c r="D61" s="156"/>
      <c r="E61" s="60">
        <v>12865160</v>
      </c>
      <c r="F61" s="60">
        <v>13456514</v>
      </c>
      <c r="G61" s="60">
        <v>216050</v>
      </c>
      <c r="H61" s="60">
        <v>674494</v>
      </c>
      <c r="I61" s="60">
        <v>1255385</v>
      </c>
      <c r="J61" s="60">
        <v>2145929</v>
      </c>
      <c r="K61" s="60">
        <v>1207699</v>
      </c>
      <c r="L61" s="60">
        <v>1347807</v>
      </c>
      <c r="M61" s="60">
        <v>1316146</v>
      </c>
      <c r="N61" s="60">
        <v>3871652</v>
      </c>
      <c r="O61" s="60">
        <v>450698</v>
      </c>
      <c r="P61" s="60">
        <v>943845</v>
      </c>
      <c r="Q61" s="60">
        <v>766464</v>
      </c>
      <c r="R61" s="60">
        <v>2161007</v>
      </c>
      <c r="S61" s="60"/>
      <c r="T61" s="60"/>
      <c r="U61" s="60"/>
      <c r="V61" s="60"/>
      <c r="W61" s="60">
        <v>8178588</v>
      </c>
      <c r="X61" s="60">
        <v>10092386</v>
      </c>
      <c r="Y61" s="60">
        <v>-1913798</v>
      </c>
      <c r="Z61" s="140">
        <v>-18.96</v>
      </c>
      <c r="AA61" s="155">
        <v>13456514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56930326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43468500</v>
      </c>
      <c r="F66" s="275"/>
      <c r="G66" s="275">
        <v>655600</v>
      </c>
      <c r="H66" s="275">
        <v>4608615</v>
      </c>
      <c r="I66" s="275">
        <v>4699811</v>
      </c>
      <c r="J66" s="275">
        <v>9964026</v>
      </c>
      <c r="K66" s="275">
        <v>4494965</v>
      </c>
      <c r="L66" s="275">
        <v>2778456</v>
      </c>
      <c r="M66" s="275">
        <v>1611097</v>
      </c>
      <c r="N66" s="275">
        <v>8884518</v>
      </c>
      <c r="O66" s="275">
        <v>1975850</v>
      </c>
      <c r="P66" s="275">
        <v>182798</v>
      </c>
      <c r="Q66" s="275">
        <v>-20293409</v>
      </c>
      <c r="R66" s="275">
        <v>-18134761</v>
      </c>
      <c r="S66" s="275"/>
      <c r="T66" s="275"/>
      <c r="U66" s="275"/>
      <c r="V66" s="275"/>
      <c r="W66" s="275">
        <v>713783</v>
      </c>
      <c r="X66" s="275"/>
      <c r="Y66" s="275">
        <v>713783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>
        <v>5522581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>
        <v>49287899</v>
      </c>
      <c r="R67" s="60">
        <v>49287899</v>
      </c>
      <c r="S67" s="60"/>
      <c r="T67" s="60"/>
      <c r="U67" s="60"/>
      <c r="V67" s="60"/>
      <c r="W67" s="60">
        <v>49287899</v>
      </c>
      <c r="X67" s="60">
        <v>4141936</v>
      </c>
      <c r="Y67" s="60">
        <v>45145963</v>
      </c>
      <c r="Z67" s="140">
        <v>1089.97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>
        <v>26123470</v>
      </c>
      <c r="G68" s="60">
        <v>1395393</v>
      </c>
      <c r="H68" s="60">
        <v>1584722</v>
      </c>
      <c r="I68" s="60">
        <v>1007217</v>
      </c>
      <c r="J68" s="60">
        <v>3987332</v>
      </c>
      <c r="K68" s="60">
        <v>3553089</v>
      </c>
      <c r="L68" s="60">
        <v>4917923</v>
      </c>
      <c r="M68" s="60">
        <v>3791124</v>
      </c>
      <c r="N68" s="60">
        <v>12262136</v>
      </c>
      <c r="O68" s="60">
        <v>3453949</v>
      </c>
      <c r="P68" s="60">
        <v>2302548</v>
      </c>
      <c r="Q68" s="60">
        <v>-22005964</v>
      </c>
      <c r="R68" s="60">
        <v>-16249467</v>
      </c>
      <c r="S68" s="60"/>
      <c r="T68" s="60"/>
      <c r="U68" s="60"/>
      <c r="V68" s="60"/>
      <c r="W68" s="60">
        <v>1</v>
      </c>
      <c r="X68" s="60">
        <v>19592603</v>
      </c>
      <c r="Y68" s="60">
        <v>-19592602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100398826</v>
      </c>
      <c r="F69" s="220">
        <f t="shared" si="12"/>
        <v>31646051</v>
      </c>
      <c r="G69" s="220">
        <f t="shared" si="12"/>
        <v>2050993</v>
      </c>
      <c r="H69" s="220">
        <f t="shared" si="12"/>
        <v>6193337</v>
      </c>
      <c r="I69" s="220">
        <f t="shared" si="12"/>
        <v>5707028</v>
      </c>
      <c r="J69" s="220">
        <f t="shared" si="12"/>
        <v>13951358</v>
      </c>
      <c r="K69" s="220">
        <f t="shared" si="12"/>
        <v>8048054</v>
      </c>
      <c r="L69" s="220">
        <f t="shared" si="12"/>
        <v>7696379</v>
      </c>
      <c r="M69" s="220">
        <f t="shared" si="12"/>
        <v>5402221</v>
      </c>
      <c r="N69" s="220">
        <f t="shared" si="12"/>
        <v>21146654</v>
      </c>
      <c r="O69" s="220">
        <f t="shared" si="12"/>
        <v>5429799</v>
      </c>
      <c r="P69" s="220">
        <f t="shared" si="12"/>
        <v>2485346</v>
      </c>
      <c r="Q69" s="220">
        <f t="shared" si="12"/>
        <v>6988526</v>
      </c>
      <c r="R69" s="220">
        <f t="shared" si="12"/>
        <v>14903671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50001683</v>
      </c>
      <c r="X69" s="220">
        <f t="shared" si="12"/>
        <v>23734539</v>
      </c>
      <c r="Y69" s="220">
        <f t="shared" si="12"/>
        <v>26267144</v>
      </c>
      <c r="Z69" s="221">
        <f>+IF(X69&lt;&gt;0,+(Y69/X69)*100,0)</f>
        <v>110.67054641339358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140207539</v>
      </c>
      <c r="D5" s="357">
        <f t="shared" si="0"/>
        <v>0</v>
      </c>
      <c r="E5" s="356">
        <f t="shared" si="0"/>
        <v>70962000</v>
      </c>
      <c r="F5" s="358">
        <f t="shared" si="0"/>
        <v>63597665</v>
      </c>
      <c r="G5" s="358">
        <f t="shared" si="0"/>
        <v>716165</v>
      </c>
      <c r="H5" s="356">
        <f t="shared" si="0"/>
        <v>835380</v>
      </c>
      <c r="I5" s="356">
        <f t="shared" si="0"/>
        <v>3200056</v>
      </c>
      <c r="J5" s="358">
        <f t="shared" si="0"/>
        <v>4751601</v>
      </c>
      <c r="K5" s="358">
        <f t="shared" si="0"/>
        <v>4122403</v>
      </c>
      <c r="L5" s="356">
        <f t="shared" si="0"/>
        <v>393316</v>
      </c>
      <c r="M5" s="356">
        <f t="shared" si="0"/>
        <v>3928227</v>
      </c>
      <c r="N5" s="358">
        <f t="shared" si="0"/>
        <v>8443946</v>
      </c>
      <c r="O5" s="358">
        <f t="shared" si="0"/>
        <v>170912</v>
      </c>
      <c r="P5" s="356">
        <f t="shared" si="0"/>
        <v>1458296</v>
      </c>
      <c r="Q5" s="356">
        <f t="shared" si="0"/>
        <v>3243509</v>
      </c>
      <c r="R5" s="358">
        <f t="shared" si="0"/>
        <v>4872717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18068264</v>
      </c>
      <c r="X5" s="356">
        <f t="shared" si="0"/>
        <v>47698249</v>
      </c>
      <c r="Y5" s="358">
        <f t="shared" si="0"/>
        <v>-29629985</v>
      </c>
      <c r="Z5" s="359">
        <f>+IF(X5&lt;&gt;0,+(Y5/X5)*100,0)</f>
        <v>-62.119649297818036</v>
      </c>
      <c r="AA5" s="360">
        <f>+AA6+AA8+AA11+AA13+AA15</f>
        <v>63597665</v>
      </c>
    </row>
    <row r="6" spans="1:27" ht="12.75">
      <c r="A6" s="361" t="s">
        <v>205</v>
      </c>
      <c r="B6" s="142"/>
      <c r="C6" s="60">
        <f>+C7</f>
        <v>106357197</v>
      </c>
      <c r="D6" s="340">
        <f aca="true" t="shared" si="1" ref="D6:AA6">+D7</f>
        <v>0</v>
      </c>
      <c r="E6" s="60">
        <f t="shared" si="1"/>
        <v>25582000</v>
      </c>
      <c r="F6" s="59">
        <f t="shared" si="1"/>
        <v>25731303</v>
      </c>
      <c r="G6" s="59">
        <f t="shared" si="1"/>
        <v>716165</v>
      </c>
      <c r="H6" s="60">
        <f t="shared" si="1"/>
        <v>835380</v>
      </c>
      <c r="I6" s="60">
        <f t="shared" si="1"/>
        <v>356119</v>
      </c>
      <c r="J6" s="59">
        <f t="shared" si="1"/>
        <v>1907664</v>
      </c>
      <c r="K6" s="59">
        <f t="shared" si="1"/>
        <v>1542742</v>
      </c>
      <c r="L6" s="60">
        <f t="shared" si="1"/>
        <v>0</v>
      </c>
      <c r="M6" s="60">
        <f t="shared" si="1"/>
        <v>2236038</v>
      </c>
      <c r="N6" s="59">
        <f t="shared" si="1"/>
        <v>3778780</v>
      </c>
      <c r="O6" s="59">
        <f t="shared" si="1"/>
        <v>112203</v>
      </c>
      <c r="P6" s="60">
        <f t="shared" si="1"/>
        <v>1294177</v>
      </c>
      <c r="Q6" s="60">
        <f t="shared" si="1"/>
        <v>2013447</v>
      </c>
      <c r="R6" s="59">
        <f t="shared" si="1"/>
        <v>3419827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9106271</v>
      </c>
      <c r="X6" s="60">
        <f t="shared" si="1"/>
        <v>19298477</v>
      </c>
      <c r="Y6" s="59">
        <f t="shared" si="1"/>
        <v>-10192206</v>
      </c>
      <c r="Z6" s="61">
        <f>+IF(X6&lt;&gt;0,+(Y6/X6)*100,0)</f>
        <v>-52.813525129470065</v>
      </c>
      <c r="AA6" s="62">
        <f t="shared" si="1"/>
        <v>25731303</v>
      </c>
    </row>
    <row r="7" spans="1:27" ht="12.75">
      <c r="A7" s="291" t="s">
        <v>229</v>
      </c>
      <c r="B7" s="142"/>
      <c r="C7" s="60">
        <v>106357197</v>
      </c>
      <c r="D7" s="340"/>
      <c r="E7" s="60">
        <v>25582000</v>
      </c>
      <c r="F7" s="59">
        <v>25731303</v>
      </c>
      <c r="G7" s="59">
        <v>716165</v>
      </c>
      <c r="H7" s="60">
        <v>835380</v>
      </c>
      <c r="I7" s="60">
        <v>356119</v>
      </c>
      <c r="J7" s="59">
        <v>1907664</v>
      </c>
      <c r="K7" s="59">
        <v>1542742</v>
      </c>
      <c r="L7" s="60"/>
      <c r="M7" s="60">
        <v>2236038</v>
      </c>
      <c r="N7" s="59">
        <v>3778780</v>
      </c>
      <c r="O7" s="59">
        <v>112203</v>
      </c>
      <c r="P7" s="60">
        <v>1294177</v>
      </c>
      <c r="Q7" s="60">
        <v>2013447</v>
      </c>
      <c r="R7" s="59">
        <v>3419827</v>
      </c>
      <c r="S7" s="59"/>
      <c r="T7" s="60"/>
      <c r="U7" s="60"/>
      <c r="V7" s="59"/>
      <c r="W7" s="59">
        <v>9106271</v>
      </c>
      <c r="X7" s="60">
        <v>19298477</v>
      </c>
      <c r="Y7" s="59">
        <v>-10192206</v>
      </c>
      <c r="Z7" s="61">
        <v>-52.81</v>
      </c>
      <c r="AA7" s="62">
        <v>25731303</v>
      </c>
    </row>
    <row r="8" spans="1:27" ht="12.75">
      <c r="A8" s="361" t="s">
        <v>206</v>
      </c>
      <c r="B8" s="142"/>
      <c r="C8" s="60">
        <f aca="true" t="shared" si="2" ref="C8:Y8">SUM(C9:C10)</f>
        <v>29295807</v>
      </c>
      <c r="D8" s="340">
        <f t="shared" si="2"/>
        <v>0</v>
      </c>
      <c r="E8" s="60">
        <f t="shared" si="2"/>
        <v>45030000</v>
      </c>
      <c r="F8" s="59">
        <f t="shared" si="2"/>
        <v>37416362</v>
      </c>
      <c r="G8" s="59">
        <f t="shared" si="2"/>
        <v>0</v>
      </c>
      <c r="H8" s="60">
        <f t="shared" si="2"/>
        <v>0</v>
      </c>
      <c r="I8" s="60">
        <f t="shared" si="2"/>
        <v>2843937</v>
      </c>
      <c r="J8" s="59">
        <f t="shared" si="2"/>
        <v>2843937</v>
      </c>
      <c r="K8" s="59">
        <f t="shared" si="2"/>
        <v>2579661</v>
      </c>
      <c r="L8" s="60">
        <f t="shared" si="2"/>
        <v>393316</v>
      </c>
      <c r="M8" s="60">
        <f t="shared" si="2"/>
        <v>1597189</v>
      </c>
      <c r="N8" s="59">
        <f t="shared" si="2"/>
        <v>4570166</v>
      </c>
      <c r="O8" s="59">
        <f t="shared" si="2"/>
        <v>58709</v>
      </c>
      <c r="P8" s="60">
        <f t="shared" si="2"/>
        <v>10764</v>
      </c>
      <c r="Q8" s="60">
        <f t="shared" si="2"/>
        <v>1230062</v>
      </c>
      <c r="R8" s="59">
        <f t="shared" si="2"/>
        <v>1299535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8713638</v>
      </c>
      <c r="X8" s="60">
        <f t="shared" si="2"/>
        <v>28062272</v>
      </c>
      <c r="Y8" s="59">
        <f t="shared" si="2"/>
        <v>-19348634</v>
      </c>
      <c r="Z8" s="61">
        <f>+IF(X8&lt;&gt;0,+(Y8/X8)*100,0)</f>
        <v>-68.94892188344551</v>
      </c>
      <c r="AA8" s="62">
        <f>SUM(AA9:AA10)</f>
        <v>37416362</v>
      </c>
    </row>
    <row r="9" spans="1:27" ht="12.75">
      <c r="A9" s="291" t="s">
        <v>230</v>
      </c>
      <c r="B9" s="142"/>
      <c r="C9" s="60">
        <v>26402807</v>
      </c>
      <c r="D9" s="340"/>
      <c r="E9" s="60">
        <v>45030000</v>
      </c>
      <c r="F9" s="59">
        <v>37416362</v>
      </c>
      <c r="G9" s="59"/>
      <c r="H9" s="60"/>
      <c r="I9" s="60">
        <v>2843937</v>
      </c>
      <c r="J9" s="59">
        <v>2843937</v>
      </c>
      <c r="K9" s="59">
        <v>2579661</v>
      </c>
      <c r="L9" s="60">
        <v>393316</v>
      </c>
      <c r="M9" s="60">
        <v>1597189</v>
      </c>
      <c r="N9" s="59">
        <v>4570166</v>
      </c>
      <c r="O9" s="59">
        <v>58709</v>
      </c>
      <c r="P9" s="60">
        <v>10764</v>
      </c>
      <c r="Q9" s="60">
        <v>1230062</v>
      </c>
      <c r="R9" s="59">
        <v>1299535</v>
      </c>
      <c r="S9" s="59"/>
      <c r="T9" s="60"/>
      <c r="U9" s="60"/>
      <c r="V9" s="59"/>
      <c r="W9" s="59">
        <v>8713638</v>
      </c>
      <c r="X9" s="60">
        <v>28062272</v>
      </c>
      <c r="Y9" s="59">
        <v>-19348634</v>
      </c>
      <c r="Z9" s="61">
        <v>-68.95</v>
      </c>
      <c r="AA9" s="62">
        <v>37416362</v>
      </c>
    </row>
    <row r="10" spans="1:27" ht="12.75">
      <c r="A10" s="291" t="s">
        <v>231</v>
      </c>
      <c r="B10" s="142"/>
      <c r="C10" s="60">
        <v>2893000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4554535</v>
      </c>
      <c r="D15" s="340">
        <f t="shared" si="5"/>
        <v>0</v>
      </c>
      <c r="E15" s="60">
        <f t="shared" si="5"/>
        <v>350000</v>
      </c>
      <c r="F15" s="59">
        <f t="shared" si="5"/>
        <v>450000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95000</v>
      </c>
      <c r="N15" s="59">
        <f t="shared" si="5"/>
        <v>95000</v>
      </c>
      <c r="O15" s="59">
        <f t="shared" si="5"/>
        <v>0</v>
      </c>
      <c r="P15" s="60">
        <f t="shared" si="5"/>
        <v>153355</v>
      </c>
      <c r="Q15" s="60">
        <f t="shared" si="5"/>
        <v>0</v>
      </c>
      <c r="R15" s="59">
        <f t="shared" si="5"/>
        <v>153355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248355</v>
      </c>
      <c r="X15" s="60">
        <f t="shared" si="5"/>
        <v>337500</v>
      </c>
      <c r="Y15" s="59">
        <f t="shared" si="5"/>
        <v>-89145</v>
      </c>
      <c r="Z15" s="61">
        <f>+IF(X15&lt;&gt;0,+(Y15/X15)*100,0)</f>
        <v>-26.413333333333334</v>
      </c>
      <c r="AA15" s="62">
        <f>SUM(AA16:AA20)</f>
        <v>450000</v>
      </c>
    </row>
    <row r="16" spans="1:27" ht="12.75">
      <c r="A16" s="291" t="s">
        <v>234</v>
      </c>
      <c r="B16" s="300"/>
      <c r="C16" s="60">
        <v>177174</v>
      </c>
      <c r="D16" s="340"/>
      <c r="E16" s="60">
        <v>350000</v>
      </c>
      <c r="F16" s="59">
        <v>450000</v>
      </c>
      <c r="G16" s="59"/>
      <c r="H16" s="60"/>
      <c r="I16" s="60"/>
      <c r="J16" s="59"/>
      <c r="K16" s="59"/>
      <c r="L16" s="60"/>
      <c r="M16" s="60">
        <v>95000</v>
      </c>
      <c r="N16" s="59">
        <v>95000</v>
      </c>
      <c r="O16" s="59"/>
      <c r="P16" s="60">
        <v>153355</v>
      </c>
      <c r="Q16" s="60"/>
      <c r="R16" s="59">
        <v>153355</v>
      </c>
      <c r="S16" s="59"/>
      <c r="T16" s="60"/>
      <c r="U16" s="60"/>
      <c r="V16" s="59"/>
      <c r="W16" s="59">
        <v>248355</v>
      </c>
      <c r="X16" s="60">
        <v>337500</v>
      </c>
      <c r="Y16" s="59">
        <v>-89145</v>
      </c>
      <c r="Z16" s="61">
        <v>-26.41</v>
      </c>
      <c r="AA16" s="62">
        <v>450000</v>
      </c>
    </row>
    <row r="17" spans="1:27" ht="12.75">
      <c r="A17" s="291" t="s">
        <v>235</v>
      </c>
      <c r="B17" s="136"/>
      <c r="C17" s="60">
        <v>2100786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2276575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55021278</v>
      </c>
      <c r="D22" s="344">
        <f t="shared" si="6"/>
        <v>0</v>
      </c>
      <c r="E22" s="343">
        <f t="shared" si="6"/>
        <v>75249888</v>
      </c>
      <c r="F22" s="345">
        <f t="shared" si="6"/>
        <v>80782196</v>
      </c>
      <c r="G22" s="345">
        <f t="shared" si="6"/>
        <v>5900200</v>
      </c>
      <c r="H22" s="343">
        <f t="shared" si="6"/>
        <v>5810867</v>
      </c>
      <c r="I22" s="343">
        <f t="shared" si="6"/>
        <v>2335578</v>
      </c>
      <c r="J22" s="345">
        <f t="shared" si="6"/>
        <v>14046645</v>
      </c>
      <c r="K22" s="345">
        <f t="shared" si="6"/>
        <v>2243391</v>
      </c>
      <c r="L22" s="343">
        <f t="shared" si="6"/>
        <v>1690078</v>
      </c>
      <c r="M22" s="343">
        <f t="shared" si="6"/>
        <v>4653026</v>
      </c>
      <c r="N22" s="345">
        <f t="shared" si="6"/>
        <v>8586495</v>
      </c>
      <c r="O22" s="345">
        <f t="shared" si="6"/>
        <v>-123017</v>
      </c>
      <c r="P22" s="343">
        <f t="shared" si="6"/>
        <v>3581302</v>
      </c>
      <c r="Q22" s="343">
        <f t="shared" si="6"/>
        <v>4731731</v>
      </c>
      <c r="R22" s="345">
        <f t="shared" si="6"/>
        <v>8190016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30823156</v>
      </c>
      <c r="X22" s="343">
        <f t="shared" si="6"/>
        <v>60586647</v>
      </c>
      <c r="Y22" s="345">
        <f t="shared" si="6"/>
        <v>-29763491</v>
      </c>
      <c r="Z22" s="336">
        <f>+IF(X22&lt;&gt;0,+(Y22/X22)*100,0)</f>
        <v>-49.125496250023545</v>
      </c>
      <c r="AA22" s="350">
        <f>SUM(AA23:AA32)</f>
        <v>80782196</v>
      </c>
    </row>
    <row r="23" spans="1:27" ht="12.75">
      <c r="A23" s="361" t="s">
        <v>237</v>
      </c>
      <c r="B23" s="142"/>
      <c r="C23" s="60"/>
      <c r="D23" s="340"/>
      <c r="E23" s="60">
        <v>50000</v>
      </c>
      <c r="F23" s="59">
        <v>50000</v>
      </c>
      <c r="G23" s="59"/>
      <c r="H23" s="60"/>
      <c r="I23" s="60"/>
      <c r="J23" s="59"/>
      <c r="K23" s="59"/>
      <c r="L23" s="60"/>
      <c r="M23" s="60"/>
      <c r="N23" s="59"/>
      <c r="O23" s="59">
        <v>45615</v>
      </c>
      <c r="P23" s="60"/>
      <c r="Q23" s="60"/>
      <c r="R23" s="59">
        <v>45615</v>
      </c>
      <c r="S23" s="59"/>
      <c r="T23" s="60"/>
      <c r="U23" s="60"/>
      <c r="V23" s="59"/>
      <c r="W23" s="59">
        <v>45615</v>
      </c>
      <c r="X23" s="60">
        <v>37500</v>
      </c>
      <c r="Y23" s="59">
        <v>8115</v>
      </c>
      <c r="Z23" s="61">
        <v>21.64</v>
      </c>
      <c r="AA23" s="62">
        <v>50000</v>
      </c>
    </row>
    <row r="24" spans="1:27" ht="12.75">
      <c r="A24" s="361" t="s">
        <v>238</v>
      </c>
      <c r="B24" s="142"/>
      <c r="C24" s="60">
        <v>17020879</v>
      </c>
      <c r="D24" s="340"/>
      <c r="E24" s="60">
        <v>6487000</v>
      </c>
      <c r="F24" s="59"/>
      <c r="G24" s="59">
        <v>1821425</v>
      </c>
      <c r="H24" s="60">
        <v>448810</v>
      </c>
      <c r="I24" s="60">
        <v>418722</v>
      </c>
      <c r="J24" s="59">
        <v>2688957</v>
      </c>
      <c r="K24" s="59"/>
      <c r="L24" s="60"/>
      <c r="M24" s="60">
        <v>167040</v>
      </c>
      <c r="N24" s="59">
        <v>167040</v>
      </c>
      <c r="O24" s="59"/>
      <c r="P24" s="60">
        <v>-2855997</v>
      </c>
      <c r="Q24" s="60"/>
      <c r="R24" s="59">
        <v>-2855997</v>
      </c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10608610</v>
      </c>
      <c r="D25" s="340"/>
      <c r="E25" s="60">
        <v>15400000</v>
      </c>
      <c r="F25" s="59">
        <v>12750000</v>
      </c>
      <c r="G25" s="59">
        <v>1516129</v>
      </c>
      <c r="H25" s="60">
        <v>492678</v>
      </c>
      <c r="I25" s="60">
        <v>288684</v>
      </c>
      <c r="J25" s="59">
        <v>2297491</v>
      </c>
      <c r="K25" s="59">
        <v>440657</v>
      </c>
      <c r="L25" s="60">
        <v>178770</v>
      </c>
      <c r="M25" s="60"/>
      <c r="N25" s="59">
        <v>619427</v>
      </c>
      <c r="O25" s="59"/>
      <c r="P25" s="60"/>
      <c r="Q25" s="60"/>
      <c r="R25" s="59"/>
      <c r="S25" s="59"/>
      <c r="T25" s="60"/>
      <c r="U25" s="60"/>
      <c r="V25" s="59"/>
      <c r="W25" s="59">
        <v>2916918</v>
      </c>
      <c r="X25" s="60">
        <v>9562500</v>
      </c>
      <c r="Y25" s="59">
        <v>-6645582</v>
      </c>
      <c r="Z25" s="61">
        <v>-69.5</v>
      </c>
      <c r="AA25" s="62">
        <v>12750000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4009446</v>
      </c>
      <c r="D27" s="340"/>
      <c r="E27" s="60">
        <v>16346888</v>
      </c>
      <c r="F27" s="59">
        <v>13202667</v>
      </c>
      <c r="G27" s="59"/>
      <c r="H27" s="60"/>
      <c r="I27" s="60">
        <v>462355</v>
      </c>
      <c r="J27" s="59">
        <v>462355</v>
      </c>
      <c r="K27" s="59">
        <v>1567303</v>
      </c>
      <c r="L27" s="60">
        <v>517109</v>
      </c>
      <c r="M27" s="60">
        <v>672094</v>
      </c>
      <c r="N27" s="59">
        <v>2756506</v>
      </c>
      <c r="O27" s="59">
        <v>139368</v>
      </c>
      <c r="P27" s="60">
        <v>3058886</v>
      </c>
      <c r="Q27" s="60">
        <v>2257472</v>
      </c>
      <c r="R27" s="59">
        <v>5455726</v>
      </c>
      <c r="S27" s="59"/>
      <c r="T27" s="60"/>
      <c r="U27" s="60"/>
      <c r="V27" s="59"/>
      <c r="W27" s="59">
        <v>8674587</v>
      </c>
      <c r="X27" s="60">
        <v>9902000</v>
      </c>
      <c r="Y27" s="59">
        <v>-1227413</v>
      </c>
      <c r="Z27" s="61">
        <v>-12.4</v>
      </c>
      <c r="AA27" s="62">
        <v>13202667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23382343</v>
      </c>
      <c r="D32" s="340"/>
      <c r="E32" s="60">
        <v>36966000</v>
      </c>
      <c r="F32" s="59">
        <v>54779529</v>
      </c>
      <c r="G32" s="59">
        <v>2562646</v>
      </c>
      <c r="H32" s="60">
        <v>4869379</v>
      </c>
      <c r="I32" s="60">
        <v>1165817</v>
      </c>
      <c r="J32" s="59">
        <v>8597842</v>
      </c>
      <c r="K32" s="59">
        <v>235431</v>
      </c>
      <c r="L32" s="60">
        <v>994199</v>
      </c>
      <c r="M32" s="60">
        <v>3813892</v>
      </c>
      <c r="N32" s="59">
        <v>5043522</v>
      </c>
      <c r="O32" s="59">
        <v>-308000</v>
      </c>
      <c r="P32" s="60">
        <v>3378413</v>
      </c>
      <c r="Q32" s="60">
        <v>2474259</v>
      </c>
      <c r="R32" s="59">
        <v>5544672</v>
      </c>
      <c r="S32" s="59"/>
      <c r="T32" s="60"/>
      <c r="U32" s="60"/>
      <c r="V32" s="59"/>
      <c r="W32" s="59">
        <v>19186036</v>
      </c>
      <c r="X32" s="60">
        <v>41084647</v>
      </c>
      <c r="Y32" s="59">
        <v>-21898611</v>
      </c>
      <c r="Z32" s="61">
        <v>-53.3</v>
      </c>
      <c r="AA32" s="62">
        <v>54779529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500000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500000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12167114</v>
      </c>
      <c r="D40" s="344">
        <f t="shared" si="9"/>
        <v>0</v>
      </c>
      <c r="E40" s="343">
        <f t="shared" si="9"/>
        <v>11086000</v>
      </c>
      <c r="F40" s="345">
        <f t="shared" si="9"/>
        <v>11420000</v>
      </c>
      <c r="G40" s="345">
        <f t="shared" si="9"/>
        <v>388</v>
      </c>
      <c r="H40" s="343">
        <f t="shared" si="9"/>
        <v>145773</v>
      </c>
      <c r="I40" s="343">
        <f t="shared" si="9"/>
        <v>11875</v>
      </c>
      <c r="J40" s="345">
        <f t="shared" si="9"/>
        <v>158036</v>
      </c>
      <c r="K40" s="345">
        <f t="shared" si="9"/>
        <v>775221</v>
      </c>
      <c r="L40" s="343">
        <f t="shared" si="9"/>
        <v>642287</v>
      </c>
      <c r="M40" s="343">
        <f t="shared" si="9"/>
        <v>20681</v>
      </c>
      <c r="N40" s="345">
        <f t="shared" si="9"/>
        <v>1438189</v>
      </c>
      <c r="O40" s="345">
        <f t="shared" si="9"/>
        <v>420058</v>
      </c>
      <c r="P40" s="343">
        <f t="shared" si="9"/>
        <v>261218</v>
      </c>
      <c r="Q40" s="343">
        <f t="shared" si="9"/>
        <v>34831</v>
      </c>
      <c r="R40" s="345">
        <f t="shared" si="9"/>
        <v>716107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2312332</v>
      </c>
      <c r="X40" s="343">
        <f t="shared" si="9"/>
        <v>8565000</v>
      </c>
      <c r="Y40" s="345">
        <f t="shared" si="9"/>
        <v>-6252668</v>
      </c>
      <c r="Z40" s="336">
        <f>+IF(X40&lt;&gt;0,+(Y40/X40)*100,0)</f>
        <v>-73.00254524226503</v>
      </c>
      <c r="AA40" s="350">
        <f>SUM(AA41:AA49)</f>
        <v>11420000</v>
      </c>
    </row>
    <row r="41" spans="1:27" ht="12.75">
      <c r="A41" s="361" t="s">
        <v>248</v>
      </c>
      <c r="B41" s="142"/>
      <c r="C41" s="362">
        <v>4622747</v>
      </c>
      <c r="D41" s="363"/>
      <c r="E41" s="362">
        <v>320000</v>
      </c>
      <c r="F41" s="364">
        <v>1420000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1065000</v>
      </c>
      <c r="Y41" s="364">
        <v>-1065000</v>
      </c>
      <c r="Z41" s="365">
        <v>-100</v>
      </c>
      <c r="AA41" s="366">
        <v>1420000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3350559</v>
      </c>
      <c r="D43" s="369"/>
      <c r="E43" s="305">
        <v>2210000</v>
      </c>
      <c r="F43" s="370">
        <v>2838000</v>
      </c>
      <c r="G43" s="370">
        <v>388</v>
      </c>
      <c r="H43" s="305"/>
      <c r="I43" s="305">
        <v>11875</v>
      </c>
      <c r="J43" s="370">
        <v>12263</v>
      </c>
      <c r="K43" s="370">
        <v>250463</v>
      </c>
      <c r="L43" s="305">
        <v>64360</v>
      </c>
      <c r="M43" s="305">
        <v>-18863</v>
      </c>
      <c r="N43" s="370">
        <v>295960</v>
      </c>
      <c r="O43" s="370">
        <v>303718</v>
      </c>
      <c r="P43" s="305">
        <v>253066</v>
      </c>
      <c r="Q43" s="305">
        <v>10011</v>
      </c>
      <c r="R43" s="370">
        <v>566795</v>
      </c>
      <c r="S43" s="370"/>
      <c r="T43" s="305"/>
      <c r="U43" s="305"/>
      <c r="V43" s="370"/>
      <c r="W43" s="370">
        <v>875018</v>
      </c>
      <c r="X43" s="305">
        <v>2128500</v>
      </c>
      <c r="Y43" s="370">
        <v>-1253482</v>
      </c>
      <c r="Z43" s="371">
        <v>-58.89</v>
      </c>
      <c r="AA43" s="303">
        <v>2838000</v>
      </c>
    </row>
    <row r="44" spans="1:27" ht="12.75">
      <c r="A44" s="361" t="s">
        <v>251</v>
      </c>
      <c r="B44" s="136"/>
      <c r="C44" s="60">
        <v>1040644</v>
      </c>
      <c r="D44" s="368"/>
      <c r="E44" s="54">
        <v>2556000</v>
      </c>
      <c r="F44" s="53">
        <v>2662000</v>
      </c>
      <c r="G44" s="53"/>
      <c r="H44" s="54"/>
      <c r="I44" s="54"/>
      <c r="J44" s="53"/>
      <c r="K44" s="53">
        <v>102190</v>
      </c>
      <c r="L44" s="54">
        <v>286192</v>
      </c>
      <c r="M44" s="54">
        <v>39544</v>
      </c>
      <c r="N44" s="53">
        <v>427926</v>
      </c>
      <c r="O44" s="53">
        <v>116340</v>
      </c>
      <c r="P44" s="54">
        <v>8152</v>
      </c>
      <c r="Q44" s="54">
        <v>24820</v>
      </c>
      <c r="R44" s="53">
        <v>149312</v>
      </c>
      <c r="S44" s="53"/>
      <c r="T44" s="54"/>
      <c r="U44" s="54"/>
      <c r="V44" s="53"/>
      <c r="W44" s="53">
        <v>577238</v>
      </c>
      <c r="X44" s="54">
        <v>1996500</v>
      </c>
      <c r="Y44" s="53">
        <v>-1419262</v>
      </c>
      <c r="Z44" s="94">
        <v>-71.09</v>
      </c>
      <c r="AA44" s="95">
        <v>2662000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803462</v>
      </c>
      <c r="D47" s="368"/>
      <c r="E47" s="54">
        <v>6000000</v>
      </c>
      <c r="F47" s="53">
        <v>4500000</v>
      </c>
      <c r="G47" s="53"/>
      <c r="H47" s="54">
        <v>145773</v>
      </c>
      <c r="I47" s="54"/>
      <c r="J47" s="53">
        <v>145773</v>
      </c>
      <c r="K47" s="53">
        <v>422568</v>
      </c>
      <c r="L47" s="54">
        <v>291735</v>
      </c>
      <c r="M47" s="54"/>
      <c r="N47" s="53">
        <v>714303</v>
      </c>
      <c r="O47" s="53"/>
      <c r="P47" s="54"/>
      <c r="Q47" s="54"/>
      <c r="R47" s="53"/>
      <c r="S47" s="53"/>
      <c r="T47" s="54"/>
      <c r="U47" s="54"/>
      <c r="V47" s="53"/>
      <c r="W47" s="53">
        <v>860076</v>
      </c>
      <c r="X47" s="54">
        <v>3375000</v>
      </c>
      <c r="Y47" s="53">
        <v>-2514924</v>
      </c>
      <c r="Z47" s="94">
        <v>-74.52</v>
      </c>
      <c r="AA47" s="95">
        <v>4500000</v>
      </c>
    </row>
    <row r="48" spans="1:27" ht="12.75">
      <c r="A48" s="361" t="s">
        <v>255</v>
      </c>
      <c r="B48" s="136"/>
      <c r="C48" s="60">
        <v>1557887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791815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3560000</v>
      </c>
      <c r="F57" s="345">
        <f t="shared" si="13"/>
        <v>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300000</v>
      </c>
      <c r="Y57" s="345">
        <f t="shared" si="13"/>
        <v>-300000</v>
      </c>
      <c r="Z57" s="336">
        <f>+IF(X57&lt;&gt;0,+(Y57/X57)*100,0)</f>
        <v>-100</v>
      </c>
      <c r="AA57" s="350">
        <f t="shared" si="13"/>
        <v>400000</v>
      </c>
    </row>
    <row r="58" spans="1:27" ht="12.75">
      <c r="A58" s="361" t="s">
        <v>217</v>
      </c>
      <c r="B58" s="136"/>
      <c r="C58" s="60"/>
      <c r="D58" s="340"/>
      <c r="E58" s="60">
        <v>3560000</v>
      </c>
      <c r="F58" s="59">
        <v>400000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300000</v>
      </c>
      <c r="Y58" s="59">
        <v>-300000</v>
      </c>
      <c r="Z58" s="61">
        <v>-100</v>
      </c>
      <c r="AA58" s="62">
        <v>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207395931</v>
      </c>
      <c r="D60" s="346">
        <f t="shared" si="14"/>
        <v>0</v>
      </c>
      <c r="E60" s="219">
        <f t="shared" si="14"/>
        <v>161357888</v>
      </c>
      <c r="F60" s="264">
        <f t="shared" si="14"/>
        <v>156199861</v>
      </c>
      <c r="G60" s="264">
        <f t="shared" si="14"/>
        <v>6616753</v>
      </c>
      <c r="H60" s="219">
        <f t="shared" si="14"/>
        <v>6792020</v>
      </c>
      <c r="I60" s="219">
        <f t="shared" si="14"/>
        <v>5547509</v>
      </c>
      <c r="J60" s="264">
        <f t="shared" si="14"/>
        <v>18956282</v>
      </c>
      <c r="K60" s="264">
        <f t="shared" si="14"/>
        <v>7141015</v>
      </c>
      <c r="L60" s="219">
        <f t="shared" si="14"/>
        <v>2725681</v>
      </c>
      <c r="M60" s="219">
        <f t="shared" si="14"/>
        <v>8601934</v>
      </c>
      <c r="N60" s="264">
        <f t="shared" si="14"/>
        <v>18468630</v>
      </c>
      <c r="O60" s="264">
        <f t="shared" si="14"/>
        <v>467953</v>
      </c>
      <c r="P60" s="219">
        <f t="shared" si="14"/>
        <v>5300816</v>
      </c>
      <c r="Q60" s="219">
        <f t="shared" si="14"/>
        <v>8010071</v>
      </c>
      <c r="R60" s="264">
        <f t="shared" si="14"/>
        <v>13778840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51203752</v>
      </c>
      <c r="X60" s="219">
        <f t="shared" si="14"/>
        <v>117149896</v>
      </c>
      <c r="Y60" s="264">
        <f t="shared" si="14"/>
        <v>-65946144</v>
      </c>
      <c r="Z60" s="337">
        <f>+IF(X60&lt;&gt;0,+(Y60/X60)*100,0)</f>
        <v>-56.29210631138759</v>
      </c>
      <c r="AA60" s="232">
        <f>+AA57+AA54+AA51+AA40+AA37+AA34+AA22+AA5</f>
        <v>156199861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44718203</v>
      </c>
      <c r="D5" s="357">
        <f t="shared" si="0"/>
        <v>0</v>
      </c>
      <c r="E5" s="356">
        <f t="shared" si="0"/>
        <v>39146000</v>
      </c>
      <c r="F5" s="358">
        <f t="shared" si="0"/>
        <v>37080393</v>
      </c>
      <c r="G5" s="358">
        <f t="shared" si="0"/>
        <v>5419656</v>
      </c>
      <c r="H5" s="356">
        <f t="shared" si="0"/>
        <v>536125</v>
      </c>
      <c r="I5" s="356">
        <f t="shared" si="0"/>
        <v>1927788</v>
      </c>
      <c r="J5" s="358">
        <f t="shared" si="0"/>
        <v>7883569</v>
      </c>
      <c r="K5" s="358">
        <f t="shared" si="0"/>
        <v>802149</v>
      </c>
      <c r="L5" s="356">
        <f t="shared" si="0"/>
        <v>622706</v>
      </c>
      <c r="M5" s="356">
        <f t="shared" si="0"/>
        <v>1586215</v>
      </c>
      <c r="N5" s="358">
        <f t="shared" si="0"/>
        <v>3011070</v>
      </c>
      <c r="O5" s="358">
        <f t="shared" si="0"/>
        <v>43266</v>
      </c>
      <c r="P5" s="356">
        <f t="shared" si="0"/>
        <v>70448</v>
      </c>
      <c r="Q5" s="356">
        <f t="shared" si="0"/>
        <v>779024</v>
      </c>
      <c r="R5" s="358">
        <f t="shared" si="0"/>
        <v>892738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11787377</v>
      </c>
      <c r="X5" s="356">
        <f t="shared" si="0"/>
        <v>27810295</v>
      </c>
      <c r="Y5" s="358">
        <f t="shared" si="0"/>
        <v>-16022918</v>
      </c>
      <c r="Z5" s="359">
        <f>+IF(X5&lt;&gt;0,+(Y5/X5)*100,0)</f>
        <v>-57.615059459095995</v>
      </c>
      <c r="AA5" s="360">
        <f>+AA6+AA8+AA11+AA13+AA15</f>
        <v>37080393</v>
      </c>
    </row>
    <row r="6" spans="1:27" ht="12.75">
      <c r="A6" s="361" t="s">
        <v>205</v>
      </c>
      <c r="B6" s="142"/>
      <c r="C6" s="60">
        <f>+C7</f>
        <v>38912703</v>
      </c>
      <c r="D6" s="340">
        <f aca="true" t="shared" si="1" ref="D6:AA6">+D7</f>
        <v>0</v>
      </c>
      <c r="E6" s="60">
        <f t="shared" si="1"/>
        <v>29700000</v>
      </c>
      <c r="F6" s="59">
        <f t="shared" si="1"/>
        <v>29314393</v>
      </c>
      <c r="G6" s="59">
        <f t="shared" si="1"/>
        <v>5419656</v>
      </c>
      <c r="H6" s="60">
        <f t="shared" si="1"/>
        <v>536125</v>
      </c>
      <c r="I6" s="60">
        <f t="shared" si="1"/>
        <v>1323758</v>
      </c>
      <c r="J6" s="59">
        <f t="shared" si="1"/>
        <v>7279539</v>
      </c>
      <c r="K6" s="59">
        <f t="shared" si="1"/>
        <v>705160</v>
      </c>
      <c r="L6" s="60">
        <f t="shared" si="1"/>
        <v>217259</v>
      </c>
      <c r="M6" s="60">
        <f t="shared" si="1"/>
        <v>1306013</v>
      </c>
      <c r="N6" s="59">
        <f t="shared" si="1"/>
        <v>2228432</v>
      </c>
      <c r="O6" s="59">
        <f t="shared" si="1"/>
        <v>0</v>
      </c>
      <c r="P6" s="60">
        <f t="shared" si="1"/>
        <v>62798</v>
      </c>
      <c r="Q6" s="60">
        <f t="shared" si="1"/>
        <v>786674</v>
      </c>
      <c r="R6" s="59">
        <f t="shared" si="1"/>
        <v>849472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10357443</v>
      </c>
      <c r="X6" s="60">
        <f t="shared" si="1"/>
        <v>21985795</v>
      </c>
      <c r="Y6" s="59">
        <f t="shared" si="1"/>
        <v>-11628352</v>
      </c>
      <c r="Z6" s="61">
        <f>+IF(X6&lt;&gt;0,+(Y6/X6)*100,0)</f>
        <v>-52.890295756873925</v>
      </c>
      <c r="AA6" s="62">
        <f t="shared" si="1"/>
        <v>29314393</v>
      </c>
    </row>
    <row r="7" spans="1:27" ht="12.75">
      <c r="A7" s="291" t="s">
        <v>229</v>
      </c>
      <c r="B7" s="142"/>
      <c r="C7" s="60">
        <v>38912703</v>
      </c>
      <c r="D7" s="340"/>
      <c r="E7" s="60">
        <v>29700000</v>
      </c>
      <c r="F7" s="59">
        <v>29314393</v>
      </c>
      <c r="G7" s="59">
        <v>5419656</v>
      </c>
      <c r="H7" s="60">
        <v>536125</v>
      </c>
      <c r="I7" s="60">
        <v>1323758</v>
      </c>
      <c r="J7" s="59">
        <v>7279539</v>
      </c>
      <c r="K7" s="59">
        <v>705160</v>
      </c>
      <c r="L7" s="60">
        <v>217259</v>
      </c>
      <c r="M7" s="60">
        <v>1306013</v>
      </c>
      <c r="N7" s="59">
        <v>2228432</v>
      </c>
      <c r="O7" s="59"/>
      <c r="P7" s="60">
        <v>62798</v>
      </c>
      <c r="Q7" s="60">
        <v>786674</v>
      </c>
      <c r="R7" s="59">
        <v>849472</v>
      </c>
      <c r="S7" s="59"/>
      <c r="T7" s="60"/>
      <c r="U7" s="60"/>
      <c r="V7" s="59"/>
      <c r="W7" s="59">
        <v>10357443</v>
      </c>
      <c r="X7" s="60">
        <v>21985795</v>
      </c>
      <c r="Y7" s="59">
        <v>-11628352</v>
      </c>
      <c r="Z7" s="61">
        <v>-52.89</v>
      </c>
      <c r="AA7" s="62">
        <v>29314393</v>
      </c>
    </row>
    <row r="8" spans="1:27" ht="12.75">
      <c r="A8" s="361" t="s">
        <v>206</v>
      </c>
      <c r="B8" s="142"/>
      <c r="C8" s="60">
        <f aca="true" t="shared" si="2" ref="C8:Y8">SUM(C9:C10)</f>
        <v>5725000</v>
      </c>
      <c r="D8" s="340">
        <f t="shared" si="2"/>
        <v>0</v>
      </c>
      <c r="E8" s="60">
        <f t="shared" si="2"/>
        <v>6446000</v>
      </c>
      <c r="F8" s="59">
        <f t="shared" si="2"/>
        <v>7766000</v>
      </c>
      <c r="G8" s="59">
        <f t="shared" si="2"/>
        <v>0</v>
      </c>
      <c r="H8" s="60">
        <f t="shared" si="2"/>
        <v>0</v>
      </c>
      <c r="I8" s="60">
        <f t="shared" si="2"/>
        <v>604030</v>
      </c>
      <c r="J8" s="59">
        <f t="shared" si="2"/>
        <v>604030</v>
      </c>
      <c r="K8" s="59">
        <f t="shared" si="2"/>
        <v>96989</v>
      </c>
      <c r="L8" s="60">
        <f t="shared" si="2"/>
        <v>405447</v>
      </c>
      <c r="M8" s="60">
        <f t="shared" si="2"/>
        <v>280202</v>
      </c>
      <c r="N8" s="59">
        <f t="shared" si="2"/>
        <v>782638</v>
      </c>
      <c r="O8" s="59">
        <f t="shared" si="2"/>
        <v>43266</v>
      </c>
      <c r="P8" s="60">
        <f t="shared" si="2"/>
        <v>7650</v>
      </c>
      <c r="Q8" s="60">
        <f t="shared" si="2"/>
        <v>-7650</v>
      </c>
      <c r="R8" s="59">
        <f t="shared" si="2"/>
        <v>43266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1429934</v>
      </c>
      <c r="X8" s="60">
        <f t="shared" si="2"/>
        <v>5824500</v>
      </c>
      <c r="Y8" s="59">
        <f t="shared" si="2"/>
        <v>-4394566</v>
      </c>
      <c r="Z8" s="61">
        <f>+IF(X8&lt;&gt;0,+(Y8/X8)*100,0)</f>
        <v>-75.44966949952786</v>
      </c>
      <c r="AA8" s="62">
        <f>SUM(AA9:AA10)</f>
        <v>7766000</v>
      </c>
    </row>
    <row r="9" spans="1:27" ht="12.75">
      <c r="A9" s="291" t="s">
        <v>230</v>
      </c>
      <c r="B9" s="142"/>
      <c r="C9" s="60">
        <v>5725000</v>
      </c>
      <c r="D9" s="340"/>
      <c r="E9" s="60">
        <v>6446000</v>
      </c>
      <c r="F9" s="59">
        <v>7766000</v>
      </c>
      <c r="G9" s="59"/>
      <c r="H9" s="60"/>
      <c r="I9" s="60">
        <v>604030</v>
      </c>
      <c r="J9" s="59">
        <v>604030</v>
      </c>
      <c r="K9" s="59">
        <v>96989</v>
      </c>
      <c r="L9" s="60">
        <v>405447</v>
      </c>
      <c r="M9" s="60">
        <v>280202</v>
      </c>
      <c r="N9" s="59">
        <v>782638</v>
      </c>
      <c r="O9" s="59">
        <v>43266</v>
      </c>
      <c r="P9" s="60">
        <v>7650</v>
      </c>
      <c r="Q9" s="60">
        <v>-7650</v>
      </c>
      <c r="R9" s="59">
        <v>43266</v>
      </c>
      <c r="S9" s="59"/>
      <c r="T9" s="60"/>
      <c r="U9" s="60"/>
      <c r="V9" s="59"/>
      <c r="W9" s="59">
        <v>1429934</v>
      </c>
      <c r="X9" s="60">
        <v>5824500</v>
      </c>
      <c r="Y9" s="59">
        <v>-4394566</v>
      </c>
      <c r="Z9" s="61">
        <v>-75.45</v>
      </c>
      <c r="AA9" s="62">
        <v>7766000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80500</v>
      </c>
      <c r="D15" s="340">
        <f t="shared" si="5"/>
        <v>0</v>
      </c>
      <c r="E15" s="60">
        <f t="shared" si="5"/>
        <v>3000000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80500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2058999</v>
      </c>
      <c r="D22" s="344">
        <f t="shared" si="6"/>
        <v>0</v>
      </c>
      <c r="E22" s="343">
        <f t="shared" si="6"/>
        <v>12339948</v>
      </c>
      <c r="F22" s="345">
        <f t="shared" si="6"/>
        <v>11389945</v>
      </c>
      <c r="G22" s="345">
        <f t="shared" si="6"/>
        <v>101803</v>
      </c>
      <c r="H22" s="343">
        <f t="shared" si="6"/>
        <v>0</v>
      </c>
      <c r="I22" s="343">
        <f t="shared" si="6"/>
        <v>639938</v>
      </c>
      <c r="J22" s="345">
        <f t="shared" si="6"/>
        <v>741741</v>
      </c>
      <c r="K22" s="345">
        <f t="shared" si="6"/>
        <v>323027</v>
      </c>
      <c r="L22" s="343">
        <f t="shared" si="6"/>
        <v>125200</v>
      </c>
      <c r="M22" s="343">
        <f t="shared" si="6"/>
        <v>224375</v>
      </c>
      <c r="N22" s="345">
        <f t="shared" si="6"/>
        <v>672602</v>
      </c>
      <c r="O22" s="345">
        <f t="shared" si="6"/>
        <v>0</v>
      </c>
      <c r="P22" s="343">
        <f t="shared" si="6"/>
        <v>793016</v>
      </c>
      <c r="Q22" s="343">
        <f t="shared" si="6"/>
        <v>917897</v>
      </c>
      <c r="R22" s="345">
        <f t="shared" si="6"/>
        <v>1710913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3125256</v>
      </c>
      <c r="X22" s="343">
        <f t="shared" si="6"/>
        <v>8542459</v>
      </c>
      <c r="Y22" s="345">
        <f t="shared" si="6"/>
        <v>-5417203</v>
      </c>
      <c r="Z22" s="336">
        <f>+IF(X22&lt;&gt;0,+(Y22/X22)*100,0)</f>
        <v>-63.41503073061281</v>
      </c>
      <c r="AA22" s="350">
        <f>SUM(AA23:AA32)</f>
        <v>11389945</v>
      </c>
    </row>
    <row r="23" spans="1:27" ht="12.75">
      <c r="A23" s="361" t="s">
        <v>237</v>
      </c>
      <c r="B23" s="142"/>
      <c r="C23" s="60"/>
      <c r="D23" s="340"/>
      <c r="E23" s="60">
        <v>150000</v>
      </c>
      <c r="F23" s="59">
        <v>150000</v>
      </c>
      <c r="G23" s="59"/>
      <c r="H23" s="60"/>
      <c r="I23" s="60"/>
      <c r="J23" s="59"/>
      <c r="K23" s="59"/>
      <c r="L23" s="60">
        <v>125200</v>
      </c>
      <c r="M23" s="60">
        <v>5875</v>
      </c>
      <c r="N23" s="59">
        <v>131075</v>
      </c>
      <c r="O23" s="59"/>
      <c r="P23" s="60">
        <v>4800</v>
      </c>
      <c r="Q23" s="60">
        <v>5700</v>
      </c>
      <c r="R23" s="59">
        <v>10500</v>
      </c>
      <c r="S23" s="59"/>
      <c r="T23" s="60"/>
      <c r="U23" s="60"/>
      <c r="V23" s="59"/>
      <c r="W23" s="59">
        <v>141575</v>
      </c>
      <c r="X23" s="60">
        <v>112500</v>
      </c>
      <c r="Y23" s="59">
        <v>29075</v>
      </c>
      <c r="Z23" s="61">
        <v>25.84</v>
      </c>
      <c r="AA23" s="62">
        <v>150000</v>
      </c>
    </row>
    <row r="24" spans="1:27" ht="12.75">
      <c r="A24" s="361" t="s">
        <v>238</v>
      </c>
      <c r="B24" s="142"/>
      <c r="C24" s="60">
        <v>1829517</v>
      </c>
      <c r="D24" s="340"/>
      <c r="E24" s="60">
        <v>1500000</v>
      </c>
      <c r="F24" s="59"/>
      <c r="G24" s="59">
        <v>101803</v>
      </c>
      <c r="H24" s="60"/>
      <c r="I24" s="60"/>
      <c r="J24" s="59">
        <v>101803</v>
      </c>
      <c r="K24" s="59"/>
      <c r="L24" s="60"/>
      <c r="M24" s="60"/>
      <c r="N24" s="59"/>
      <c r="O24" s="59"/>
      <c r="P24" s="60">
        <v>-101803</v>
      </c>
      <c r="Q24" s="60"/>
      <c r="R24" s="59">
        <v>-101803</v>
      </c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214482</v>
      </c>
      <c r="D27" s="340"/>
      <c r="E27" s="60">
        <v>6889948</v>
      </c>
      <c r="F27" s="59">
        <v>9323920</v>
      </c>
      <c r="G27" s="59"/>
      <c r="H27" s="60"/>
      <c r="I27" s="60">
        <v>639938</v>
      </c>
      <c r="J27" s="59">
        <v>639938</v>
      </c>
      <c r="K27" s="59">
        <v>323027</v>
      </c>
      <c r="L27" s="60"/>
      <c r="M27" s="60">
        <v>218500</v>
      </c>
      <c r="N27" s="59">
        <v>541527</v>
      </c>
      <c r="O27" s="59"/>
      <c r="P27" s="60">
        <v>145418</v>
      </c>
      <c r="Q27" s="60">
        <v>912197</v>
      </c>
      <c r="R27" s="59">
        <v>1057615</v>
      </c>
      <c r="S27" s="59"/>
      <c r="T27" s="60"/>
      <c r="U27" s="60"/>
      <c r="V27" s="59"/>
      <c r="W27" s="59">
        <v>2239080</v>
      </c>
      <c r="X27" s="60">
        <v>6992940</v>
      </c>
      <c r="Y27" s="59">
        <v>-4753860</v>
      </c>
      <c r="Z27" s="61">
        <v>-67.98</v>
      </c>
      <c r="AA27" s="62">
        <v>9323920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15000</v>
      </c>
      <c r="D32" s="340"/>
      <c r="E32" s="60">
        <v>3800000</v>
      </c>
      <c r="F32" s="59">
        <v>1916025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744601</v>
      </c>
      <c r="Q32" s="60"/>
      <c r="R32" s="59">
        <v>744601</v>
      </c>
      <c r="S32" s="59"/>
      <c r="T32" s="60"/>
      <c r="U32" s="60"/>
      <c r="V32" s="59"/>
      <c r="W32" s="59">
        <v>744601</v>
      </c>
      <c r="X32" s="60">
        <v>1437019</v>
      </c>
      <c r="Y32" s="59">
        <v>-692418</v>
      </c>
      <c r="Z32" s="61">
        <v>-48.18</v>
      </c>
      <c r="AA32" s="62">
        <v>1916025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13307085</v>
      </c>
      <c r="D40" s="344">
        <f t="shared" si="9"/>
        <v>0</v>
      </c>
      <c r="E40" s="343">
        <f t="shared" si="9"/>
        <v>18000000</v>
      </c>
      <c r="F40" s="345">
        <f t="shared" si="9"/>
        <v>20254000</v>
      </c>
      <c r="G40" s="345">
        <f t="shared" si="9"/>
        <v>1835870</v>
      </c>
      <c r="H40" s="343">
        <f t="shared" si="9"/>
        <v>1512620</v>
      </c>
      <c r="I40" s="343">
        <f t="shared" si="9"/>
        <v>1560840</v>
      </c>
      <c r="J40" s="345">
        <f t="shared" si="9"/>
        <v>4909330</v>
      </c>
      <c r="K40" s="345">
        <f t="shared" si="9"/>
        <v>2575520</v>
      </c>
      <c r="L40" s="343">
        <f t="shared" si="9"/>
        <v>1684570</v>
      </c>
      <c r="M40" s="343">
        <f t="shared" si="9"/>
        <v>2785689</v>
      </c>
      <c r="N40" s="345">
        <f t="shared" si="9"/>
        <v>7045779</v>
      </c>
      <c r="O40" s="345">
        <f t="shared" si="9"/>
        <v>0</v>
      </c>
      <c r="P40" s="343">
        <f t="shared" si="9"/>
        <v>1774486</v>
      </c>
      <c r="Q40" s="343">
        <f t="shared" si="9"/>
        <v>1338025</v>
      </c>
      <c r="R40" s="345">
        <f t="shared" si="9"/>
        <v>3112511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15067620</v>
      </c>
      <c r="X40" s="343">
        <f t="shared" si="9"/>
        <v>15190500</v>
      </c>
      <c r="Y40" s="345">
        <f t="shared" si="9"/>
        <v>-122880</v>
      </c>
      <c r="Z40" s="336">
        <f>+IF(X40&lt;&gt;0,+(Y40/X40)*100,0)</f>
        <v>-0.8089266317764392</v>
      </c>
      <c r="AA40" s="350">
        <f>SUM(AA41:AA49)</f>
        <v>20254000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9731665</v>
      </c>
      <c r="D47" s="368"/>
      <c r="E47" s="54">
        <v>15600000</v>
      </c>
      <c r="F47" s="53">
        <v>17860000</v>
      </c>
      <c r="G47" s="53">
        <v>1835870</v>
      </c>
      <c r="H47" s="54">
        <v>1512620</v>
      </c>
      <c r="I47" s="54">
        <v>1560840</v>
      </c>
      <c r="J47" s="53">
        <v>4909330</v>
      </c>
      <c r="K47" s="53">
        <v>2575520</v>
      </c>
      <c r="L47" s="54">
        <v>1670070</v>
      </c>
      <c r="M47" s="54">
        <v>2800189</v>
      </c>
      <c r="N47" s="53">
        <v>7045779</v>
      </c>
      <c r="O47" s="53"/>
      <c r="P47" s="54">
        <v>1774486</v>
      </c>
      <c r="Q47" s="54">
        <v>1338025</v>
      </c>
      <c r="R47" s="53">
        <v>3112511</v>
      </c>
      <c r="S47" s="53"/>
      <c r="T47" s="54"/>
      <c r="U47" s="54"/>
      <c r="V47" s="53"/>
      <c r="W47" s="53">
        <v>15067620</v>
      </c>
      <c r="X47" s="54">
        <v>13395000</v>
      </c>
      <c r="Y47" s="53">
        <v>1672620</v>
      </c>
      <c r="Z47" s="94">
        <v>12.49</v>
      </c>
      <c r="AA47" s="95">
        <v>17860000</v>
      </c>
    </row>
    <row r="48" spans="1:27" ht="12.75">
      <c r="A48" s="361" t="s">
        <v>255</v>
      </c>
      <c r="B48" s="136"/>
      <c r="C48" s="60">
        <v>3575420</v>
      </c>
      <c r="D48" s="368"/>
      <c r="E48" s="54">
        <v>2400000</v>
      </c>
      <c r="F48" s="53">
        <v>2394000</v>
      </c>
      <c r="G48" s="53"/>
      <c r="H48" s="54"/>
      <c r="I48" s="54"/>
      <c r="J48" s="53"/>
      <c r="K48" s="53"/>
      <c r="L48" s="54">
        <v>14500</v>
      </c>
      <c r="M48" s="54">
        <v>-14500</v>
      </c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1795500</v>
      </c>
      <c r="Y48" s="53">
        <v>-1795500</v>
      </c>
      <c r="Z48" s="94">
        <v>-100</v>
      </c>
      <c r="AA48" s="95">
        <v>2394000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60084287</v>
      </c>
      <c r="D60" s="346">
        <f t="shared" si="14"/>
        <v>0</v>
      </c>
      <c r="E60" s="219">
        <f t="shared" si="14"/>
        <v>69485948</v>
      </c>
      <c r="F60" s="264">
        <f t="shared" si="14"/>
        <v>68724338</v>
      </c>
      <c r="G60" s="264">
        <f t="shared" si="14"/>
        <v>7357329</v>
      </c>
      <c r="H60" s="219">
        <f t="shared" si="14"/>
        <v>2048745</v>
      </c>
      <c r="I60" s="219">
        <f t="shared" si="14"/>
        <v>4128566</v>
      </c>
      <c r="J60" s="264">
        <f t="shared" si="14"/>
        <v>13534640</v>
      </c>
      <c r="K60" s="264">
        <f t="shared" si="14"/>
        <v>3700696</v>
      </c>
      <c r="L60" s="219">
        <f t="shared" si="14"/>
        <v>2432476</v>
      </c>
      <c r="M60" s="219">
        <f t="shared" si="14"/>
        <v>4596279</v>
      </c>
      <c r="N60" s="264">
        <f t="shared" si="14"/>
        <v>10729451</v>
      </c>
      <c r="O60" s="264">
        <f t="shared" si="14"/>
        <v>43266</v>
      </c>
      <c r="P60" s="219">
        <f t="shared" si="14"/>
        <v>2637950</v>
      </c>
      <c r="Q60" s="219">
        <f t="shared" si="14"/>
        <v>3034946</v>
      </c>
      <c r="R60" s="264">
        <f t="shared" si="14"/>
        <v>5716162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29980253</v>
      </c>
      <c r="X60" s="219">
        <f t="shared" si="14"/>
        <v>51543254</v>
      </c>
      <c r="Y60" s="264">
        <f t="shared" si="14"/>
        <v>-21563001</v>
      </c>
      <c r="Z60" s="337">
        <f>+IF(X60&lt;&gt;0,+(Y60/X60)*100,0)</f>
        <v>-41.834768522763426</v>
      </c>
      <c r="AA60" s="232">
        <f>+AA57+AA54+AA51+AA40+AA37+AA34+AA22+AA5</f>
        <v>68724338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2018-05-08T09:17:59Z</dcterms:created>
  <dcterms:modified xsi:type="dcterms:W3CDTF">2018-05-08T09:18:03Z</dcterms:modified>
  <cp:category/>
  <cp:version/>
  <cp:contentType/>
  <cp:contentStatus/>
</cp:coreProperties>
</file>