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<sst xmlns="http://schemas.openxmlformats.org/spreadsheetml/2006/main" count="857" uniqueCount="303">
  <si>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Ndwedwe(KZN293)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</si>
  <si>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</si>
  <si>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</si>
  <si>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</si>
  <si>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</si>
  <si>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</si>
  <si>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</si>
  <si>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</si>
  <si>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</si>
  <si>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</si>
  <si>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</si>
  <si>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</si>
  <si>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</si>
  <si>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</si>
  <si>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</si>
  <si>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</si>
  <si>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</si>
  <si>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</si>
  <si>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</si>
  <si>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</si>
  <si>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</si>
  <si>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</si>
  <si>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</si>
  <si>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</si>
  <si>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</si>
  <si>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</si>
  <si>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</si>
  <si>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</si>
  <si>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</si>
  <si>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</si>
  <si>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</si>
  <si>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</si>
  <si>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</si>
  <si>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</si>
  <si>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</si>
  <si>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</si>
  <si>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</si>
  <si>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</si>
  <si>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</si>
  <si>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</si>
  <si>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</si>
  <si>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</si>
  <si>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</si>
  <si>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</si>
  <si>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</si>
  <si>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</si>
  <si>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</si>
  <si>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</si>
  <si>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</si>
  <si>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</si>
  <si>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</si>
  <si>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</si>
  <si>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</si>
  <si>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</si>
  <si>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</si>
  <si>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</si>
  <si>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</si>
  <si>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</si>
  <si>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</si>
  <si>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</si>
  <si>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</si>
  <si>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</si>
  <si>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</si>
  <si>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</si>
  <si>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</si>
  <si>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</si>
  <si>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</si>
  <si>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</si>
  <si>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</si>
  <si>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</si>
  <si>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Ndwedwe(KZN293)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</si>
  <si>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</si>
  <si>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</si>
  <si>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</si>
  <si>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</si>
  <si>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</si>
  <si>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</si>
  <si>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</si>
  <si>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</si>
  <si>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</si>
  <si>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</si>
  <si>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</si>
  <si>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</si>
  <si>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</si>
  <si>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</si>
  <si>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</si>
  <si>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</si>
  <si>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</si>
  <si>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</si>
  <si>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</si>
  <si>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</si>
  <si>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</si>
  <si>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</si>
  <si>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</si>
  <si>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</si>
  <si>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</si>
  <si>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</si>
  <si>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</si>
  <si>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</si>
  <si>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</si>
  <si>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Ndwedwe(KZN293)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</si>
  <si>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</si>
  <si>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</si>
  <si>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</si>
  <si>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</si>
  <si>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</si>
  <si>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</si>
  <si>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</si>
  <si>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</si>
  <si>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</si>
  <si>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</si>
  <si>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</si>
  <si>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</si>
  <si>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</si>
  <si>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</si>
  <si>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</si>
  <si>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</si>
  <si>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</si>
  <si>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</si>
  <si>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</si>
  <si>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</si>
  <si>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</si>
  <si>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</si>
  <si>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</si>
  <si>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</si>
  <si>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</si>
  <si>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</si>
  <si>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</si>
  <si>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</si>
  <si>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Ndwedwe(KZN293)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</si>
  <si>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</si>
  <si>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</si>
  <si>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</si>
  <si>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</si>
  <si>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</si>
  <si>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</si>
  <si>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</si>
  <si>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</si>
  <si>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</si>
  <si>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</si>
  <si>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Ndwedwe(KZN293)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</si>
  <si>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</si>
  <si>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</si>
  <si>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</si>
  <si>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</si>
  <si>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</si>
  <si>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</si>
  <si>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</si>
  <si>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</si>
  <si>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</si>
  <si>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</si>
  <si>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</si>
  <si>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</si>
  <si>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</si>
  <si>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</si>
  <si>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</si>
  <si>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</si>
  <si>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</si>
  <si>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</si>
  <si>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</si>
  <si>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</si>
  <si>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</si>
  <si>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</si>
  <si>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</si>
  <si>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</si>
  <si>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</si>
  <si>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</si>
  <si>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</si>
  <si>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</si>
  <si>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</si>
  <si>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</si>
  <si>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</si>
  <si>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</si>
  <si>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</si>
  <si>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Ndwedwe(KZN293)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</si>
  <si>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</si>
  <si>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</si>
  <si>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</si>
  <si>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</si>
  <si>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</si>
  <si>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</si>
  <si>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</si>
  <si>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</si>
  <si>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</si>
  <si>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</si>
  <si>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</si>
  <si>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</si>
  <si>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</si>
  <si>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</si>
  <si>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</si>
  <si>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</si>
  <si>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</si>
  <si>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</si>
  <si>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</si>
  <si>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</si>
  <si>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</si>
  <si>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</si>
  <si>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</si>
  <si>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</si>
  <si>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</si>
  <si>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</si>
  <si>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</si>
  <si>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Ndwedwe(KZN293)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</si>
  <si>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</si>
  <si>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</si>
  <si>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</si>
  <si>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</si>
  <si>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</si>
  <si>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</si>
  <si>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</si>
  <si>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</si>
  <si>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</si>
  <si>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</si>
  <si>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</si>
  <si>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</si>
  <si>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</si>
  <si>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</si>
  <si>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</si>
  <si>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</si>
  <si>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</si>
  <si>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</si>
  <si>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</si>
  <si>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</si>
  <si>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</si>
  <si>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</si>
  <si>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</si>
  <si>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</si>
  <si>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Ndwedwe(KZN293)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</si>
  <si>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</si>
  <si>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</si>
  <si>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</si>
  <si>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</si>
  <si>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</si>
  <si>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</si>
  <si>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</si>
  <si>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</si>
  <si>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</si>
  <si>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</si>
  <si>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</si>
  <si>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</si>
  <si>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</si>
  <si>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</si>
  <si>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</si>
  <si>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</si>
  <si>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</si>
  <si>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</si>
  <si>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</si>
  <si>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</si>
  <si>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</si>
  <si>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</si>
  <si>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</si>
  <si>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</si>
  <si>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</si>
  <si>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</si>
  <si>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</si>
  <si>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</si>
  <si>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</si>
  <si>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</si>
  <si>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</si>
  <si>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</si>
  <si>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</si>
  <si>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</si>
  <si>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</si>
  <si>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Ndwedwe(KZN293)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</si>
  <si>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</si>
  <si>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</si>
  <si>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Ndwedwe(KZN293)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</si>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</sst>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9041298</v>
      </c>
      <c r="C5" s="19">
        <v>0</v>
      </c>
      <c r="D5" s="59">
        <v>10151260</v>
      </c>
      <c r="E5" s="60">
        <v>10151260</v>
      </c>
      <c r="F5" s="60">
        <v>342073</v>
      </c>
      <c r="G5" s="60">
        <v>316765</v>
      </c>
      <c r="H5" s="60">
        <v>31278</v>
      </c>
      <c r="I5" s="60">
        <v>690116</v>
      </c>
      <c r="J5" s="60">
        <v>31278</v>
      </c>
      <c r="K5" s="60">
        <v>124152</v>
      </c>
      <c r="L5" s="60">
        <v>124151</v>
      </c>
      <c r="M5" s="60">
        <v>279581</v>
      </c>
      <c r="N5" s="60">
        <v>124152</v>
      </c>
      <c r="O5" s="60">
        <v>1758699</v>
      </c>
      <c r="P5" s="60">
        <v>426624</v>
      </c>
      <c r="Q5" s="60">
        <v>2309475</v>
      </c>
      <c r="R5" s="60">
        <v>0</v>
      </c>
      <c r="S5" s="60">
        <v>0</v>
      </c>
      <c r="T5" s="60">
        <v>0</v>
      </c>
      <c r="U5" s="60">
        <v>0</v>
      </c>
      <c r="V5" s="60">
        <v>3279172</v>
      </c>
      <c r="W5" s="60">
        <v>7477814</v>
      </c>
      <c r="X5" s="60">
        <v>-4198642</v>
      </c>
      <c r="Y5" s="61">
        <v>-56.15</v>
      </c>
      <c r="Z5" s="62">
        <v>10151260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9789953</v>
      </c>
      <c r="C7" s="19">
        <v>0</v>
      </c>
      <c r="D7" s="59">
        <v>8500000</v>
      </c>
      <c r="E7" s="60">
        <v>8500000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7789665</v>
      </c>
      <c r="X7" s="60">
        <v>-7789665</v>
      </c>
      <c r="Y7" s="61">
        <v>-100</v>
      </c>
      <c r="Z7" s="62">
        <v>8500000</v>
      </c>
    </row>
    <row r="8" spans="1:26" ht="12.75">
      <c r="A8" s="58" t="s">
        <v>34</v>
      </c>
      <c r="B8" s="19">
        <v>104843631</v>
      </c>
      <c r="C8" s="19">
        <v>0</v>
      </c>
      <c r="D8" s="59">
        <v>123236000</v>
      </c>
      <c r="E8" s="60">
        <v>123236000</v>
      </c>
      <c r="F8" s="60">
        <v>51541889</v>
      </c>
      <c r="G8" s="60">
        <v>224342</v>
      </c>
      <c r="H8" s="60">
        <v>248018</v>
      </c>
      <c r="I8" s="60">
        <v>52014249</v>
      </c>
      <c r="J8" s="60">
        <v>220615</v>
      </c>
      <c r="K8" s="60">
        <v>319652</v>
      </c>
      <c r="L8" s="60">
        <v>39663888</v>
      </c>
      <c r="M8" s="60">
        <v>40204155</v>
      </c>
      <c r="N8" s="60">
        <v>112</v>
      </c>
      <c r="O8" s="60">
        <v>-97</v>
      </c>
      <c r="P8" s="60">
        <v>182061</v>
      </c>
      <c r="Q8" s="60">
        <v>182076</v>
      </c>
      <c r="R8" s="60">
        <v>0</v>
      </c>
      <c r="S8" s="60">
        <v>0</v>
      </c>
      <c r="T8" s="60">
        <v>0</v>
      </c>
      <c r="U8" s="60">
        <v>0</v>
      </c>
      <c r="V8" s="60">
        <v>92400480</v>
      </c>
      <c r="W8" s="60">
        <v>119562000</v>
      </c>
      <c r="X8" s="60">
        <v>-27161520</v>
      </c>
      <c r="Y8" s="61">
        <v>-22.72</v>
      </c>
      <c r="Z8" s="62">
        <v>123236000</v>
      </c>
    </row>
    <row r="9" spans="1:26" ht="12.75">
      <c r="A9" s="58" t="s">
        <v>35</v>
      </c>
      <c r="B9" s="19">
        <v>1432926</v>
      </c>
      <c r="C9" s="19">
        <v>0</v>
      </c>
      <c r="D9" s="59">
        <v>1170000</v>
      </c>
      <c r="E9" s="60">
        <v>1170000</v>
      </c>
      <c r="F9" s="60">
        <v>911256</v>
      </c>
      <c r="G9" s="60">
        <v>1752863</v>
      </c>
      <c r="H9" s="60">
        <v>705862</v>
      </c>
      <c r="I9" s="60">
        <v>3369981</v>
      </c>
      <c r="J9" s="60">
        <v>583384</v>
      </c>
      <c r="K9" s="60">
        <v>1087128</v>
      </c>
      <c r="L9" s="60">
        <v>709224</v>
      </c>
      <c r="M9" s="60">
        <v>2379736</v>
      </c>
      <c r="N9" s="60">
        <v>172005</v>
      </c>
      <c r="O9" s="60">
        <v>-23676</v>
      </c>
      <c r="P9" s="60">
        <v>4386</v>
      </c>
      <c r="Q9" s="60">
        <v>152715</v>
      </c>
      <c r="R9" s="60">
        <v>0</v>
      </c>
      <c r="S9" s="60">
        <v>0</v>
      </c>
      <c r="T9" s="60">
        <v>0</v>
      </c>
      <c r="U9" s="60">
        <v>0</v>
      </c>
      <c r="V9" s="60">
        <v>5902432</v>
      </c>
      <c r="W9" s="60">
        <v>877500</v>
      </c>
      <c r="X9" s="60">
        <v>5024932</v>
      </c>
      <c r="Y9" s="61">
        <v>572.64</v>
      </c>
      <c r="Z9" s="62">
        <v>1170000</v>
      </c>
    </row>
    <row r="10" spans="1:26" ht="22.5">
      <c r="A10" s="63" t="s">
        <v>278</v>
      </c>
      <c r="B10" s="64">
        <f>SUM(B5:B9)</f>
        <v>125107808</v>
      </c>
      <c r="C10" s="64">
        <f>SUM(C5:C9)</f>
        <v>0</v>
      </c>
      <c r="D10" s="65">
        <f aca="true" t="shared" si="0" ref="D10:Z10">SUM(D5:D9)</f>
        <v>143057260</v>
      </c>
      <c r="E10" s="66">
        <f t="shared" si="0"/>
        <v>143057260</v>
      </c>
      <c r="F10" s="66">
        <f t="shared" si="0"/>
        <v>52795218</v>
      </c>
      <c r="G10" s="66">
        <f t="shared" si="0"/>
        <v>2293970</v>
      </c>
      <c r="H10" s="66">
        <f t="shared" si="0"/>
        <v>985158</v>
      </c>
      <c r="I10" s="66">
        <f t="shared" si="0"/>
        <v>56074346</v>
      </c>
      <c r="J10" s="66">
        <f t="shared" si="0"/>
        <v>835277</v>
      </c>
      <c r="K10" s="66">
        <f t="shared" si="0"/>
        <v>1530932</v>
      </c>
      <c r="L10" s="66">
        <f t="shared" si="0"/>
        <v>40497263</v>
      </c>
      <c r="M10" s="66">
        <f t="shared" si="0"/>
        <v>42863472</v>
      </c>
      <c r="N10" s="66">
        <f t="shared" si="0"/>
        <v>296269</v>
      </c>
      <c r="O10" s="66">
        <f t="shared" si="0"/>
        <v>1734926</v>
      </c>
      <c r="P10" s="66">
        <f t="shared" si="0"/>
        <v>613071</v>
      </c>
      <c r="Q10" s="66">
        <f t="shared" si="0"/>
        <v>2644266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101582084</v>
      </c>
      <c r="W10" s="66">
        <f t="shared" si="0"/>
        <v>135706979</v>
      </c>
      <c r="X10" s="66">
        <f t="shared" si="0"/>
        <v>-34124895</v>
      </c>
      <c r="Y10" s="67">
        <f>+IF(W10&lt;&gt;0,(X10/W10)*100,0)</f>
        <v>-25.14601330857126</v>
      </c>
      <c r="Z10" s="68">
        <f t="shared" si="0"/>
        <v>143057260</v>
      </c>
    </row>
    <row r="11" spans="1:26" ht="12.75">
      <c r="A11" s="58" t="s">
        <v>37</v>
      </c>
      <c r="B11" s="19">
        <v>32507190</v>
      </c>
      <c r="C11" s="19">
        <v>0</v>
      </c>
      <c r="D11" s="59">
        <v>53203329</v>
      </c>
      <c r="E11" s="60">
        <v>53203329</v>
      </c>
      <c r="F11" s="60">
        <v>3529729</v>
      </c>
      <c r="G11" s="60">
        <v>2850189</v>
      </c>
      <c r="H11" s="60">
        <v>3841471</v>
      </c>
      <c r="I11" s="60">
        <v>10221389</v>
      </c>
      <c r="J11" s="60">
        <v>3980285</v>
      </c>
      <c r="K11" s="60">
        <v>4150032</v>
      </c>
      <c r="L11" s="60">
        <v>3126929</v>
      </c>
      <c r="M11" s="60">
        <v>11257246</v>
      </c>
      <c r="N11" s="60">
        <v>2881676</v>
      </c>
      <c r="O11" s="60">
        <v>3156203</v>
      </c>
      <c r="P11" s="60">
        <v>2954777</v>
      </c>
      <c r="Q11" s="60">
        <v>8992656</v>
      </c>
      <c r="R11" s="60">
        <v>0</v>
      </c>
      <c r="S11" s="60">
        <v>0</v>
      </c>
      <c r="T11" s="60">
        <v>0</v>
      </c>
      <c r="U11" s="60">
        <v>0</v>
      </c>
      <c r="V11" s="60">
        <v>30471291</v>
      </c>
      <c r="W11" s="60">
        <v>30598741</v>
      </c>
      <c r="X11" s="60">
        <v>-127450</v>
      </c>
      <c r="Y11" s="61">
        <v>-0.42</v>
      </c>
      <c r="Z11" s="62">
        <v>53203329</v>
      </c>
    </row>
    <row r="12" spans="1:26" ht="12.75">
      <c r="A12" s="58" t="s">
        <v>38</v>
      </c>
      <c r="B12" s="19">
        <v>11827681</v>
      </c>
      <c r="C12" s="19">
        <v>0</v>
      </c>
      <c r="D12" s="59">
        <v>10176622</v>
      </c>
      <c r="E12" s="60">
        <v>10176622</v>
      </c>
      <c r="F12" s="60">
        <v>954293</v>
      </c>
      <c r="G12" s="60">
        <v>980510</v>
      </c>
      <c r="H12" s="60">
        <v>0</v>
      </c>
      <c r="I12" s="60">
        <v>1934803</v>
      </c>
      <c r="J12" s="60">
        <v>0</v>
      </c>
      <c r="K12" s="60">
        <v>973404</v>
      </c>
      <c r="L12" s="60">
        <v>1029534</v>
      </c>
      <c r="M12" s="60">
        <v>2002938</v>
      </c>
      <c r="N12" s="60">
        <v>2223408</v>
      </c>
      <c r="O12" s="60">
        <v>1195618</v>
      </c>
      <c r="P12" s="60">
        <v>1195618</v>
      </c>
      <c r="Q12" s="60">
        <v>4614644</v>
      </c>
      <c r="R12" s="60">
        <v>0</v>
      </c>
      <c r="S12" s="60">
        <v>0</v>
      </c>
      <c r="T12" s="60">
        <v>0</v>
      </c>
      <c r="U12" s="60">
        <v>0</v>
      </c>
      <c r="V12" s="60">
        <v>8552385</v>
      </c>
      <c r="W12" s="60">
        <v>7742893</v>
      </c>
      <c r="X12" s="60">
        <v>809492</v>
      </c>
      <c r="Y12" s="61">
        <v>10.45</v>
      </c>
      <c r="Z12" s="62">
        <v>10176622</v>
      </c>
    </row>
    <row r="13" spans="1:26" ht="12.75">
      <c r="A13" s="58" t="s">
        <v>279</v>
      </c>
      <c r="B13" s="19">
        <v>15742569</v>
      </c>
      <c r="C13" s="19">
        <v>0</v>
      </c>
      <c r="D13" s="59">
        <v>19000000</v>
      </c>
      <c r="E13" s="60">
        <v>19000000</v>
      </c>
      <c r="F13" s="60">
        <v>750207</v>
      </c>
      <c r="G13" s="60">
        <v>750207</v>
      </c>
      <c r="H13" s="60">
        <v>750678</v>
      </c>
      <c r="I13" s="60">
        <v>2251092</v>
      </c>
      <c r="J13" s="60">
        <v>753429</v>
      </c>
      <c r="K13" s="60">
        <v>756335</v>
      </c>
      <c r="L13" s="60">
        <v>758953</v>
      </c>
      <c r="M13" s="60">
        <v>2268717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4519809</v>
      </c>
      <c r="W13" s="60">
        <v>13500000</v>
      </c>
      <c r="X13" s="60">
        <v>-8980191</v>
      </c>
      <c r="Y13" s="61">
        <v>-66.52</v>
      </c>
      <c r="Z13" s="62">
        <v>19000000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9913</v>
      </c>
      <c r="G14" s="60">
        <v>3612</v>
      </c>
      <c r="H14" s="60">
        <v>3110</v>
      </c>
      <c r="I14" s="60">
        <v>16635</v>
      </c>
      <c r="J14" s="60">
        <v>4443</v>
      </c>
      <c r="K14" s="60">
        <v>4268</v>
      </c>
      <c r="L14" s="60">
        <v>3505</v>
      </c>
      <c r="M14" s="60">
        <v>12216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28851</v>
      </c>
      <c r="W14" s="60"/>
      <c r="X14" s="60">
        <v>28851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358285</v>
      </c>
      <c r="P16" s="60">
        <v>358285</v>
      </c>
      <c r="Q16" s="60">
        <v>716570</v>
      </c>
      <c r="R16" s="60">
        <v>0</v>
      </c>
      <c r="S16" s="60">
        <v>0</v>
      </c>
      <c r="T16" s="60">
        <v>0</v>
      </c>
      <c r="U16" s="60">
        <v>0</v>
      </c>
      <c r="V16" s="60">
        <v>716570</v>
      </c>
      <c r="W16" s="60"/>
      <c r="X16" s="60">
        <v>716570</v>
      </c>
      <c r="Y16" s="61">
        <v>0</v>
      </c>
      <c r="Z16" s="62">
        <v>0</v>
      </c>
    </row>
    <row r="17" spans="1:26" ht="12.75">
      <c r="A17" s="58" t="s">
        <v>43</v>
      </c>
      <c r="B17" s="19">
        <v>69185557</v>
      </c>
      <c r="C17" s="19">
        <v>0</v>
      </c>
      <c r="D17" s="59">
        <v>60176800</v>
      </c>
      <c r="E17" s="60">
        <v>60176800</v>
      </c>
      <c r="F17" s="60">
        <v>1426563</v>
      </c>
      <c r="G17" s="60">
        <v>3649368</v>
      </c>
      <c r="H17" s="60">
        <v>9799590</v>
      </c>
      <c r="I17" s="60">
        <v>14875521</v>
      </c>
      <c r="J17" s="60">
        <v>8906904</v>
      </c>
      <c r="K17" s="60">
        <v>3736985</v>
      </c>
      <c r="L17" s="60">
        <v>10930328</v>
      </c>
      <c r="M17" s="60">
        <v>23574217</v>
      </c>
      <c r="N17" s="60">
        <v>3903194</v>
      </c>
      <c r="O17" s="60">
        <v>9458731</v>
      </c>
      <c r="P17" s="60">
        <v>5184998</v>
      </c>
      <c r="Q17" s="60">
        <v>18546923</v>
      </c>
      <c r="R17" s="60">
        <v>0</v>
      </c>
      <c r="S17" s="60">
        <v>0</v>
      </c>
      <c r="T17" s="60">
        <v>0</v>
      </c>
      <c r="U17" s="60">
        <v>0</v>
      </c>
      <c r="V17" s="60">
        <v>56996661</v>
      </c>
      <c r="W17" s="60">
        <v>46231666</v>
      </c>
      <c r="X17" s="60">
        <v>10764995</v>
      </c>
      <c r="Y17" s="61">
        <v>23.28</v>
      </c>
      <c r="Z17" s="62">
        <v>60176800</v>
      </c>
    </row>
    <row r="18" spans="1:26" ht="12.75">
      <c r="A18" s="70" t="s">
        <v>44</v>
      </c>
      <c r="B18" s="71">
        <f>SUM(B11:B17)</f>
        <v>129262997</v>
      </c>
      <c r="C18" s="71">
        <f>SUM(C11:C17)</f>
        <v>0</v>
      </c>
      <c r="D18" s="72">
        <f aca="true" t="shared" si="1" ref="D18:Z18">SUM(D11:D17)</f>
        <v>142556751</v>
      </c>
      <c r="E18" s="73">
        <f t="shared" si="1"/>
        <v>142556751</v>
      </c>
      <c r="F18" s="73">
        <f t="shared" si="1"/>
        <v>6670705</v>
      </c>
      <c r="G18" s="73">
        <f t="shared" si="1"/>
        <v>8233886</v>
      </c>
      <c r="H18" s="73">
        <f t="shared" si="1"/>
        <v>14394849</v>
      </c>
      <c r="I18" s="73">
        <f t="shared" si="1"/>
        <v>29299440</v>
      </c>
      <c r="J18" s="73">
        <f t="shared" si="1"/>
        <v>13645061</v>
      </c>
      <c r="K18" s="73">
        <f t="shared" si="1"/>
        <v>9621024</v>
      </c>
      <c r="L18" s="73">
        <f t="shared" si="1"/>
        <v>15849249</v>
      </c>
      <c r="M18" s="73">
        <f t="shared" si="1"/>
        <v>39115334</v>
      </c>
      <c r="N18" s="73">
        <f t="shared" si="1"/>
        <v>9008278</v>
      </c>
      <c r="O18" s="73">
        <f t="shared" si="1"/>
        <v>14168837</v>
      </c>
      <c r="P18" s="73">
        <f t="shared" si="1"/>
        <v>9693678</v>
      </c>
      <c r="Q18" s="73">
        <f t="shared" si="1"/>
        <v>32870793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101285567</v>
      </c>
      <c r="W18" s="73">
        <f t="shared" si="1"/>
        <v>98073300</v>
      </c>
      <c r="X18" s="73">
        <f t="shared" si="1"/>
        <v>3212267</v>
      </c>
      <c r="Y18" s="67">
        <f>+IF(W18&lt;&gt;0,(X18/W18)*100,0)</f>
        <v>3.275373623606017</v>
      </c>
      <c r="Z18" s="74">
        <f t="shared" si="1"/>
        <v>142556751</v>
      </c>
    </row>
    <row r="19" spans="1:26" ht="12.75">
      <c r="A19" s="70" t="s">
        <v>45</v>
      </c>
      <c r="B19" s="75">
        <f>+B10-B18</f>
        <v>-4155189</v>
      </c>
      <c r="C19" s="75">
        <f>+C10-C18</f>
        <v>0</v>
      </c>
      <c r="D19" s="76">
        <f aca="true" t="shared" si="2" ref="D19:Z19">+D10-D18</f>
        <v>500509</v>
      </c>
      <c r="E19" s="77">
        <f t="shared" si="2"/>
        <v>500509</v>
      </c>
      <c r="F19" s="77">
        <f t="shared" si="2"/>
        <v>46124513</v>
      </c>
      <c r="G19" s="77">
        <f t="shared" si="2"/>
        <v>-5939916</v>
      </c>
      <c r="H19" s="77">
        <f t="shared" si="2"/>
        <v>-13409691</v>
      </c>
      <c r="I19" s="77">
        <f t="shared" si="2"/>
        <v>26774906</v>
      </c>
      <c r="J19" s="77">
        <f t="shared" si="2"/>
        <v>-12809784</v>
      </c>
      <c r="K19" s="77">
        <f t="shared" si="2"/>
        <v>-8090092</v>
      </c>
      <c r="L19" s="77">
        <f t="shared" si="2"/>
        <v>24648014</v>
      </c>
      <c r="M19" s="77">
        <f t="shared" si="2"/>
        <v>3748138</v>
      </c>
      <c r="N19" s="77">
        <f t="shared" si="2"/>
        <v>-8712009</v>
      </c>
      <c r="O19" s="77">
        <f t="shared" si="2"/>
        <v>-12433911</v>
      </c>
      <c r="P19" s="77">
        <f t="shared" si="2"/>
        <v>-9080607</v>
      </c>
      <c r="Q19" s="77">
        <f t="shared" si="2"/>
        <v>-30226527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296517</v>
      </c>
      <c r="W19" s="77">
        <f>IF(E10=E18,0,W10-W18)</f>
        <v>37633679</v>
      </c>
      <c r="X19" s="77">
        <f t="shared" si="2"/>
        <v>-37337162</v>
      </c>
      <c r="Y19" s="78">
        <f>+IF(W19&lt;&gt;0,(X19/W19)*100,0)</f>
        <v>-99.21209669668491</v>
      </c>
      <c r="Z19" s="79">
        <f t="shared" si="2"/>
        <v>500509</v>
      </c>
    </row>
    <row r="20" spans="1:26" ht="12.75">
      <c r="A20" s="58" t="s">
        <v>46</v>
      </c>
      <c r="B20" s="19">
        <v>38814440</v>
      </c>
      <c r="C20" s="19">
        <v>0</v>
      </c>
      <c r="D20" s="59">
        <v>55275000</v>
      </c>
      <c r="E20" s="60">
        <v>55275000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70011000</v>
      </c>
      <c r="X20" s="60">
        <v>-70011000</v>
      </c>
      <c r="Y20" s="61">
        <v>-100</v>
      </c>
      <c r="Z20" s="62">
        <v>55275000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34659251</v>
      </c>
      <c r="C22" s="86">
        <f>SUM(C19:C21)</f>
        <v>0</v>
      </c>
      <c r="D22" s="87">
        <f aca="true" t="shared" si="3" ref="D22:Z22">SUM(D19:D21)</f>
        <v>55775509</v>
      </c>
      <c r="E22" s="88">
        <f t="shared" si="3"/>
        <v>55775509</v>
      </c>
      <c r="F22" s="88">
        <f t="shared" si="3"/>
        <v>46124513</v>
      </c>
      <c r="G22" s="88">
        <f t="shared" si="3"/>
        <v>-5939916</v>
      </c>
      <c r="H22" s="88">
        <f t="shared" si="3"/>
        <v>-13409691</v>
      </c>
      <c r="I22" s="88">
        <f t="shared" si="3"/>
        <v>26774906</v>
      </c>
      <c r="J22" s="88">
        <f t="shared" si="3"/>
        <v>-12809784</v>
      </c>
      <c r="K22" s="88">
        <f t="shared" si="3"/>
        <v>-8090092</v>
      </c>
      <c r="L22" s="88">
        <f t="shared" si="3"/>
        <v>24648014</v>
      </c>
      <c r="M22" s="88">
        <f t="shared" si="3"/>
        <v>3748138</v>
      </c>
      <c r="N22" s="88">
        <f t="shared" si="3"/>
        <v>-8712009</v>
      </c>
      <c r="O22" s="88">
        <f t="shared" si="3"/>
        <v>-12433911</v>
      </c>
      <c r="P22" s="88">
        <f t="shared" si="3"/>
        <v>-9080607</v>
      </c>
      <c r="Q22" s="88">
        <f t="shared" si="3"/>
        <v>-30226527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296517</v>
      </c>
      <c r="W22" s="88">
        <f t="shared" si="3"/>
        <v>107644679</v>
      </c>
      <c r="X22" s="88">
        <f t="shared" si="3"/>
        <v>-107348162</v>
      </c>
      <c r="Y22" s="89">
        <f>+IF(W22&lt;&gt;0,(X22/W22)*100,0)</f>
        <v>-99.7245409594282</v>
      </c>
      <c r="Z22" s="90">
        <f t="shared" si="3"/>
        <v>55775509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34659251</v>
      </c>
      <c r="C24" s="75">
        <f>SUM(C22:C23)</f>
        <v>0</v>
      </c>
      <c r="D24" s="76">
        <f aca="true" t="shared" si="4" ref="D24:Z24">SUM(D22:D23)</f>
        <v>55775509</v>
      </c>
      <c r="E24" s="77">
        <f t="shared" si="4"/>
        <v>55775509</v>
      </c>
      <c r="F24" s="77">
        <f t="shared" si="4"/>
        <v>46124513</v>
      </c>
      <c r="G24" s="77">
        <f t="shared" si="4"/>
        <v>-5939916</v>
      </c>
      <c r="H24" s="77">
        <f t="shared" si="4"/>
        <v>-13409691</v>
      </c>
      <c r="I24" s="77">
        <f t="shared" si="4"/>
        <v>26774906</v>
      </c>
      <c r="J24" s="77">
        <f t="shared" si="4"/>
        <v>-12809784</v>
      </c>
      <c r="K24" s="77">
        <f t="shared" si="4"/>
        <v>-8090092</v>
      </c>
      <c r="L24" s="77">
        <f t="shared" si="4"/>
        <v>24648014</v>
      </c>
      <c r="M24" s="77">
        <f t="shared" si="4"/>
        <v>3748138</v>
      </c>
      <c r="N24" s="77">
        <f t="shared" si="4"/>
        <v>-8712009</v>
      </c>
      <c r="O24" s="77">
        <f t="shared" si="4"/>
        <v>-12433911</v>
      </c>
      <c r="P24" s="77">
        <f t="shared" si="4"/>
        <v>-9080607</v>
      </c>
      <c r="Q24" s="77">
        <f t="shared" si="4"/>
        <v>-30226527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296517</v>
      </c>
      <c r="W24" s="77">
        <f t="shared" si="4"/>
        <v>107644679</v>
      </c>
      <c r="X24" s="77">
        <f t="shared" si="4"/>
        <v>-107348162</v>
      </c>
      <c r="Y24" s="78">
        <f>+IF(W24&lt;&gt;0,(X24/W24)*100,0)</f>
        <v>-99.7245409594282</v>
      </c>
      <c r="Z24" s="79">
        <f t="shared" si="4"/>
        <v>55775509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42439386</v>
      </c>
      <c r="C27" s="22">
        <v>0</v>
      </c>
      <c r="D27" s="99">
        <v>108395000</v>
      </c>
      <c r="E27" s="100">
        <v>108395000</v>
      </c>
      <c r="F27" s="100">
        <v>4521795</v>
      </c>
      <c r="G27" s="100">
        <v>1351724</v>
      </c>
      <c r="H27" s="100">
        <v>40114</v>
      </c>
      <c r="I27" s="100">
        <v>5913633</v>
      </c>
      <c r="J27" s="100">
        <v>1003980</v>
      </c>
      <c r="K27" s="100">
        <v>5115635</v>
      </c>
      <c r="L27" s="100">
        <v>515398</v>
      </c>
      <c r="M27" s="100">
        <v>6635013</v>
      </c>
      <c r="N27" s="100">
        <v>92230015</v>
      </c>
      <c r="O27" s="100">
        <v>121088813</v>
      </c>
      <c r="P27" s="100">
        <v>122847150</v>
      </c>
      <c r="Q27" s="100">
        <v>336165978</v>
      </c>
      <c r="R27" s="100">
        <v>0</v>
      </c>
      <c r="S27" s="100">
        <v>0</v>
      </c>
      <c r="T27" s="100">
        <v>0</v>
      </c>
      <c r="U27" s="100">
        <v>0</v>
      </c>
      <c r="V27" s="100">
        <v>348714624</v>
      </c>
      <c r="W27" s="100">
        <v>81296250</v>
      </c>
      <c r="X27" s="100">
        <v>267418374</v>
      </c>
      <c r="Y27" s="101">
        <v>328.94</v>
      </c>
      <c r="Z27" s="102">
        <v>108395000</v>
      </c>
    </row>
    <row r="28" spans="1:26" ht="12.75">
      <c r="A28" s="103" t="s">
        <v>46</v>
      </c>
      <c r="B28" s="19">
        <v>23240302</v>
      </c>
      <c r="C28" s="19">
        <v>0</v>
      </c>
      <c r="D28" s="59">
        <v>55275000</v>
      </c>
      <c r="E28" s="60">
        <v>55275000</v>
      </c>
      <c r="F28" s="60">
        <v>4521795</v>
      </c>
      <c r="G28" s="60">
        <v>1351724</v>
      </c>
      <c r="H28" s="60">
        <v>40114</v>
      </c>
      <c r="I28" s="60">
        <v>5913633</v>
      </c>
      <c r="J28" s="60">
        <v>1003980</v>
      </c>
      <c r="K28" s="60">
        <v>5115635</v>
      </c>
      <c r="L28" s="60">
        <v>515398</v>
      </c>
      <c r="M28" s="60">
        <v>6635013</v>
      </c>
      <c r="N28" s="60">
        <v>92230015</v>
      </c>
      <c r="O28" s="60">
        <v>121088813</v>
      </c>
      <c r="P28" s="60">
        <v>122847150</v>
      </c>
      <c r="Q28" s="60">
        <v>336165978</v>
      </c>
      <c r="R28" s="60">
        <v>0</v>
      </c>
      <c r="S28" s="60">
        <v>0</v>
      </c>
      <c r="T28" s="60">
        <v>0</v>
      </c>
      <c r="U28" s="60">
        <v>0</v>
      </c>
      <c r="V28" s="60">
        <v>348714624</v>
      </c>
      <c r="W28" s="60">
        <v>41456250</v>
      </c>
      <c r="X28" s="60">
        <v>307258374</v>
      </c>
      <c r="Y28" s="61">
        <v>741.16</v>
      </c>
      <c r="Z28" s="62">
        <v>55275000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19199084</v>
      </c>
      <c r="C31" s="19">
        <v>0</v>
      </c>
      <c r="D31" s="59">
        <v>53120000</v>
      </c>
      <c r="E31" s="60">
        <v>53120000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39840000</v>
      </c>
      <c r="X31" s="60">
        <v>-39840000</v>
      </c>
      <c r="Y31" s="61">
        <v>-100</v>
      </c>
      <c r="Z31" s="62">
        <v>53120000</v>
      </c>
    </row>
    <row r="32" spans="1:26" ht="12.75">
      <c r="A32" s="70" t="s">
        <v>54</v>
      </c>
      <c r="B32" s="22">
        <f>SUM(B28:B31)</f>
        <v>42439386</v>
      </c>
      <c r="C32" s="22">
        <f>SUM(C28:C31)</f>
        <v>0</v>
      </c>
      <c r="D32" s="99">
        <f aca="true" t="shared" si="5" ref="D32:Z32">SUM(D28:D31)</f>
        <v>108395000</v>
      </c>
      <c r="E32" s="100">
        <f t="shared" si="5"/>
        <v>108395000</v>
      </c>
      <c r="F32" s="100">
        <f t="shared" si="5"/>
        <v>4521795</v>
      </c>
      <c r="G32" s="100">
        <f t="shared" si="5"/>
        <v>1351724</v>
      </c>
      <c r="H32" s="100">
        <f t="shared" si="5"/>
        <v>40114</v>
      </c>
      <c r="I32" s="100">
        <f t="shared" si="5"/>
        <v>5913633</v>
      </c>
      <c r="J32" s="100">
        <f t="shared" si="5"/>
        <v>1003980</v>
      </c>
      <c r="K32" s="100">
        <f t="shared" si="5"/>
        <v>5115635</v>
      </c>
      <c r="L32" s="100">
        <f t="shared" si="5"/>
        <v>515398</v>
      </c>
      <c r="M32" s="100">
        <f t="shared" si="5"/>
        <v>6635013</v>
      </c>
      <c r="N32" s="100">
        <f t="shared" si="5"/>
        <v>92230015</v>
      </c>
      <c r="O32" s="100">
        <f t="shared" si="5"/>
        <v>121088813</v>
      </c>
      <c r="P32" s="100">
        <f t="shared" si="5"/>
        <v>122847150</v>
      </c>
      <c r="Q32" s="100">
        <f t="shared" si="5"/>
        <v>336165978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348714624</v>
      </c>
      <c r="W32" s="100">
        <f t="shared" si="5"/>
        <v>81296250</v>
      </c>
      <c r="X32" s="100">
        <f t="shared" si="5"/>
        <v>267418374</v>
      </c>
      <c r="Y32" s="101">
        <f>+IF(W32&lt;&gt;0,(X32/W32)*100,0)</f>
        <v>328.9430619493519</v>
      </c>
      <c r="Z32" s="102">
        <f t="shared" si="5"/>
        <v>108395000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121690893</v>
      </c>
      <c r="C35" s="19">
        <v>0</v>
      </c>
      <c r="D35" s="59">
        <v>187993000</v>
      </c>
      <c r="E35" s="60">
        <v>187993000</v>
      </c>
      <c r="F35" s="60">
        <v>180881626</v>
      </c>
      <c r="G35" s="60">
        <v>169628527</v>
      </c>
      <c r="H35" s="60">
        <v>156994925</v>
      </c>
      <c r="I35" s="60">
        <v>156994925</v>
      </c>
      <c r="J35" s="60">
        <v>147542154</v>
      </c>
      <c r="K35" s="60">
        <v>135880275</v>
      </c>
      <c r="L35" s="60">
        <v>172956444</v>
      </c>
      <c r="M35" s="60">
        <v>172956444</v>
      </c>
      <c r="N35" s="60">
        <v>174292291</v>
      </c>
      <c r="O35" s="60">
        <v>171863619</v>
      </c>
      <c r="P35" s="60">
        <v>172100129</v>
      </c>
      <c r="Q35" s="60">
        <v>172100129</v>
      </c>
      <c r="R35" s="60">
        <v>0</v>
      </c>
      <c r="S35" s="60">
        <v>0</v>
      </c>
      <c r="T35" s="60">
        <v>0</v>
      </c>
      <c r="U35" s="60">
        <v>0</v>
      </c>
      <c r="V35" s="60">
        <v>172100129</v>
      </c>
      <c r="W35" s="60">
        <v>140994750</v>
      </c>
      <c r="X35" s="60">
        <v>31105379</v>
      </c>
      <c r="Y35" s="61">
        <v>22.06</v>
      </c>
      <c r="Z35" s="62">
        <v>187993000</v>
      </c>
    </row>
    <row r="36" spans="1:26" ht="12.75">
      <c r="A36" s="58" t="s">
        <v>57</v>
      </c>
      <c r="B36" s="19">
        <v>243368081</v>
      </c>
      <c r="C36" s="19">
        <v>0</v>
      </c>
      <c r="D36" s="59">
        <v>254467000</v>
      </c>
      <c r="E36" s="60">
        <v>254467000</v>
      </c>
      <c r="F36" s="60">
        <v>247139669</v>
      </c>
      <c r="G36" s="60">
        <v>247741186</v>
      </c>
      <c r="H36" s="60">
        <v>247001371</v>
      </c>
      <c r="I36" s="60">
        <v>247001371</v>
      </c>
      <c r="J36" s="60">
        <v>246749082</v>
      </c>
      <c r="K36" s="60">
        <v>250903283</v>
      </c>
      <c r="L36" s="60">
        <v>250654748</v>
      </c>
      <c r="M36" s="60">
        <v>250654748</v>
      </c>
      <c r="N36" s="60">
        <v>251609914</v>
      </c>
      <c r="O36" s="60">
        <v>268099815</v>
      </c>
      <c r="P36" s="60">
        <v>269732405</v>
      </c>
      <c r="Q36" s="60">
        <v>269732405</v>
      </c>
      <c r="R36" s="60">
        <v>0</v>
      </c>
      <c r="S36" s="60">
        <v>0</v>
      </c>
      <c r="T36" s="60">
        <v>0</v>
      </c>
      <c r="U36" s="60">
        <v>0</v>
      </c>
      <c r="V36" s="60">
        <v>269732405</v>
      </c>
      <c r="W36" s="60">
        <v>190850250</v>
      </c>
      <c r="X36" s="60">
        <v>78882155</v>
      </c>
      <c r="Y36" s="61">
        <v>41.33</v>
      </c>
      <c r="Z36" s="62">
        <v>254467000</v>
      </c>
    </row>
    <row r="37" spans="1:26" ht="12.75">
      <c r="A37" s="58" t="s">
        <v>58</v>
      </c>
      <c r="B37" s="19">
        <v>21494044</v>
      </c>
      <c r="C37" s="19">
        <v>0</v>
      </c>
      <c r="D37" s="59">
        <v>37686000</v>
      </c>
      <c r="E37" s="60">
        <v>37686000</v>
      </c>
      <c r="F37" s="60">
        <v>43995166</v>
      </c>
      <c r="G37" s="60">
        <v>39488360</v>
      </c>
      <c r="H37" s="60">
        <v>37641021</v>
      </c>
      <c r="I37" s="60">
        <v>37641021</v>
      </c>
      <c r="J37" s="60">
        <v>40685377</v>
      </c>
      <c r="K37" s="60">
        <v>40989111</v>
      </c>
      <c r="L37" s="60">
        <v>48903198</v>
      </c>
      <c r="M37" s="60">
        <v>48903198</v>
      </c>
      <c r="N37" s="60">
        <v>59440771</v>
      </c>
      <c r="O37" s="60">
        <v>66209812</v>
      </c>
      <c r="P37" s="60">
        <v>76958177</v>
      </c>
      <c r="Q37" s="60">
        <v>76958177</v>
      </c>
      <c r="R37" s="60">
        <v>0</v>
      </c>
      <c r="S37" s="60">
        <v>0</v>
      </c>
      <c r="T37" s="60">
        <v>0</v>
      </c>
      <c r="U37" s="60">
        <v>0</v>
      </c>
      <c r="V37" s="60">
        <v>76958177</v>
      </c>
      <c r="W37" s="60">
        <v>28264500</v>
      </c>
      <c r="X37" s="60">
        <v>48693677</v>
      </c>
      <c r="Y37" s="61">
        <v>172.28</v>
      </c>
      <c r="Z37" s="62">
        <v>37686000</v>
      </c>
    </row>
    <row r="38" spans="1:26" ht="12.75">
      <c r="A38" s="58" t="s">
        <v>59</v>
      </c>
      <c r="B38" s="19">
        <v>1091347</v>
      </c>
      <c r="C38" s="19">
        <v>0</v>
      </c>
      <c r="D38" s="59">
        <v>1203000</v>
      </c>
      <c r="E38" s="60">
        <v>1203000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902250</v>
      </c>
      <c r="X38" s="60">
        <v>-902250</v>
      </c>
      <c r="Y38" s="61">
        <v>-100</v>
      </c>
      <c r="Z38" s="62">
        <v>1203000</v>
      </c>
    </row>
    <row r="39" spans="1:26" ht="12.75">
      <c r="A39" s="58" t="s">
        <v>60</v>
      </c>
      <c r="B39" s="19">
        <v>342473583</v>
      </c>
      <c r="C39" s="19">
        <v>0</v>
      </c>
      <c r="D39" s="59">
        <v>403571000</v>
      </c>
      <c r="E39" s="60">
        <v>403571000</v>
      </c>
      <c r="F39" s="60">
        <v>384026129</v>
      </c>
      <c r="G39" s="60">
        <v>377881353</v>
      </c>
      <c r="H39" s="60">
        <v>366355275</v>
      </c>
      <c r="I39" s="60">
        <v>366355275</v>
      </c>
      <c r="J39" s="60">
        <v>353605859</v>
      </c>
      <c r="K39" s="60">
        <v>345794447</v>
      </c>
      <c r="L39" s="60">
        <v>374707994</v>
      </c>
      <c r="M39" s="60">
        <v>374707994</v>
      </c>
      <c r="N39" s="60">
        <v>366461434</v>
      </c>
      <c r="O39" s="60">
        <v>373753622</v>
      </c>
      <c r="P39" s="60">
        <v>364874357</v>
      </c>
      <c r="Q39" s="60">
        <v>364874357</v>
      </c>
      <c r="R39" s="60">
        <v>0</v>
      </c>
      <c r="S39" s="60">
        <v>0</v>
      </c>
      <c r="T39" s="60">
        <v>0</v>
      </c>
      <c r="U39" s="60">
        <v>0</v>
      </c>
      <c r="V39" s="60">
        <v>364874357</v>
      </c>
      <c r="W39" s="60">
        <v>302678250</v>
      </c>
      <c r="X39" s="60">
        <v>62196107</v>
      </c>
      <c r="Y39" s="61">
        <v>20.55</v>
      </c>
      <c r="Z39" s="62">
        <v>403571000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45640633</v>
      </c>
      <c r="C42" s="19">
        <v>0</v>
      </c>
      <c r="D42" s="59">
        <v>50907319</v>
      </c>
      <c r="E42" s="60">
        <v>50907319</v>
      </c>
      <c r="F42" s="60">
        <v>55947715</v>
      </c>
      <c r="G42" s="60">
        <v>-6443453</v>
      </c>
      <c r="H42" s="60">
        <v>-3809443</v>
      </c>
      <c r="I42" s="60">
        <v>45694819</v>
      </c>
      <c r="J42" s="60">
        <v>-2080623</v>
      </c>
      <c r="K42" s="60">
        <v>-5058864</v>
      </c>
      <c r="L42" s="60">
        <v>45950517</v>
      </c>
      <c r="M42" s="60">
        <v>38811030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84505849</v>
      </c>
      <c r="W42" s="60">
        <v>83470877</v>
      </c>
      <c r="X42" s="60">
        <v>1034972</v>
      </c>
      <c r="Y42" s="61">
        <v>1.24</v>
      </c>
      <c r="Z42" s="62">
        <v>50907319</v>
      </c>
    </row>
    <row r="43" spans="1:26" ht="12.75">
      <c r="A43" s="58" t="s">
        <v>63</v>
      </c>
      <c r="B43" s="19">
        <v>-42439386</v>
      </c>
      <c r="C43" s="19">
        <v>0</v>
      </c>
      <c r="D43" s="59">
        <v>-93395000</v>
      </c>
      <c r="E43" s="60">
        <v>-93395000</v>
      </c>
      <c r="F43" s="60">
        <v>-4105572</v>
      </c>
      <c r="G43" s="60">
        <v>-2566145</v>
      </c>
      <c r="H43" s="60">
        <v>-6863584</v>
      </c>
      <c r="I43" s="60">
        <v>-13535301</v>
      </c>
      <c r="J43" s="60">
        <v>-4085974</v>
      </c>
      <c r="K43" s="60">
        <v>-8395626</v>
      </c>
      <c r="L43" s="60">
        <v>-4776703</v>
      </c>
      <c r="M43" s="60">
        <v>-17258303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-30793604</v>
      </c>
      <c r="W43" s="60">
        <v>-58316666</v>
      </c>
      <c r="X43" s="60">
        <v>27523062</v>
      </c>
      <c r="Y43" s="61">
        <v>-47.2</v>
      </c>
      <c r="Z43" s="62">
        <v>-93395000</v>
      </c>
    </row>
    <row r="44" spans="1:26" ht="12.75">
      <c r="A44" s="58" t="s">
        <v>64</v>
      </c>
      <c r="B44" s="19">
        <v>-850152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111730796</v>
      </c>
      <c r="C45" s="22">
        <v>0</v>
      </c>
      <c r="D45" s="99">
        <v>66892020</v>
      </c>
      <c r="E45" s="100">
        <v>66892020</v>
      </c>
      <c r="F45" s="100">
        <v>163572939</v>
      </c>
      <c r="G45" s="100">
        <v>154563341</v>
      </c>
      <c r="H45" s="100">
        <v>143890314</v>
      </c>
      <c r="I45" s="100">
        <v>143890314</v>
      </c>
      <c r="J45" s="100">
        <v>137723717</v>
      </c>
      <c r="K45" s="100">
        <v>124269227</v>
      </c>
      <c r="L45" s="100">
        <v>165443041</v>
      </c>
      <c r="M45" s="100">
        <v>165443041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134533912</v>
      </c>
      <c r="X45" s="100">
        <v>-134533912</v>
      </c>
      <c r="Y45" s="101">
        <v>-100</v>
      </c>
      <c r="Z45" s="102">
        <v>66892020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316473</v>
      </c>
      <c r="C49" s="52">
        <v>0</v>
      </c>
      <c r="D49" s="129">
        <v>597947</v>
      </c>
      <c r="E49" s="54">
        <v>155997</v>
      </c>
      <c r="F49" s="54">
        <v>0</v>
      </c>
      <c r="G49" s="54">
        <v>0</v>
      </c>
      <c r="H49" s="54">
        <v>0</v>
      </c>
      <c r="I49" s="54">
        <v>-77903</v>
      </c>
      <c r="J49" s="54">
        <v>0</v>
      </c>
      <c r="K49" s="54">
        <v>0</v>
      </c>
      <c r="L49" s="54">
        <v>0</v>
      </c>
      <c r="M49" s="54">
        <v>271637</v>
      </c>
      <c r="N49" s="54">
        <v>0</v>
      </c>
      <c r="O49" s="54">
        <v>0</v>
      </c>
      <c r="P49" s="54">
        <v>0</v>
      </c>
      <c r="Q49" s="54">
        <v>266748</v>
      </c>
      <c r="R49" s="54">
        <v>0</v>
      </c>
      <c r="S49" s="54">
        <v>0</v>
      </c>
      <c r="T49" s="54">
        <v>0</v>
      </c>
      <c r="U49" s="54">
        <v>0</v>
      </c>
      <c r="V49" s="54">
        <v>3434159</v>
      </c>
      <c r="W49" s="54">
        <v>9570804</v>
      </c>
      <c r="X49" s="54">
        <v>14535862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8306165</v>
      </c>
      <c r="C51" s="52">
        <v>0</v>
      </c>
      <c r="D51" s="129">
        <v>17729506</v>
      </c>
      <c r="E51" s="54">
        <v>630654</v>
      </c>
      <c r="F51" s="54">
        <v>0</v>
      </c>
      <c r="G51" s="54">
        <v>0</v>
      </c>
      <c r="H51" s="54">
        <v>0</v>
      </c>
      <c r="I51" s="54">
        <v>411712</v>
      </c>
      <c r="J51" s="54">
        <v>0</v>
      </c>
      <c r="K51" s="54">
        <v>0</v>
      </c>
      <c r="L51" s="54">
        <v>0</v>
      </c>
      <c r="M51" s="54">
        <v>84739</v>
      </c>
      <c r="N51" s="54">
        <v>0</v>
      </c>
      <c r="O51" s="54">
        <v>0</v>
      </c>
      <c r="P51" s="54">
        <v>0</v>
      </c>
      <c r="Q51" s="54">
        <v>62612</v>
      </c>
      <c r="R51" s="54">
        <v>0</v>
      </c>
      <c r="S51" s="54">
        <v>0</v>
      </c>
      <c r="T51" s="54">
        <v>0</v>
      </c>
      <c r="U51" s="54">
        <v>0</v>
      </c>
      <c r="V51" s="54">
        <v>54347</v>
      </c>
      <c r="W51" s="54">
        <v>0</v>
      </c>
      <c r="X51" s="54">
        <v>27279735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66.09349973863529</v>
      </c>
      <c r="E58" s="7">
        <f t="shared" si="6"/>
        <v>66.09349973863529</v>
      </c>
      <c r="F58" s="7">
        <f t="shared" si="6"/>
        <v>53.91831568115578</v>
      </c>
      <c r="G58" s="7">
        <f t="shared" si="6"/>
        <v>22.222783451454546</v>
      </c>
      <c r="H58" s="7">
        <f t="shared" si="6"/>
        <v>161.71750111899738</v>
      </c>
      <c r="I58" s="7">
        <f t="shared" si="6"/>
        <v>44.25574830897994</v>
      </c>
      <c r="J58" s="7">
        <f t="shared" si="6"/>
        <v>245.2554511158002</v>
      </c>
      <c r="K58" s="7">
        <f t="shared" si="6"/>
        <v>123.67340034796057</v>
      </c>
      <c r="L58" s="7">
        <f t="shared" si="6"/>
        <v>1772.0227787130189</v>
      </c>
      <c r="M58" s="7">
        <f t="shared" si="6"/>
        <v>869.2429027723629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83.42514512809942</v>
      </c>
      <c r="W58" s="7">
        <f t="shared" si="6"/>
        <v>67.22424365657417</v>
      </c>
      <c r="X58" s="7">
        <f t="shared" si="6"/>
        <v>0</v>
      </c>
      <c r="Y58" s="7">
        <f t="shared" si="6"/>
        <v>0</v>
      </c>
      <c r="Z58" s="8">
        <f t="shared" si="6"/>
        <v>66.09349973863529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70.00001970198774</v>
      </c>
      <c r="E59" s="10">
        <f t="shared" si="7"/>
        <v>70.00001970198774</v>
      </c>
      <c r="F59" s="10">
        <f t="shared" si="7"/>
        <v>53.91831568115578</v>
      </c>
      <c r="G59" s="10">
        <f t="shared" si="7"/>
        <v>22.222783451454546</v>
      </c>
      <c r="H59" s="10">
        <f t="shared" si="7"/>
        <v>161.71750111899738</v>
      </c>
      <c r="I59" s="10">
        <f t="shared" si="7"/>
        <v>44.25574830897994</v>
      </c>
      <c r="J59" s="10">
        <f t="shared" si="7"/>
        <v>245.2554511158002</v>
      </c>
      <c r="K59" s="10">
        <f t="shared" si="7"/>
        <v>123.67340034796057</v>
      </c>
      <c r="L59" s="10">
        <f t="shared" si="7"/>
        <v>1772.0227787130189</v>
      </c>
      <c r="M59" s="10">
        <f t="shared" si="7"/>
        <v>869.2429027723629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83.42514512809942</v>
      </c>
      <c r="W59" s="10">
        <f t="shared" si="7"/>
        <v>71.26966517220139</v>
      </c>
      <c r="X59" s="10">
        <f t="shared" si="7"/>
        <v>0</v>
      </c>
      <c r="Y59" s="10">
        <f t="shared" si="7"/>
        <v>0</v>
      </c>
      <c r="Z59" s="11">
        <f t="shared" si="7"/>
        <v>70.00001970198774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9593545</v>
      </c>
      <c r="C67" s="24"/>
      <c r="D67" s="25">
        <v>10751260</v>
      </c>
      <c r="E67" s="26">
        <v>10751260</v>
      </c>
      <c r="F67" s="26">
        <v>342073</v>
      </c>
      <c r="G67" s="26">
        <v>316765</v>
      </c>
      <c r="H67" s="26">
        <v>31278</v>
      </c>
      <c r="I67" s="26">
        <v>690116</v>
      </c>
      <c r="J67" s="26">
        <v>31278</v>
      </c>
      <c r="K67" s="26">
        <v>124152</v>
      </c>
      <c r="L67" s="26">
        <v>124151</v>
      </c>
      <c r="M67" s="26">
        <v>279581</v>
      </c>
      <c r="N67" s="26">
        <v>124152</v>
      </c>
      <c r="O67" s="26">
        <v>1758699</v>
      </c>
      <c r="P67" s="26">
        <v>426624</v>
      </c>
      <c r="Q67" s="26">
        <v>2309475</v>
      </c>
      <c r="R67" s="26"/>
      <c r="S67" s="26"/>
      <c r="T67" s="26"/>
      <c r="U67" s="26"/>
      <c r="V67" s="26">
        <v>3279172</v>
      </c>
      <c r="W67" s="26">
        <v>7927814</v>
      </c>
      <c r="X67" s="26"/>
      <c r="Y67" s="25"/>
      <c r="Z67" s="27">
        <v>10751260</v>
      </c>
    </row>
    <row r="68" spans="1:26" ht="12.75" hidden="1">
      <c r="A68" s="37" t="s">
        <v>31</v>
      </c>
      <c r="B68" s="19">
        <v>9041298</v>
      </c>
      <c r="C68" s="19"/>
      <c r="D68" s="20">
        <v>10151260</v>
      </c>
      <c r="E68" s="21">
        <v>10151260</v>
      </c>
      <c r="F68" s="21">
        <v>342073</v>
      </c>
      <c r="G68" s="21">
        <v>316765</v>
      </c>
      <c r="H68" s="21">
        <v>31278</v>
      </c>
      <c r="I68" s="21">
        <v>690116</v>
      </c>
      <c r="J68" s="21">
        <v>31278</v>
      </c>
      <c r="K68" s="21">
        <v>124152</v>
      </c>
      <c r="L68" s="21">
        <v>124151</v>
      </c>
      <c r="M68" s="21">
        <v>279581</v>
      </c>
      <c r="N68" s="21">
        <v>124152</v>
      </c>
      <c r="O68" s="21">
        <v>1758699</v>
      </c>
      <c r="P68" s="21">
        <v>426624</v>
      </c>
      <c r="Q68" s="21">
        <v>2309475</v>
      </c>
      <c r="R68" s="21"/>
      <c r="S68" s="21"/>
      <c r="T68" s="21"/>
      <c r="U68" s="21"/>
      <c r="V68" s="21">
        <v>3279172</v>
      </c>
      <c r="W68" s="21">
        <v>7477814</v>
      </c>
      <c r="X68" s="21"/>
      <c r="Y68" s="20"/>
      <c r="Z68" s="23">
        <v>10151260</v>
      </c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552247</v>
      </c>
      <c r="C75" s="28"/>
      <c r="D75" s="29">
        <v>600000</v>
      </c>
      <c r="E75" s="30">
        <v>600000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450000</v>
      </c>
      <c r="X75" s="30"/>
      <c r="Y75" s="29"/>
      <c r="Z75" s="31">
        <v>600000</v>
      </c>
    </row>
    <row r="76" spans="1:26" ht="12.75" hidden="1">
      <c r="A76" s="42" t="s">
        <v>287</v>
      </c>
      <c r="B76" s="32"/>
      <c r="C76" s="32"/>
      <c r="D76" s="33">
        <v>7105884</v>
      </c>
      <c r="E76" s="34">
        <v>7105884</v>
      </c>
      <c r="F76" s="34">
        <v>184440</v>
      </c>
      <c r="G76" s="34">
        <v>70394</v>
      </c>
      <c r="H76" s="34">
        <v>50582</v>
      </c>
      <c r="I76" s="34">
        <v>305416</v>
      </c>
      <c r="J76" s="34">
        <v>76711</v>
      </c>
      <c r="K76" s="34">
        <v>153543</v>
      </c>
      <c r="L76" s="34">
        <v>2199984</v>
      </c>
      <c r="M76" s="34">
        <v>2430238</v>
      </c>
      <c r="N76" s="34"/>
      <c r="O76" s="34"/>
      <c r="P76" s="34"/>
      <c r="Q76" s="34"/>
      <c r="R76" s="34"/>
      <c r="S76" s="34"/>
      <c r="T76" s="34"/>
      <c r="U76" s="34"/>
      <c r="V76" s="34">
        <v>2735654</v>
      </c>
      <c r="W76" s="34">
        <v>5329413</v>
      </c>
      <c r="X76" s="34"/>
      <c r="Y76" s="33"/>
      <c r="Z76" s="35">
        <v>7105884</v>
      </c>
    </row>
    <row r="77" spans="1:26" ht="12.75" hidden="1">
      <c r="A77" s="37" t="s">
        <v>31</v>
      </c>
      <c r="B77" s="19"/>
      <c r="C77" s="19"/>
      <c r="D77" s="20">
        <v>7105884</v>
      </c>
      <c r="E77" s="21">
        <v>7105884</v>
      </c>
      <c r="F77" s="21">
        <v>184440</v>
      </c>
      <c r="G77" s="21">
        <v>70394</v>
      </c>
      <c r="H77" s="21">
        <v>50582</v>
      </c>
      <c r="I77" s="21">
        <v>305416</v>
      </c>
      <c r="J77" s="21">
        <v>76711</v>
      </c>
      <c r="K77" s="21">
        <v>153543</v>
      </c>
      <c r="L77" s="21">
        <v>2199984</v>
      </c>
      <c r="M77" s="21">
        <v>2430238</v>
      </c>
      <c r="N77" s="21"/>
      <c r="O77" s="21"/>
      <c r="P77" s="21"/>
      <c r="Q77" s="21"/>
      <c r="R77" s="21"/>
      <c r="S77" s="21"/>
      <c r="T77" s="21"/>
      <c r="U77" s="21"/>
      <c r="V77" s="21">
        <v>2735654</v>
      </c>
      <c r="W77" s="21">
        <v>5329413</v>
      </c>
      <c r="X77" s="21"/>
      <c r="Y77" s="20"/>
      <c r="Z77" s="23">
        <v>7105884</v>
      </c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2029960</v>
      </c>
      <c r="F5" s="358">
        <f t="shared" si="0"/>
        <v>2029960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1522470</v>
      </c>
      <c r="Y5" s="358">
        <f t="shared" si="0"/>
        <v>-1522470</v>
      </c>
      <c r="Z5" s="359">
        <f>+IF(X5&lt;&gt;0,+(Y5/X5)*100,0)</f>
        <v>-100</v>
      </c>
      <c r="AA5" s="360">
        <f>+AA6+AA8+AA11+AA13+AA15</f>
        <v>2029960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2029960</v>
      </c>
      <c r="F6" s="59">
        <f t="shared" si="1"/>
        <v>2029960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1522470</v>
      </c>
      <c r="Y6" s="59">
        <f t="shared" si="1"/>
        <v>-1522470</v>
      </c>
      <c r="Z6" s="61">
        <f>+IF(X6&lt;&gt;0,+(Y6/X6)*100,0)</f>
        <v>-100</v>
      </c>
      <c r="AA6" s="62">
        <f t="shared" si="1"/>
        <v>2029960</v>
      </c>
    </row>
    <row r="7" spans="1:27" ht="12.75">
      <c r="A7" s="291" t="s">
        <v>229</v>
      </c>
      <c r="B7" s="142"/>
      <c r="C7" s="60"/>
      <c r="D7" s="340"/>
      <c r="E7" s="60">
        <v>2029960</v>
      </c>
      <c r="F7" s="59">
        <v>2029960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1522470</v>
      </c>
      <c r="Y7" s="59">
        <v>-1522470</v>
      </c>
      <c r="Z7" s="61">
        <v>-100</v>
      </c>
      <c r="AA7" s="62">
        <v>2029960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985526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985526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3194991</v>
      </c>
      <c r="D40" s="344">
        <f t="shared" si="9"/>
        <v>0</v>
      </c>
      <c r="E40" s="343">
        <f t="shared" si="9"/>
        <v>3400040</v>
      </c>
      <c r="F40" s="345">
        <f t="shared" si="9"/>
        <v>3400040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2550030</v>
      </c>
      <c r="Y40" s="345">
        <f t="shared" si="9"/>
        <v>-2550030</v>
      </c>
      <c r="Z40" s="336">
        <f>+IF(X40&lt;&gt;0,+(Y40/X40)*100,0)</f>
        <v>-100</v>
      </c>
      <c r="AA40" s="350">
        <f>SUM(AA41:AA49)</f>
        <v>3400040</v>
      </c>
    </row>
    <row r="41" spans="1:27" ht="12.75">
      <c r="A41" s="361" t="s">
        <v>248</v>
      </c>
      <c r="B41" s="142"/>
      <c r="C41" s="362">
        <v>1244318</v>
      </c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750000</v>
      </c>
      <c r="Y41" s="364">
        <v>-750000</v>
      </c>
      <c r="Z41" s="365">
        <v>-100</v>
      </c>
      <c r="AA41" s="366">
        <v>1000000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445802</v>
      </c>
      <c r="D44" s="368"/>
      <c r="E44" s="54">
        <v>40</v>
      </c>
      <c r="F44" s="53">
        <v>40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</v>
      </c>
      <c r="Y44" s="53">
        <v>-30</v>
      </c>
      <c r="Z44" s="94">
        <v>-100</v>
      </c>
      <c r="AA44" s="95">
        <v>40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1504871</v>
      </c>
      <c r="D48" s="368"/>
      <c r="E48" s="54">
        <v>2400000</v>
      </c>
      <c r="F48" s="53">
        <v>2400000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1800000</v>
      </c>
      <c r="Y48" s="53">
        <v>-1800000</v>
      </c>
      <c r="Z48" s="94">
        <v>-100</v>
      </c>
      <c r="AA48" s="95">
        <v>2400000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4180517</v>
      </c>
      <c r="D60" s="346">
        <f t="shared" si="14"/>
        <v>0</v>
      </c>
      <c r="E60" s="219">
        <f t="shared" si="14"/>
        <v>5430000</v>
      </c>
      <c r="F60" s="264">
        <f t="shared" si="14"/>
        <v>5430000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4072500</v>
      </c>
      <c r="Y60" s="264">
        <f t="shared" si="14"/>
        <v>-4072500</v>
      </c>
      <c r="Z60" s="337">
        <f>+IF(X60&lt;&gt;0,+(Y60/X60)*100,0)</f>
        <v>-100</v>
      </c>
      <c r="AA60" s="232">
        <f>+AA57+AA54+AA51+AA40+AA37+AA34+AA22+AA5</f>
        <v>5430000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123842808</v>
      </c>
      <c r="D5" s="153">
        <f>SUM(D6:D8)</f>
        <v>0</v>
      </c>
      <c r="E5" s="154">
        <f t="shared" si="0"/>
        <v>141732260</v>
      </c>
      <c r="F5" s="100">
        <f t="shared" si="0"/>
        <v>141732260</v>
      </c>
      <c r="G5" s="100">
        <f t="shared" si="0"/>
        <v>52795218</v>
      </c>
      <c r="H5" s="100">
        <f t="shared" si="0"/>
        <v>2293970</v>
      </c>
      <c r="I5" s="100">
        <f t="shared" si="0"/>
        <v>985158</v>
      </c>
      <c r="J5" s="100">
        <f t="shared" si="0"/>
        <v>56074346</v>
      </c>
      <c r="K5" s="100">
        <f t="shared" si="0"/>
        <v>835277</v>
      </c>
      <c r="L5" s="100">
        <f t="shared" si="0"/>
        <v>1530869</v>
      </c>
      <c r="M5" s="100">
        <f t="shared" si="0"/>
        <v>40497263</v>
      </c>
      <c r="N5" s="100">
        <f t="shared" si="0"/>
        <v>42863409</v>
      </c>
      <c r="O5" s="100">
        <f t="shared" si="0"/>
        <v>296157</v>
      </c>
      <c r="P5" s="100">
        <f t="shared" si="0"/>
        <v>1735023</v>
      </c>
      <c r="Q5" s="100">
        <f t="shared" si="0"/>
        <v>612974</v>
      </c>
      <c r="R5" s="100">
        <f t="shared" si="0"/>
        <v>2644154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101581909</v>
      </c>
      <c r="X5" s="100">
        <f t="shared" si="0"/>
        <v>141732000</v>
      </c>
      <c r="Y5" s="100">
        <f t="shared" si="0"/>
        <v>-40150091</v>
      </c>
      <c r="Z5" s="137">
        <f>+IF(X5&lt;&gt;0,+(Y5/X5)*100,0)</f>
        <v>-28.328176417463947</v>
      </c>
      <c r="AA5" s="153">
        <f>SUM(AA6:AA8)</f>
        <v>141732260</v>
      </c>
    </row>
    <row r="6" spans="1:27" ht="12.75">
      <c r="A6" s="138" t="s">
        <v>75</v>
      </c>
      <c r="B6" s="136"/>
      <c r="C6" s="155">
        <v>5151321</v>
      </c>
      <c r="D6" s="155"/>
      <c r="E6" s="156">
        <v>1768000</v>
      </c>
      <c r="F6" s="60">
        <v>1768000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1768000</v>
      </c>
      <c r="Y6" s="60">
        <v>-1768000</v>
      </c>
      <c r="Z6" s="140">
        <v>-100</v>
      </c>
      <c r="AA6" s="155">
        <v>1768000</v>
      </c>
    </row>
    <row r="7" spans="1:27" ht="12.75">
      <c r="A7" s="138" t="s">
        <v>76</v>
      </c>
      <c r="B7" s="136"/>
      <c r="C7" s="157">
        <v>118691487</v>
      </c>
      <c r="D7" s="157"/>
      <c r="E7" s="158">
        <v>139964260</v>
      </c>
      <c r="F7" s="159">
        <v>139964260</v>
      </c>
      <c r="G7" s="159">
        <v>52795218</v>
      </c>
      <c r="H7" s="159">
        <v>2293970</v>
      </c>
      <c r="I7" s="159">
        <v>985158</v>
      </c>
      <c r="J7" s="159">
        <v>56074346</v>
      </c>
      <c r="K7" s="159">
        <v>835277</v>
      </c>
      <c r="L7" s="159">
        <v>1530869</v>
      </c>
      <c r="M7" s="159">
        <v>40497263</v>
      </c>
      <c r="N7" s="159">
        <v>42863409</v>
      </c>
      <c r="O7" s="159">
        <v>296157</v>
      </c>
      <c r="P7" s="159">
        <v>1735023</v>
      </c>
      <c r="Q7" s="159">
        <v>612974</v>
      </c>
      <c r="R7" s="159">
        <v>2644154</v>
      </c>
      <c r="S7" s="159"/>
      <c r="T7" s="159"/>
      <c r="U7" s="159"/>
      <c r="V7" s="159"/>
      <c r="W7" s="159">
        <v>101581909</v>
      </c>
      <c r="X7" s="159">
        <v>139964000</v>
      </c>
      <c r="Y7" s="159">
        <v>-38382091</v>
      </c>
      <c r="Z7" s="141">
        <v>-27.42</v>
      </c>
      <c r="AA7" s="157">
        <v>139964260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1325000</v>
      </c>
      <c r="F9" s="100">
        <f t="shared" si="1"/>
        <v>1325000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1325000</v>
      </c>
    </row>
    <row r="10" spans="1:27" ht="12.75">
      <c r="A10" s="138" t="s">
        <v>79</v>
      </c>
      <c r="B10" s="136"/>
      <c r="C10" s="155"/>
      <c r="D10" s="155"/>
      <c r="E10" s="156">
        <v>1325000</v>
      </c>
      <c r="F10" s="60">
        <v>1325000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>
        <v>1325000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40079440</v>
      </c>
      <c r="D15" s="153">
        <f>SUM(D16:D18)</f>
        <v>0</v>
      </c>
      <c r="E15" s="154">
        <f t="shared" si="2"/>
        <v>41275000</v>
      </c>
      <c r="F15" s="100">
        <f t="shared" si="2"/>
        <v>41275000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63</v>
      </c>
      <c r="M15" s="100">
        <f t="shared" si="2"/>
        <v>0</v>
      </c>
      <c r="N15" s="100">
        <f t="shared" si="2"/>
        <v>63</v>
      </c>
      <c r="O15" s="100">
        <f t="shared" si="2"/>
        <v>112</v>
      </c>
      <c r="P15" s="100">
        <f t="shared" si="2"/>
        <v>-97</v>
      </c>
      <c r="Q15" s="100">
        <f t="shared" si="2"/>
        <v>97</v>
      </c>
      <c r="R15" s="100">
        <f t="shared" si="2"/>
        <v>112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175</v>
      </c>
      <c r="X15" s="100">
        <f t="shared" si="2"/>
        <v>19749000</v>
      </c>
      <c r="Y15" s="100">
        <f t="shared" si="2"/>
        <v>-19748825</v>
      </c>
      <c r="Z15" s="137">
        <f>+IF(X15&lt;&gt;0,+(Y15/X15)*100,0)</f>
        <v>-99.99911387918375</v>
      </c>
      <c r="AA15" s="153">
        <f>SUM(AA16:AA18)</f>
        <v>41275000</v>
      </c>
    </row>
    <row r="16" spans="1:27" ht="12.75">
      <c r="A16" s="138" t="s">
        <v>85</v>
      </c>
      <c r="B16" s="136"/>
      <c r="C16" s="155">
        <v>1265000</v>
      </c>
      <c r="D16" s="155"/>
      <c r="E16" s="156"/>
      <c r="F16" s="60"/>
      <c r="G16" s="60"/>
      <c r="H16" s="60"/>
      <c r="I16" s="60"/>
      <c r="J16" s="60"/>
      <c r="K16" s="60"/>
      <c r="L16" s="60">
        <v>63</v>
      </c>
      <c r="M16" s="60"/>
      <c r="N16" s="60">
        <v>63</v>
      </c>
      <c r="O16" s="60">
        <v>112</v>
      </c>
      <c r="P16" s="60">
        <v>-97</v>
      </c>
      <c r="Q16" s="60">
        <v>97</v>
      </c>
      <c r="R16" s="60">
        <v>112</v>
      </c>
      <c r="S16" s="60"/>
      <c r="T16" s="60"/>
      <c r="U16" s="60"/>
      <c r="V16" s="60"/>
      <c r="W16" s="60">
        <v>175</v>
      </c>
      <c r="X16" s="60">
        <v>1325000</v>
      </c>
      <c r="Y16" s="60">
        <v>-1324825</v>
      </c>
      <c r="Z16" s="140">
        <v>-99.99</v>
      </c>
      <c r="AA16" s="155"/>
    </row>
    <row r="17" spans="1:27" ht="12.75">
      <c r="A17" s="138" t="s">
        <v>86</v>
      </c>
      <c r="B17" s="136"/>
      <c r="C17" s="155">
        <v>38814440</v>
      </c>
      <c r="D17" s="155"/>
      <c r="E17" s="156">
        <v>41275000</v>
      </c>
      <c r="F17" s="60">
        <v>41275000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18424000</v>
      </c>
      <c r="Y17" s="60">
        <v>-18424000</v>
      </c>
      <c r="Z17" s="140">
        <v>-100</v>
      </c>
      <c r="AA17" s="155">
        <v>41275000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14000000</v>
      </c>
      <c r="F19" s="100">
        <f t="shared" si="3"/>
        <v>14000000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14000000</v>
      </c>
    </row>
    <row r="20" spans="1:27" ht="12.75">
      <c r="A20" s="138" t="s">
        <v>89</v>
      </c>
      <c r="B20" s="136"/>
      <c r="C20" s="155"/>
      <c r="D20" s="155"/>
      <c r="E20" s="156">
        <v>14000000</v>
      </c>
      <c r="F20" s="60">
        <v>14000000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>
        <v>14000000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163922248</v>
      </c>
      <c r="D25" s="168">
        <f>+D5+D9+D15+D19+D24</f>
        <v>0</v>
      </c>
      <c r="E25" s="169">
        <f t="shared" si="4"/>
        <v>198332260</v>
      </c>
      <c r="F25" s="73">
        <f t="shared" si="4"/>
        <v>198332260</v>
      </c>
      <c r="G25" s="73">
        <f t="shared" si="4"/>
        <v>52795218</v>
      </c>
      <c r="H25" s="73">
        <f t="shared" si="4"/>
        <v>2293970</v>
      </c>
      <c r="I25" s="73">
        <f t="shared" si="4"/>
        <v>985158</v>
      </c>
      <c r="J25" s="73">
        <f t="shared" si="4"/>
        <v>56074346</v>
      </c>
      <c r="K25" s="73">
        <f t="shared" si="4"/>
        <v>835277</v>
      </c>
      <c r="L25" s="73">
        <f t="shared" si="4"/>
        <v>1530932</v>
      </c>
      <c r="M25" s="73">
        <f t="shared" si="4"/>
        <v>40497263</v>
      </c>
      <c r="N25" s="73">
        <f t="shared" si="4"/>
        <v>42863472</v>
      </c>
      <c r="O25" s="73">
        <f t="shared" si="4"/>
        <v>296269</v>
      </c>
      <c r="P25" s="73">
        <f t="shared" si="4"/>
        <v>1734926</v>
      </c>
      <c r="Q25" s="73">
        <f t="shared" si="4"/>
        <v>613071</v>
      </c>
      <c r="R25" s="73">
        <f t="shared" si="4"/>
        <v>2644266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101582084</v>
      </c>
      <c r="X25" s="73">
        <f t="shared" si="4"/>
        <v>161481000</v>
      </c>
      <c r="Y25" s="73">
        <f t="shared" si="4"/>
        <v>-59898916</v>
      </c>
      <c r="Z25" s="170">
        <f>+IF(X25&lt;&gt;0,+(Y25/X25)*100,0)</f>
        <v>-37.09347601265783</v>
      </c>
      <c r="AA25" s="168">
        <f>+AA5+AA9+AA15+AA19+AA24</f>
        <v>198332260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106496905</v>
      </c>
      <c r="D28" s="153">
        <f>SUM(D29:D31)</f>
        <v>0</v>
      </c>
      <c r="E28" s="154">
        <f t="shared" si="5"/>
        <v>115658211</v>
      </c>
      <c r="F28" s="100">
        <f t="shared" si="5"/>
        <v>115658211</v>
      </c>
      <c r="G28" s="100">
        <f t="shared" si="5"/>
        <v>5345747</v>
      </c>
      <c r="H28" s="100">
        <f t="shared" si="5"/>
        <v>6944361</v>
      </c>
      <c r="I28" s="100">
        <f t="shared" si="5"/>
        <v>7339259</v>
      </c>
      <c r="J28" s="100">
        <f t="shared" si="5"/>
        <v>19629367</v>
      </c>
      <c r="K28" s="100">
        <f t="shared" si="5"/>
        <v>9485468</v>
      </c>
      <c r="L28" s="100">
        <f t="shared" si="5"/>
        <v>8459475</v>
      </c>
      <c r="M28" s="100">
        <f t="shared" si="5"/>
        <v>12648401</v>
      </c>
      <c r="N28" s="100">
        <f t="shared" si="5"/>
        <v>30593344</v>
      </c>
      <c r="O28" s="100">
        <f t="shared" si="5"/>
        <v>6806450</v>
      </c>
      <c r="P28" s="100">
        <f t="shared" si="5"/>
        <v>10297504</v>
      </c>
      <c r="Q28" s="100">
        <f t="shared" si="5"/>
        <v>5090696</v>
      </c>
      <c r="R28" s="100">
        <f t="shared" si="5"/>
        <v>22194650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72417361</v>
      </c>
      <c r="X28" s="100">
        <f t="shared" si="5"/>
        <v>97839000</v>
      </c>
      <c r="Y28" s="100">
        <f t="shared" si="5"/>
        <v>-25421639</v>
      </c>
      <c r="Z28" s="137">
        <f>+IF(X28&lt;&gt;0,+(Y28/X28)*100,0)</f>
        <v>-25.983134537352182</v>
      </c>
      <c r="AA28" s="153">
        <f>SUM(AA29:AA31)</f>
        <v>115658211</v>
      </c>
    </row>
    <row r="29" spans="1:27" ht="12.75">
      <c r="A29" s="138" t="s">
        <v>75</v>
      </c>
      <c r="B29" s="136"/>
      <c r="C29" s="155">
        <v>43077173</v>
      </c>
      <c r="D29" s="155"/>
      <c r="E29" s="156">
        <v>48974319</v>
      </c>
      <c r="F29" s="60">
        <v>48974319</v>
      </c>
      <c r="G29" s="60">
        <v>2062350</v>
      </c>
      <c r="H29" s="60">
        <v>2668661</v>
      </c>
      <c r="I29" s="60">
        <v>3320572</v>
      </c>
      <c r="J29" s="60">
        <v>8051583</v>
      </c>
      <c r="K29" s="60">
        <v>4620889</v>
      </c>
      <c r="L29" s="60">
        <v>3760187</v>
      </c>
      <c r="M29" s="60">
        <v>5240594</v>
      </c>
      <c r="N29" s="60">
        <v>13621670</v>
      </c>
      <c r="O29" s="60">
        <v>4138219</v>
      </c>
      <c r="P29" s="60">
        <v>5770474</v>
      </c>
      <c r="Q29" s="60">
        <v>2256534</v>
      </c>
      <c r="R29" s="60">
        <v>12165227</v>
      </c>
      <c r="S29" s="60"/>
      <c r="T29" s="60"/>
      <c r="U29" s="60"/>
      <c r="V29" s="60"/>
      <c r="W29" s="60">
        <v>33838480</v>
      </c>
      <c r="X29" s="60">
        <v>46413000</v>
      </c>
      <c r="Y29" s="60">
        <v>-12574520</v>
      </c>
      <c r="Z29" s="140">
        <v>-27.09</v>
      </c>
      <c r="AA29" s="155">
        <v>48974319</v>
      </c>
    </row>
    <row r="30" spans="1:27" ht="12.75">
      <c r="A30" s="138" t="s">
        <v>76</v>
      </c>
      <c r="B30" s="136"/>
      <c r="C30" s="157">
        <v>33690522</v>
      </c>
      <c r="D30" s="157"/>
      <c r="E30" s="158">
        <v>40781621</v>
      </c>
      <c r="F30" s="159">
        <v>40781621</v>
      </c>
      <c r="G30" s="159">
        <v>2538234</v>
      </c>
      <c r="H30" s="159">
        <v>3526558</v>
      </c>
      <c r="I30" s="159">
        <v>3149980</v>
      </c>
      <c r="J30" s="159">
        <v>9214772</v>
      </c>
      <c r="K30" s="159">
        <v>3696662</v>
      </c>
      <c r="L30" s="159">
        <v>3337514</v>
      </c>
      <c r="M30" s="159">
        <v>6545324</v>
      </c>
      <c r="N30" s="159">
        <v>13579500</v>
      </c>
      <c r="O30" s="159">
        <v>1743331</v>
      </c>
      <c r="P30" s="159">
        <v>3704160</v>
      </c>
      <c r="Q30" s="159">
        <v>1951524</v>
      </c>
      <c r="R30" s="159">
        <v>7399015</v>
      </c>
      <c r="S30" s="159"/>
      <c r="T30" s="159"/>
      <c r="U30" s="159"/>
      <c r="V30" s="159"/>
      <c r="W30" s="159">
        <v>30193287</v>
      </c>
      <c r="X30" s="159">
        <v>51426000</v>
      </c>
      <c r="Y30" s="159">
        <v>-21232713</v>
      </c>
      <c r="Z30" s="141">
        <v>-41.29</v>
      </c>
      <c r="AA30" s="157">
        <v>40781621</v>
      </c>
    </row>
    <row r="31" spans="1:27" ht="12.75">
      <c r="A31" s="138" t="s">
        <v>77</v>
      </c>
      <c r="B31" s="136"/>
      <c r="C31" s="155">
        <v>29729210</v>
      </c>
      <c r="D31" s="155"/>
      <c r="E31" s="156">
        <v>25902271</v>
      </c>
      <c r="F31" s="60">
        <v>25902271</v>
      </c>
      <c r="G31" s="60">
        <v>745163</v>
      </c>
      <c r="H31" s="60">
        <v>749142</v>
      </c>
      <c r="I31" s="60">
        <v>868707</v>
      </c>
      <c r="J31" s="60">
        <v>2363012</v>
      </c>
      <c r="K31" s="60">
        <v>1167917</v>
      </c>
      <c r="L31" s="60">
        <v>1361774</v>
      </c>
      <c r="M31" s="60">
        <v>862483</v>
      </c>
      <c r="N31" s="60">
        <v>3392174</v>
      </c>
      <c r="O31" s="60">
        <v>924900</v>
      </c>
      <c r="P31" s="60">
        <v>822870</v>
      </c>
      <c r="Q31" s="60">
        <v>882638</v>
      </c>
      <c r="R31" s="60">
        <v>2630408</v>
      </c>
      <c r="S31" s="60"/>
      <c r="T31" s="60"/>
      <c r="U31" s="60"/>
      <c r="V31" s="60"/>
      <c r="W31" s="60">
        <v>8385594</v>
      </c>
      <c r="X31" s="60"/>
      <c r="Y31" s="60">
        <v>8385594</v>
      </c>
      <c r="Z31" s="140">
        <v>0</v>
      </c>
      <c r="AA31" s="155">
        <v>25902271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6092</v>
      </c>
      <c r="I32" s="100">
        <f t="shared" si="6"/>
        <v>811493</v>
      </c>
      <c r="J32" s="100">
        <f t="shared" si="6"/>
        <v>817585</v>
      </c>
      <c r="K32" s="100">
        <f t="shared" si="6"/>
        <v>3518802</v>
      </c>
      <c r="L32" s="100">
        <f t="shared" si="6"/>
        <v>11000</v>
      </c>
      <c r="M32" s="100">
        <f t="shared" si="6"/>
        <v>103204</v>
      </c>
      <c r="N32" s="100">
        <f t="shared" si="6"/>
        <v>3633006</v>
      </c>
      <c r="O32" s="100">
        <f t="shared" si="6"/>
        <v>75983</v>
      </c>
      <c r="P32" s="100">
        <f t="shared" si="6"/>
        <v>342645</v>
      </c>
      <c r="Q32" s="100">
        <f t="shared" si="6"/>
        <v>281751</v>
      </c>
      <c r="R32" s="100">
        <f t="shared" si="6"/>
        <v>700379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5150970</v>
      </c>
      <c r="X32" s="100">
        <f t="shared" si="6"/>
        <v>0</v>
      </c>
      <c r="Y32" s="100">
        <f t="shared" si="6"/>
        <v>5150970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>
        <v>6092</v>
      </c>
      <c r="I33" s="60">
        <v>811493</v>
      </c>
      <c r="J33" s="60">
        <v>817585</v>
      </c>
      <c r="K33" s="60">
        <v>3518802</v>
      </c>
      <c r="L33" s="60"/>
      <c r="M33" s="60"/>
      <c r="N33" s="60">
        <v>3518802</v>
      </c>
      <c r="O33" s="60"/>
      <c r="P33" s="60">
        <v>239993</v>
      </c>
      <c r="Q33" s="60">
        <v>239993</v>
      </c>
      <c r="R33" s="60">
        <v>479986</v>
      </c>
      <c r="S33" s="60"/>
      <c r="T33" s="60"/>
      <c r="U33" s="60"/>
      <c r="V33" s="60"/>
      <c r="W33" s="60">
        <v>4816373</v>
      </c>
      <c r="X33" s="60"/>
      <c r="Y33" s="60">
        <v>4816373</v>
      </c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>
        <v>103204</v>
      </c>
      <c r="N34" s="60">
        <v>103204</v>
      </c>
      <c r="O34" s="60">
        <v>75983</v>
      </c>
      <c r="P34" s="60">
        <v>102652</v>
      </c>
      <c r="Q34" s="60">
        <v>41758</v>
      </c>
      <c r="R34" s="60">
        <v>220393</v>
      </c>
      <c r="S34" s="60"/>
      <c r="T34" s="60"/>
      <c r="U34" s="60"/>
      <c r="V34" s="60"/>
      <c r="W34" s="60">
        <v>323597</v>
      </c>
      <c r="X34" s="60"/>
      <c r="Y34" s="60">
        <v>323597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>
        <v>11000</v>
      </c>
      <c r="M37" s="159"/>
      <c r="N37" s="159">
        <v>11000</v>
      </c>
      <c r="O37" s="159"/>
      <c r="P37" s="159"/>
      <c r="Q37" s="159"/>
      <c r="R37" s="159"/>
      <c r="S37" s="159"/>
      <c r="T37" s="159"/>
      <c r="U37" s="159"/>
      <c r="V37" s="159"/>
      <c r="W37" s="159">
        <v>11000</v>
      </c>
      <c r="X37" s="159"/>
      <c r="Y37" s="159">
        <v>11000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22766092</v>
      </c>
      <c r="D38" s="153">
        <f>SUM(D39:D41)</f>
        <v>0</v>
      </c>
      <c r="E38" s="154">
        <f t="shared" si="7"/>
        <v>26898540</v>
      </c>
      <c r="F38" s="100">
        <f t="shared" si="7"/>
        <v>26898540</v>
      </c>
      <c r="G38" s="100">
        <f t="shared" si="7"/>
        <v>1324958</v>
      </c>
      <c r="H38" s="100">
        <f t="shared" si="7"/>
        <v>1283433</v>
      </c>
      <c r="I38" s="100">
        <f t="shared" si="7"/>
        <v>6244097</v>
      </c>
      <c r="J38" s="100">
        <f t="shared" si="7"/>
        <v>8852488</v>
      </c>
      <c r="K38" s="100">
        <f t="shared" si="7"/>
        <v>640791</v>
      </c>
      <c r="L38" s="100">
        <f t="shared" si="7"/>
        <v>1150549</v>
      </c>
      <c r="M38" s="100">
        <f t="shared" si="7"/>
        <v>3097644</v>
      </c>
      <c r="N38" s="100">
        <f t="shared" si="7"/>
        <v>4888984</v>
      </c>
      <c r="O38" s="100">
        <f t="shared" si="7"/>
        <v>2125845</v>
      </c>
      <c r="P38" s="100">
        <f t="shared" si="7"/>
        <v>3170403</v>
      </c>
      <c r="Q38" s="100">
        <f t="shared" si="7"/>
        <v>3962946</v>
      </c>
      <c r="R38" s="100">
        <f t="shared" si="7"/>
        <v>9259194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23000666</v>
      </c>
      <c r="X38" s="100">
        <f t="shared" si="7"/>
        <v>90369000</v>
      </c>
      <c r="Y38" s="100">
        <f t="shared" si="7"/>
        <v>-67368334</v>
      </c>
      <c r="Z38" s="137">
        <f>+IF(X38&lt;&gt;0,+(Y38/X38)*100,0)</f>
        <v>-74.54805740906727</v>
      </c>
      <c r="AA38" s="153">
        <f>SUM(AA39:AA41)</f>
        <v>26898540</v>
      </c>
    </row>
    <row r="39" spans="1:27" ht="12.75">
      <c r="A39" s="138" t="s">
        <v>85</v>
      </c>
      <c r="B39" s="136"/>
      <c r="C39" s="155">
        <v>12299650</v>
      </c>
      <c r="D39" s="155"/>
      <c r="E39" s="156">
        <v>12710177</v>
      </c>
      <c r="F39" s="60">
        <v>12710177</v>
      </c>
      <c r="G39" s="60">
        <v>657391</v>
      </c>
      <c r="H39" s="60">
        <v>944218</v>
      </c>
      <c r="I39" s="60">
        <v>356638</v>
      </c>
      <c r="J39" s="60">
        <v>1958247</v>
      </c>
      <c r="K39" s="60">
        <v>257126</v>
      </c>
      <c r="L39" s="60">
        <v>602420</v>
      </c>
      <c r="M39" s="60">
        <v>1291139</v>
      </c>
      <c r="N39" s="60">
        <v>2150685</v>
      </c>
      <c r="O39" s="60">
        <v>456953</v>
      </c>
      <c r="P39" s="60">
        <v>784097</v>
      </c>
      <c r="Q39" s="60">
        <v>294745</v>
      </c>
      <c r="R39" s="60">
        <v>1535795</v>
      </c>
      <c r="S39" s="60"/>
      <c r="T39" s="60"/>
      <c r="U39" s="60"/>
      <c r="V39" s="60"/>
      <c r="W39" s="60">
        <v>5644727</v>
      </c>
      <c r="X39" s="60">
        <v>16731000</v>
      </c>
      <c r="Y39" s="60">
        <v>-11086273</v>
      </c>
      <c r="Z39" s="140">
        <v>-66.26</v>
      </c>
      <c r="AA39" s="155">
        <v>12710177</v>
      </c>
    </row>
    <row r="40" spans="1:27" ht="12.75">
      <c r="A40" s="138" t="s">
        <v>86</v>
      </c>
      <c r="B40" s="136"/>
      <c r="C40" s="155">
        <v>10466442</v>
      </c>
      <c r="D40" s="155"/>
      <c r="E40" s="156">
        <v>14188363</v>
      </c>
      <c r="F40" s="60">
        <v>14188363</v>
      </c>
      <c r="G40" s="60">
        <v>667567</v>
      </c>
      <c r="H40" s="60">
        <v>339215</v>
      </c>
      <c r="I40" s="60">
        <v>5887459</v>
      </c>
      <c r="J40" s="60">
        <v>6894241</v>
      </c>
      <c r="K40" s="60">
        <v>383665</v>
      </c>
      <c r="L40" s="60">
        <v>548129</v>
      </c>
      <c r="M40" s="60">
        <v>1806505</v>
      </c>
      <c r="N40" s="60">
        <v>2738299</v>
      </c>
      <c r="O40" s="60">
        <v>1668892</v>
      </c>
      <c r="P40" s="60">
        <v>2386306</v>
      </c>
      <c r="Q40" s="60">
        <v>3668201</v>
      </c>
      <c r="R40" s="60">
        <v>7723399</v>
      </c>
      <c r="S40" s="60"/>
      <c r="T40" s="60"/>
      <c r="U40" s="60"/>
      <c r="V40" s="60"/>
      <c r="W40" s="60">
        <v>17355939</v>
      </c>
      <c r="X40" s="60">
        <v>73638000</v>
      </c>
      <c r="Y40" s="60">
        <v>-56282061</v>
      </c>
      <c r="Z40" s="140">
        <v>-76.43</v>
      </c>
      <c r="AA40" s="155">
        <v>14188363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>
        <v>358285</v>
      </c>
      <c r="Q47" s="100">
        <v>358285</v>
      </c>
      <c r="R47" s="100">
        <v>716570</v>
      </c>
      <c r="S47" s="100"/>
      <c r="T47" s="100"/>
      <c r="U47" s="100"/>
      <c r="V47" s="100"/>
      <c r="W47" s="100">
        <v>716570</v>
      </c>
      <c r="X47" s="100"/>
      <c r="Y47" s="100">
        <v>716570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129262997</v>
      </c>
      <c r="D48" s="168">
        <f>+D28+D32+D38+D42+D47</f>
        <v>0</v>
      </c>
      <c r="E48" s="169">
        <f t="shared" si="9"/>
        <v>142556751</v>
      </c>
      <c r="F48" s="73">
        <f t="shared" si="9"/>
        <v>142556751</v>
      </c>
      <c r="G48" s="73">
        <f t="shared" si="9"/>
        <v>6670705</v>
      </c>
      <c r="H48" s="73">
        <f t="shared" si="9"/>
        <v>8233886</v>
      </c>
      <c r="I48" s="73">
        <f t="shared" si="9"/>
        <v>14394849</v>
      </c>
      <c r="J48" s="73">
        <f t="shared" si="9"/>
        <v>29299440</v>
      </c>
      <c r="K48" s="73">
        <f t="shared" si="9"/>
        <v>13645061</v>
      </c>
      <c r="L48" s="73">
        <f t="shared" si="9"/>
        <v>9621024</v>
      </c>
      <c r="M48" s="73">
        <f t="shared" si="9"/>
        <v>15849249</v>
      </c>
      <c r="N48" s="73">
        <f t="shared" si="9"/>
        <v>39115334</v>
      </c>
      <c r="O48" s="73">
        <f t="shared" si="9"/>
        <v>9008278</v>
      </c>
      <c r="P48" s="73">
        <f t="shared" si="9"/>
        <v>14168837</v>
      </c>
      <c r="Q48" s="73">
        <f t="shared" si="9"/>
        <v>9693678</v>
      </c>
      <c r="R48" s="73">
        <f t="shared" si="9"/>
        <v>32870793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101285567</v>
      </c>
      <c r="X48" s="73">
        <f t="shared" si="9"/>
        <v>188208000</v>
      </c>
      <c r="Y48" s="73">
        <f t="shared" si="9"/>
        <v>-86922433</v>
      </c>
      <c r="Z48" s="170">
        <f>+IF(X48&lt;&gt;0,+(Y48/X48)*100,0)</f>
        <v>-46.18423924594066</v>
      </c>
      <c r="AA48" s="168">
        <f>+AA28+AA32+AA38+AA42+AA47</f>
        <v>142556751</v>
      </c>
    </row>
    <row r="49" spans="1:27" ht="12.75">
      <c r="A49" s="148" t="s">
        <v>49</v>
      </c>
      <c r="B49" s="149"/>
      <c r="C49" s="171">
        <f aca="true" t="shared" si="10" ref="C49:Y49">+C25-C48</f>
        <v>34659251</v>
      </c>
      <c r="D49" s="171">
        <f>+D25-D48</f>
        <v>0</v>
      </c>
      <c r="E49" s="172">
        <f t="shared" si="10"/>
        <v>55775509</v>
      </c>
      <c r="F49" s="173">
        <f t="shared" si="10"/>
        <v>55775509</v>
      </c>
      <c r="G49" s="173">
        <f t="shared" si="10"/>
        <v>46124513</v>
      </c>
      <c r="H49" s="173">
        <f t="shared" si="10"/>
        <v>-5939916</v>
      </c>
      <c r="I49" s="173">
        <f t="shared" si="10"/>
        <v>-13409691</v>
      </c>
      <c r="J49" s="173">
        <f t="shared" si="10"/>
        <v>26774906</v>
      </c>
      <c r="K49" s="173">
        <f t="shared" si="10"/>
        <v>-12809784</v>
      </c>
      <c r="L49" s="173">
        <f t="shared" si="10"/>
        <v>-8090092</v>
      </c>
      <c r="M49" s="173">
        <f t="shared" si="10"/>
        <v>24648014</v>
      </c>
      <c r="N49" s="173">
        <f t="shared" si="10"/>
        <v>3748138</v>
      </c>
      <c r="O49" s="173">
        <f t="shared" si="10"/>
        <v>-8712009</v>
      </c>
      <c r="P49" s="173">
        <f t="shared" si="10"/>
        <v>-12433911</v>
      </c>
      <c r="Q49" s="173">
        <f t="shared" si="10"/>
        <v>-9080607</v>
      </c>
      <c r="R49" s="173">
        <f t="shared" si="10"/>
        <v>-30226527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296517</v>
      </c>
      <c r="X49" s="173">
        <f>IF(F25=F48,0,X25-X48)</f>
        <v>-26727000</v>
      </c>
      <c r="Y49" s="173">
        <f t="shared" si="10"/>
        <v>27023517</v>
      </c>
      <c r="Z49" s="174">
        <f>+IF(X49&lt;&gt;0,+(Y49/X49)*100,0)</f>
        <v>-101.10942866763946</v>
      </c>
      <c r="AA49" s="171">
        <f>+AA25-AA48</f>
        <v>55775509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9041298</v>
      </c>
      <c r="D5" s="155">
        <v>0</v>
      </c>
      <c r="E5" s="156">
        <v>10151260</v>
      </c>
      <c r="F5" s="60">
        <v>10151260</v>
      </c>
      <c r="G5" s="60">
        <v>342073</v>
      </c>
      <c r="H5" s="60">
        <v>316765</v>
      </c>
      <c r="I5" s="60">
        <v>31278</v>
      </c>
      <c r="J5" s="60">
        <v>690116</v>
      </c>
      <c r="K5" s="60">
        <v>31278</v>
      </c>
      <c r="L5" s="60">
        <v>124152</v>
      </c>
      <c r="M5" s="60">
        <v>124151</v>
      </c>
      <c r="N5" s="60">
        <v>279581</v>
      </c>
      <c r="O5" s="60">
        <v>124152</v>
      </c>
      <c r="P5" s="60">
        <v>1758699</v>
      </c>
      <c r="Q5" s="60">
        <v>426624</v>
      </c>
      <c r="R5" s="60">
        <v>2309475</v>
      </c>
      <c r="S5" s="60">
        <v>0</v>
      </c>
      <c r="T5" s="60">
        <v>0</v>
      </c>
      <c r="U5" s="60">
        <v>0</v>
      </c>
      <c r="V5" s="60">
        <v>0</v>
      </c>
      <c r="W5" s="60">
        <v>3279172</v>
      </c>
      <c r="X5" s="60">
        <v>7477814</v>
      </c>
      <c r="Y5" s="60">
        <v>-4198642</v>
      </c>
      <c r="Z5" s="140">
        <v>-56.15</v>
      </c>
      <c r="AA5" s="155">
        <v>10151260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552247</v>
      </c>
      <c r="D12" s="155">
        <v>0</v>
      </c>
      <c r="E12" s="156">
        <v>420000</v>
      </c>
      <c r="F12" s="60">
        <v>420000</v>
      </c>
      <c r="G12" s="60">
        <v>143114</v>
      </c>
      <c r="H12" s="60">
        <v>210382</v>
      </c>
      <c r="I12" s="60">
        <v>168962</v>
      </c>
      <c r="J12" s="60">
        <v>522458</v>
      </c>
      <c r="K12" s="60">
        <v>-7699</v>
      </c>
      <c r="L12" s="60">
        <v>8266</v>
      </c>
      <c r="M12" s="60">
        <v>395</v>
      </c>
      <c r="N12" s="60">
        <v>962</v>
      </c>
      <c r="O12" s="60">
        <v>395</v>
      </c>
      <c r="P12" s="60">
        <v>-3904</v>
      </c>
      <c r="Q12" s="60">
        <v>4386</v>
      </c>
      <c r="R12" s="60">
        <v>877</v>
      </c>
      <c r="S12" s="60">
        <v>0</v>
      </c>
      <c r="T12" s="60">
        <v>0</v>
      </c>
      <c r="U12" s="60">
        <v>0</v>
      </c>
      <c r="V12" s="60">
        <v>0</v>
      </c>
      <c r="W12" s="60">
        <v>524297</v>
      </c>
      <c r="X12" s="60">
        <v>315000</v>
      </c>
      <c r="Y12" s="60">
        <v>209297</v>
      </c>
      <c r="Z12" s="140">
        <v>66.44</v>
      </c>
      <c r="AA12" s="155">
        <v>420000</v>
      </c>
    </row>
    <row r="13" spans="1:27" ht="12.75">
      <c r="A13" s="181" t="s">
        <v>109</v>
      </c>
      <c r="B13" s="185"/>
      <c r="C13" s="155">
        <v>9789953</v>
      </c>
      <c r="D13" s="155">
        <v>0</v>
      </c>
      <c r="E13" s="156">
        <v>8500000</v>
      </c>
      <c r="F13" s="60">
        <v>8500000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7789665</v>
      </c>
      <c r="Y13" s="60">
        <v>-7789665</v>
      </c>
      <c r="Z13" s="140">
        <v>-100</v>
      </c>
      <c r="AA13" s="155">
        <v>8500000</v>
      </c>
    </row>
    <row r="14" spans="1:27" ht="12.75">
      <c r="A14" s="181" t="s">
        <v>110</v>
      </c>
      <c r="B14" s="185"/>
      <c r="C14" s="155">
        <v>552247</v>
      </c>
      <c r="D14" s="155">
        <v>0</v>
      </c>
      <c r="E14" s="156">
        <v>600000</v>
      </c>
      <c r="F14" s="60">
        <v>600000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450000</v>
      </c>
      <c r="Y14" s="60">
        <v>-450000</v>
      </c>
      <c r="Z14" s="140">
        <v>-100</v>
      </c>
      <c r="AA14" s="155">
        <v>600000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767069</v>
      </c>
      <c r="H15" s="60">
        <v>1542518</v>
      </c>
      <c r="I15" s="60">
        <v>512388</v>
      </c>
      <c r="J15" s="60">
        <v>2821975</v>
      </c>
      <c r="K15" s="60">
        <v>585765</v>
      </c>
      <c r="L15" s="60">
        <v>1077878</v>
      </c>
      <c r="M15" s="60">
        <v>707802</v>
      </c>
      <c r="N15" s="60">
        <v>2371445</v>
      </c>
      <c r="O15" s="60">
        <v>171610</v>
      </c>
      <c r="P15" s="60">
        <v>-19772</v>
      </c>
      <c r="Q15" s="60">
        <v>0</v>
      </c>
      <c r="R15" s="60">
        <v>151838</v>
      </c>
      <c r="S15" s="60">
        <v>0</v>
      </c>
      <c r="T15" s="60">
        <v>0</v>
      </c>
      <c r="U15" s="60">
        <v>0</v>
      </c>
      <c r="V15" s="60">
        <v>0</v>
      </c>
      <c r="W15" s="60">
        <v>5345258</v>
      </c>
      <c r="X15" s="60"/>
      <c r="Y15" s="60">
        <v>5345258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104843631</v>
      </c>
      <c r="D19" s="155">
        <v>0</v>
      </c>
      <c r="E19" s="156">
        <v>123236000</v>
      </c>
      <c r="F19" s="60">
        <v>123236000</v>
      </c>
      <c r="G19" s="60">
        <v>51541889</v>
      </c>
      <c r="H19" s="60">
        <v>224342</v>
      </c>
      <c r="I19" s="60">
        <v>248018</v>
      </c>
      <c r="J19" s="60">
        <v>52014249</v>
      </c>
      <c r="K19" s="60">
        <v>220615</v>
      </c>
      <c r="L19" s="60">
        <v>319652</v>
      </c>
      <c r="M19" s="60">
        <v>39663888</v>
      </c>
      <c r="N19" s="60">
        <v>40204155</v>
      </c>
      <c r="O19" s="60">
        <v>112</v>
      </c>
      <c r="P19" s="60">
        <v>-97</v>
      </c>
      <c r="Q19" s="60">
        <v>182061</v>
      </c>
      <c r="R19" s="60">
        <v>182076</v>
      </c>
      <c r="S19" s="60">
        <v>0</v>
      </c>
      <c r="T19" s="60">
        <v>0</v>
      </c>
      <c r="U19" s="60">
        <v>0</v>
      </c>
      <c r="V19" s="60">
        <v>0</v>
      </c>
      <c r="W19" s="60">
        <v>92400480</v>
      </c>
      <c r="X19" s="60">
        <v>119562000</v>
      </c>
      <c r="Y19" s="60">
        <v>-27161520</v>
      </c>
      <c r="Z19" s="140">
        <v>-22.72</v>
      </c>
      <c r="AA19" s="155">
        <v>123236000</v>
      </c>
    </row>
    <row r="20" spans="1:27" ht="12.75">
      <c r="A20" s="181" t="s">
        <v>35</v>
      </c>
      <c r="B20" s="185"/>
      <c r="C20" s="155">
        <v>348583</v>
      </c>
      <c r="D20" s="155">
        <v>0</v>
      </c>
      <c r="E20" s="156">
        <v>150000</v>
      </c>
      <c r="F20" s="54">
        <v>150000</v>
      </c>
      <c r="G20" s="54">
        <v>1073</v>
      </c>
      <c r="H20" s="54">
        <v>-37</v>
      </c>
      <c r="I20" s="54">
        <v>24512</v>
      </c>
      <c r="J20" s="54">
        <v>25548</v>
      </c>
      <c r="K20" s="54">
        <v>5318</v>
      </c>
      <c r="L20" s="54">
        <v>984</v>
      </c>
      <c r="M20" s="54">
        <v>1027</v>
      </c>
      <c r="N20" s="54">
        <v>7329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32877</v>
      </c>
      <c r="X20" s="54">
        <v>112500</v>
      </c>
      <c r="Y20" s="54">
        <v>-79623</v>
      </c>
      <c r="Z20" s="184">
        <v>-70.78</v>
      </c>
      <c r="AA20" s="130">
        <v>150000</v>
      </c>
    </row>
    <row r="21" spans="1:27" ht="12.75">
      <c r="A21" s="181" t="s">
        <v>115</v>
      </c>
      <c r="B21" s="185"/>
      <c r="C21" s="155">
        <v>-20151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125107808</v>
      </c>
      <c r="D22" s="188">
        <f>SUM(D5:D21)</f>
        <v>0</v>
      </c>
      <c r="E22" s="189">
        <f t="shared" si="0"/>
        <v>143057260</v>
      </c>
      <c r="F22" s="190">
        <f t="shared" si="0"/>
        <v>143057260</v>
      </c>
      <c r="G22" s="190">
        <f t="shared" si="0"/>
        <v>52795218</v>
      </c>
      <c r="H22" s="190">
        <f t="shared" si="0"/>
        <v>2293970</v>
      </c>
      <c r="I22" s="190">
        <f t="shared" si="0"/>
        <v>985158</v>
      </c>
      <c r="J22" s="190">
        <f t="shared" si="0"/>
        <v>56074346</v>
      </c>
      <c r="K22" s="190">
        <f t="shared" si="0"/>
        <v>835277</v>
      </c>
      <c r="L22" s="190">
        <f t="shared" si="0"/>
        <v>1530932</v>
      </c>
      <c r="M22" s="190">
        <f t="shared" si="0"/>
        <v>40497263</v>
      </c>
      <c r="N22" s="190">
        <f t="shared" si="0"/>
        <v>42863472</v>
      </c>
      <c r="O22" s="190">
        <f t="shared" si="0"/>
        <v>296269</v>
      </c>
      <c r="P22" s="190">
        <f t="shared" si="0"/>
        <v>1734926</v>
      </c>
      <c r="Q22" s="190">
        <f t="shared" si="0"/>
        <v>613071</v>
      </c>
      <c r="R22" s="190">
        <f t="shared" si="0"/>
        <v>2644266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101582084</v>
      </c>
      <c r="X22" s="190">
        <f t="shared" si="0"/>
        <v>135706979</v>
      </c>
      <c r="Y22" s="190">
        <f t="shared" si="0"/>
        <v>-34124895</v>
      </c>
      <c r="Z22" s="191">
        <f>+IF(X22&lt;&gt;0,+(Y22/X22)*100,0)</f>
        <v>-25.14601330857126</v>
      </c>
      <c r="AA22" s="188">
        <f>SUM(AA5:AA21)</f>
        <v>143057260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32507190</v>
      </c>
      <c r="D25" s="155">
        <v>0</v>
      </c>
      <c r="E25" s="156">
        <v>53203329</v>
      </c>
      <c r="F25" s="60">
        <v>53203329</v>
      </c>
      <c r="G25" s="60">
        <v>3529729</v>
      </c>
      <c r="H25" s="60">
        <v>2850189</v>
      </c>
      <c r="I25" s="60">
        <v>3841471</v>
      </c>
      <c r="J25" s="60">
        <v>10221389</v>
      </c>
      <c r="K25" s="60">
        <v>3980285</v>
      </c>
      <c r="L25" s="60">
        <v>4150032</v>
      </c>
      <c r="M25" s="60">
        <v>3126929</v>
      </c>
      <c r="N25" s="60">
        <v>11257246</v>
      </c>
      <c r="O25" s="60">
        <v>2881676</v>
      </c>
      <c r="P25" s="60">
        <v>3156203</v>
      </c>
      <c r="Q25" s="60">
        <v>2954777</v>
      </c>
      <c r="R25" s="60">
        <v>8992656</v>
      </c>
      <c r="S25" s="60">
        <v>0</v>
      </c>
      <c r="T25" s="60">
        <v>0</v>
      </c>
      <c r="U25" s="60">
        <v>0</v>
      </c>
      <c r="V25" s="60">
        <v>0</v>
      </c>
      <c r="W25" s="60">
        <v>30471291</v>
      </c>
      <c r="X25" s="60">
        <v>30598741</v>
      </c>
      <c r="Y25" s="60">
        <v>-127450</v>
      </c>
      <c r="Z25" s="140">
        <v>-0.42</v>
      </c>
      <c r="AA25" s="155">
        <v>53203329</v>
      </c>
    </row>
    <row r="26" spans="1:27" ht="12.75">
      <c r="A26" s="183" t="s">
        <v>38</v>
      </c>
      <c r="B26" s="182"/>
      <c r="C26" s="155">
        <v>11827681</v>
      </c>
      <c r="D26" s="155">
        <v>0</v>
      </c>
      <c r="E26" s="156">
        <v>10176622</v>
      </c>
      <c r="F26" s="60">
        <v>10176622</v>
      </c>
      <c r="G26" s="60">
        <v>954293</v>
      </c>
      <c r="H26" s="60">
        <v>980510</v>
      </c>
      <c r="I26" s="60">
        <v>0</v>
      </c>
      <c r="J26" s="60">
        <v>1934803</v>
      </c>
      <c r="K26" s="60">
        <v>0</v>
      </c>
      <c r="L26" s="60">
        <v>973404</v>
      </c>
      <c r="M26" s="60">
        <v>1029534</v>
      </c>
      <c r="N26" s="60">
        <v>2002938</v>
      </c>
      <c r="O26" s="60">
        <v>2223408</v>
      </c>
      <c r="P26" s="60">
        <v>1195618</v>
      </c>
      <c r="Q26" s="60">
        <v>1195618</v>
      </c>
      <c r="R26" s="60">
        <v>4614644</v>
      </c>
      <c r="S26" s="60">
        <v>0</v>
      </c>
      <c r="T26" s="60">
        <v>0</v>
      </c>
      <c r="U26" s="60">
        <v>0</v>
      </c>
      <c r="V26" s="60">
        <v>0</v>
      </c>
      <c r="W26" s="60">
        <v>8552385</v>
      </c>
      <c r="X26" s="60">
        <v>7742893</v>
      </c>
      <c r="Y26" s="60">
        <v>809492</v>
      </c>
      <c r="Z26" s="140">
        <v>10.45</v>
      </c>
      <c r="AA26" s="155">
        <v>10176622</v>
      </c>
    </row>
    <row r="27" spans="1:27" ht="12.75">
      <c r="A27" s="183" t="s">
        <v>118</v>
      </c>
      <c r="B27" s="182"/>
      <c r="C27" s="155">
        <v>2674990</v>
      </c>
      <c r="D27" s="155">
        <v>0</v>
      </c>
      <c r="E27" s="156">
        <v>2500000</v>
      </c>
      <c r="F27" s="60">
        <v>2500000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2000000</v>
      </c>
      <c r="Y27" s="60">
        <v>-2000000</v>
      </c>
      <c r="Z27" s="140">
        <v>-100</v>
      </c>
      <c r="AA27" s="155">
        <v>2500000</v>
      </c>
    </row>
    <row r="28" spans="1:27" ht="12.75">
      <c r="A28" s="183" t="s">
        <v>39</v>
      </c>
      <c r="B28" s="182"/>
      <c r="C28" s="155">
        <v>15742569</v>
      </c>
      <c r="D28" s="155">
        <v>0</v>
      </c>
      <c r="E28" s="156">
        <v>19000000</v>
      </c>
      <c r="F28" s="60">
        <v>19000000</v>
      </c>
      <c r="G28" s="60">
        <v>750207</v>
      </c>
      <c r="H28" s="60">
        <v>750207</v>
      </c>
      <c r="I28" s="60">
        <v>750678</v>
      </c>
      <c r="J28" s="60">
        <v>2251092</v>
      </c>
      <c r="K28" s="60">
        <v>753429</v>
      </c>
      <c r="L28" s="60">
        <v>756335</v>
      </c>
      <c r="M28" s="60">
        <v>758953</v>
      </c>
      <c r="N28" s="60">
        <v>2268717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4519809</v>
      </c>
      <c r="X28" s="60">
        <v>13500000</v>
      </c>
      <c r="Y28" s="60">
        <v>-8980191</v>
      </c>
      <c r="Z28" s="140">
        <v>-66.52</v>
      </c>
      <c r="AA28" s="155">
        <v>19000000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9913</v>
      </c>
      <c r="H29" s="60">
        <v>3612</v>
      </c>
      <c r="I29" s="60">
        <v>3110</v>
      </c>
      <c r="J29" s="60">
        <v>16635</v>
      </c>
      <c r="K29" s="60">
        <v>4443</v>
      </c>
      <c r="L29" s="60">
        <v>4268</v>
      </c>
      <c r="M29" s="60">
        <v>3505</v>
      </c>
      <c r="N29" s="60">
        <v>12216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28851</v>
      </c>
      <c r="X29" s="60"/>
      <c r="Y29" s="60">
        <v>28851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5173166</v>
      </c>
      <c r="D32" s="155">
        <v>0</v>
      </c>
      <c r="E32" s="156">
        <v>8630000</v>
      </c>
      <c r="F32" s="60">
        <v>8630000</v>
      </c>
      <c r="G32" s="60">
        <v>1023620</v>
      </c>
      <c r="H32" s="60">
        <v>2102258</v>
      </c>
      <c r="I32" s="60">
        <v>7935208</v>
      </c>
      <c r="J32" s="60">
        <v>11061086</v>
      </c>
      <c r="K32" s="60">
        <v>7390368</v>
      </c>
      <c r="L32" s="60">
        <v>2824881</v>
      </c>
      <c r="M32" s="60">
        <v>8506051</v>
      </c>
      <c r="N32" s="60">
        <v>18721300</v>
      </c>
      <c r="O32" s="60">
        <v>2567876</v>
      </c>
      <c r="P32" s="60">
        <v>3682593</v>
      </c>
      <c r="Q32" s="60">
        <v>2711682</v>
      </c>
      <c r="R32" s="60">
        <v>8962151</v>
      </c>
      <c r="S32" s="60">
        <v>0</v>
      </c>
      <c r="T32" s="60">
        <v>0</v>
      </c>
      <c r="U32" s="60">
        <v>0</v>
      </c>
      <c r="V32" s="60">
        <v>0</v>
      </c>
      <c r="W32" s="60">
        <v>38744537</v>
      </c>
      <c r="X32" s="60">
        <v>6332500</v>
      </c>
      <c r="Y32" s="60">
        <v>32412037</v>
      </c>
      <c r="Z32" s="140">
        <v>511.84</v>
      </c>
      <c r="AA32" s="155">
        <v>8630000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358285</v>
      </c>
      <c r="Q33" s="60">
        <v>358285</v>
      </c>
      <c r="R33" s="60">
        <v>716570</v>
      </c>
      <c r="S33" s="60">
        <v>0</v>
      </c>
      <c r="T33" s="60">
        <v>0</v>
      </c>
      <c r="U33" s="60">
        <v>0</v>
      </c>
      <c r="V33" s="60">
        <v>0</v>
      </c>
      <c r="W33" s="60">
        <v>716570</v>
      </c>
      <c r="X33" s="60"/>
      <c r="Y33" s="60">
        <v>716570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61317250</v>
      </c>
      <c r="D34" s="155">
        <v>0</v>
      </c>
      <c r="E34" s="156">
        <v>49046800</v>
      </c>
      <c r="F34" s="60">
        <v>49046800</v>
      </c>
      <c r="G34" s="60">
        <v>402943</v>
      </c>
      <c r="H34" s="60">
        <v>1567774</v>
      </c>
      <c r="I34" s="60">
        <v>1864382</v>
      </c>
      <c r="J34" s="60">
        <v>3835099</v>
      </c>
      <c r="K34" s="60">
        <v>1516536</v>
      </c>
      <c r="L34" s="60">
        <v>912104</v>
      </c>
      <c r="M34" s="60">
        <v>2424277</v>
      </c>
      <c r="N34" s="60">
        <v>4852917</v>
      </c>
      <c r="O34" s="60">
        <v>1335318</v>
      </c>
      <c r="P34" s="60">
        <v>5776138</v>
      </c>
      <c r="Q34" s="60">
        <v>2473316</v>
      </c>
      <c r="R34" s="60">
        <v>9584772</v>
      </c>
      <c r="S34" s="60">
        <v>0</v>
      </c>
      <c r="T34" s="60">
        <v>0</v>
      </c>
      <c r="U34" s="60">
        <v>0</v>
      </c>
      <c r="V34" s="60">
        <v>0</v>
      </c>
      <c r="W34" s="60">
        <v>18272788</v>
      </c>
      <c r="X34" s="60">
        <v>37899166</v>
      </c>
      <c r="Y34" s="60">
        <v>-19626378</v>
      </c>
      <c r="Z34" s="140">
        <v>-51.79</v>
      </c>
      <c r="AA34" s="155">
        <v>49046800</v>
      </c>
    </row>
    <row r="35" spans="1:27" ht="12.75">
      <c r="A35" s="181" t="s">
        <v>122</v>
      </c>
      <c r="B35" s="185"/>
      <c r="C35" s="155">
        <v>20151</v>
      </c>
      <c r="D35" s="155">
        <v>0</v>
      </c>
      <c r="E35" s="156">
        <v>0</v>
      </c>
      <c r="F35" s="60">
        <v>0</v>
      </c>
      <c r="G35" s="60">
        <v>0</v>
      </c>
      <c r="H35" s="60">
        <v>-20664</v>
      </c>
      <c r="I35" s="60">
        <v>0</v>
      </c>
      <c r="J35" s="60">
        <v>-20664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-20664</v>
      </c>
      <c r="X35" s="60"/>
      <c r="Y35" s="60">
        <v>-20664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129262997</v>
      </c>
      <c r="D36" s="188">
        <f>SUM(D25:D35)</f>
        <v>0</v>
      </c>
      <c r="E36" s="189">
        <f t="shared" si="1"/>
        <v>142556751</v>
      </c>
      <c r="F36" s="190">
        <f t="shared" si="1"/>
        <v>142556751</v>
      </c>
      <c r="G36" s="190">
        <f t="shared" si="1"/>
        <v>6670705</v>
      </c>
      <c r="H36" s="190">
        <f t="shared" si="1"/>
        <v>8233886</v>
      </c>
      <c r="I36" s="190">
        <f t="shared" si="1"/>
        <v>14394849</v>
      </c>
      <c r="J36" s="190">
        <f t="shared" si="1"/>
        <v>29299440</v>
      </c>
      <c r="K36" s="190">
        <f t="shared" si="1"/>
        <v>13645061</v>
      </c>
      <c r="L36" s="190">
        <f t="shared" si="1"/>
        <v>9621024</v>
      </c>
      <c r="M36" s="190">
        <f t="shared" si="1"/>
        <v>15849249</v>
      </c>
      <c r="N36" s="190">
        <f t="shared" si="1"/>
        <v>39115334</v>
      </c>
      <c r="O36" s="190">
        <f t="shared" si="1"/>
        <v>9008278</v>
      </c>
      <c r="P36" s="190">
        <f t="shared" si="1"/>
        <v>14168837</v>
      </c>
      <c r="Q36" s="190">
        <f t="shared" si="1"/>
        <v>9693678</v>
      </c>
      <c r="R36" s="190">
        <f t="shared" si="1"/>
        <v>32870793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101285567</v>
      </c>
      <c r="X36" s="190">
        <f t="shared" si="1"/>
        <v>98073300</v>
      </c>
      <c r="Y36" s="190">
        <f t="shared" si="1"/>
        <v>3212267</v>
      </c>
      <c r="Z36" s="191">
        <f>+IF(X36&lt;&gt;0,+(Y36/X36)*100,0)</f>
        <v>3.275373623606017</v>
      </c>
      <c r="AA36" s="188">
        <f>SUM(AA25:AA35)</f>
        <v>142556751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-4155189</v>
      </c>
      <c r="D38" s="199">
        <f>+D22-D36</f>
        <v>0</v>
      </c>
      <c r="E38" s="200">
        <f t="shared" si="2"/>
        <v>500509</v>
      </c>
      <c r="F38" s="106">
        <f t="shared" si="2"/>
        <v>500509</v>
      </c>
      <c r="G38" s="106">
        <f t="shared" si="2"/>
        <v>46124513</v>
      </c>
      <c r="H38" s="106">
        <f t="shared" si="2"/>
        <v>-5939916</v>
      </c>
      <c r="I38" s="106">
        <f t="shared" si="2"/>
        <v>-13409691</v>
      </c>
      <c r="J38" s="106">
        <f t="shared" si="2"/>
        <v>26774906</v>
      </c>
      <c r="K38" s="106">
        <f t="shared" si="2"/>
        <v>-12809784</v>
      </c>
      <c r="L38" s="106">
        <f t="shared" si="2"/>
        <v>-8090092</v>
      </c>
      <c r="M38" s="106">
        <f t="shared" si="2"/>
        <v>24648014</v>
      </c>
      <c r="N38" s="106">
        <f t="shared" si="2"/>
        <v>3748138</v>
      </c>
      <c r="O38" s="106">
        <f t="shared" si="2"/>
        <v>-8712009</v>
      </c>
      <c r="P38" s="106">
        <f t="shared" si="2"/>
        <v>-12433911</v>
      </c>
      <c r="Q38" s="106">
        <f t="shared" si="2"/>
        <v>-9080607</v>
      </c>
      <c r="R38" s="106">
        <f t="shared" si="2"/>
        <v>-30226527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296517</v>
      </c>
      <c r="X38" s="106">
        <f>IF(F22=F36,0,X22-X36)</f>
        <v>37633679</v>
      </c>
      <c r="Y38" s="106">
        <f t="shared" si="2"/>
        <v>-37337162</v>
      </c>
      <c r="Z38" s="201">
        <f>+IF(X38&lt;&gt;0,+(Y38/X38)*100,0)</f>
        <v>-99.21209669668491</v>
      </c>
      <c r="AA38" s="199">
        <f>+AA22-AA36</f>
        <v>500509</v>
      </c>
    </row>
    <row r="39" spans="1:27" ht="12.75">
      <c r="A39" s="181" t="s">
        <v>46</v>
      </c>
      <c r="B39" s="185"/>
      <c r="C39" s="155">
        <v>38814440</v>
      </c>
      <c r="D39" s="155">
        <v>0</v>
      </c>
      <c r="E39" s="156">
        <v>55275000</v>
      </c>
      <c r="F39" s="60">
        <v>55275000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70011000</v>
      </c>
      <c r="Y39" s="60">
        <v>-70011000</v>
      </c>
      <c r="Z39" s="140">
        <v>-100</v>
      </c>
      <c r="AA39" s="155">
        <v>55275000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34659251</v>
      </c>
      <c r="D42" s="206">
        <f>SUM(D38:D41)</f>
        <v>0</v>
      </c>
      <c r="E42" s="207">
        <f t="shared" si="3"/>
        <v>55775509</v>
      </c>
      <c r="F42" s="88">
        <f t="shared" si="3"/>
        <v>55775509</v>
      </c>
      <c r="G42" s="88">
        <f t="shared" si="3"/>
        <v>46124513</v>
      </c>
      <c r="H42" s="88">
        <f t="shared" si="3"/>
        <v>-5939916</v>
      </c>
      <c r="I42" s="88">
        <f t="shared" si="3"/>
        <v>-13409691</v>
      </c>
      <c r="J42" s="88">
        <f t="shared" si="3"/>
        <v>26774906</v>
      </c>
      <c r="K42" s="88">
        <f t="shared" si="3"/>
        <v>-12809784</v>
      </c>
      <c r="L42" s="88">
        <f t="shared" si="3"/>
        <v>-8090092</v>
      </c>
      <c r="M42" s="88">
        <f t="shared" si="3"/>
        <v>24648014</v>
      </c>
      <c r="N42" s="88">
        <f t="shared" si="3"/>
        <v>3748138</v>
      </c>
      <c r="O42" s="88">
        <f t="shared" si="3"/>
        <v>-8712009</v>
      </c>
      <c r="P42" s="88">
        <f t="shared" si="3"/>
        <v>-12433911</v>
      </c>
      <c r="Q42" s="88">
        <f t="shared" si="3"/>
        <v>-9080607</v>
      </c>
      <c r="R42" s="88">
        <f t="shared" si="3"/>
        <v>-30226527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296517</v>
      </c>
      <c r="X42" s="88">
        <f t="shared" si="3"/>
        <v>107644679</v>
      </c>
      <c r="Y42" s="88">
        <f t="shared" si="3"/>
        <v>-107348162</v>
      </c>
      <c r="Z42" s="208">
        <f>+IF(X42&lt;&gt;0,+(Y42/X42)*100,0)</f>
        <v>-99.7245409594282</v>
      </c>
      <c r="AA42" s="206">
        <f>SUM(AA38:AA41)</f>
        <v>55775509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34659251</v>
      </c>
      <c r="D44" s="210">
        <f>+D42-D43</f>
        <v>0</v>
      </c>
      <c r="E44" s="211">
        <f t="shared" si="4"/>
        <v>55775509</v>
      </c>
      <c r="F44" s="77">
        <f t="shared" si="4"/>
        <v>55775509</v>
      </c>
      <c r="G44" s="77">
        <f t="shared" si="4"/>
        <v>46124513</v>
      </c>
      <c r="H44" s="77">
        <f t="shared" si="4"/>
        <v>-5939916</v>
      </c>
      <c r="I44" s="77">
        <f t="shared" si="4"/>
        <v>-13409691</v>
      </c>
      <c r="J44" s="77">
        <f t="shared" si="4"/>
        <v>26774906</v>
      </c>
      <c r="K44" s="77">
        <f t="shared" si="4"/>
        <v>-12809784</v>
      </c>
      <c r="L44" s="77">
        <f t="shared" si="4"/>
        <v>-8090092</v>
      </c>
      <c r="M44" s="77">
        <f t="shared" si="4"/>
        <v>24648014</v>
      </c>
      <c r="N44" s="77">
        <f t="shared" si="4"/>
        <v>3748138</v>
      </c>
      <c r="O44" s="77">
        <f t="shared" si="4"/>
        <v>-8712009</v>
      </c>
      <c r="P44" s="77">
        <f t="shared" si="4"/>
        <v>-12433911</v>
      </c>
      <c r="Q44" s="77">
        <f t="shared" si="4"/>
        <v>-9080607</v>
      </c>
      <c r="R44" s="77">
        <f t="shared" si="4"/>
        <v>-30226527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296517</v>
      </c>
      <c r="X44" s="77">
        <f t="shared" si="4"/>
        <v>107644679</v>
      </c>
      <c r="Y44" s="77">
        <f t="shared" si="4"/>
        <v>-107348162</v>
      </c>
      <c r="Z44" s="212">
        <f>+IF(X44&lt;&gt;0,+(Y44/X44)*100,0)</f>
        <v>-99.7245409594282</v>
      </c>
      <c r="AA44" s="210">
        <f>+AA42-AA43</f>
        <v>55775509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34659251</v>
      </c>
      <c r="D46" s="206">
        <f>SUM(D44:D45)</f>
        <v>0</v>
      </c>
      <c r="E46" s="207">
        <f t="shared" si="5"/>
        <v>55775509</v>
      </c>
      <c r="F46" s="88">
        <f t="shared" si="5"/>
        <v>55775509</v>
      </c>
      <c r="G46" s="88">
        <f t="shared" si="5"/>
        <v>46124513</v>
      </c>
      <c r="H46" s="88">
        <f t="shared" si="5"/>
        <v>-5939916</v>
      </c>
      <c r="I46" s="88">
        <f t="shared" si="5"/>
        <v>-13409691</v>
      </c>
      <c r="J46" s="88">
        <f t="shared" si="5"/>
        <v>26774906</v>
      </c>
      <c r="K46" s="88">
        <f t="shared" si="5"/>
        <v>-12809784</v>
      </c>
      <c r="L46" s="88">
        <f t="shared" si="5"/>
        <v>-8090092</v>
      </c>
      <c r="M46" s="88">
        <f t="shared" si="5"/>
        <v>24648014</v>
      </c>
      <c r="N46" s="88">
        <f t="shared" si="5"/>
        <v>3748138</v>
      </c>
      <c r="O46" s="88">
        <f t="shared" si="5"/>
        <v>-8712009</v>
      </c>
      <c r="P46" s="88">
        <f t="shared" si="5"/>
        <v>-12433911</v>
      </c>
      <c r="Q46" s="88">
        <f t="shared" si="5"/>
        <v>-9080607</v>
      </c>
      <c r="R46" s="88">
        <f t="shared" si="5"/>
        <v>-30226527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296517</v>
      </c>
      <c r="X46" s="88">
        <f t="shared" si="5"/>
        <v>107644679</v>
      </c>
      <c r="Y46" s="88">
        <f t="shared" si="5"/>
        <v>-107348162</v>
      </c>
      <c r="Z46" s="208">
        <f>+IF(X46&lt;&gt;0,+(Y46/X46)*100,0)</f>
        <v>-99.7245409594282</v>
      </c>
      <c r="AA46" s="206">
        <f>SUM(AA44:AA45)</f>
        <v>55775509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34659251</v>
      </c>
      <c r="D48" s="217">
        <f>SUM(D46:D47)</f>
        <v>0</v>
      </c>
      <c r="E48" s="218">
        <f t="shared" si="6"/>
        <v>55775509</v>
      </c>
      <c r="F48" s="219">
        <f t="shared" si="6"/>
        <v>55775509</v>
      </c>
      <c r="G48" s="219">
        <f t="shared" si="6"/>
        <v>46124513</v>
      </c>
      <c r="H48" s="220">
        <f t="shared" si="6"/>
        <v>-5939916</v>
      </c>
      <c r="I48" s="220">
        <f t="shared" si="6"/>
        <v>-13409691</v>
      </c>
      <c r="J48" s="220">
        <f t="shared" si="6"/>
        <v>26774906</v>
      </c>
      <c r="K48" s="220">
        <f t="shared" si="6"/>
        <v>-12809784</v>
      </c>
      <c r="L48" s="220">
        <f t="shared" si="6"/>
        <v>-8090092</v>
      </c>
      <c r="M48" s="219">
        <f t="shared" si="6"/>
        <v>24648014</v>
      </c>
      <c r="N48" s="219">
        <f t="shared" si="6"/>
        <v>3748138</v>
      </c>
      <c r="O48" s="220">
        <f t="shared" si="6"/>
        <v>-8712009</v>
      </c>
      <c r="P48" s="220">
        <f t="shared" si="6"/>
        <v>-12433911</v>
      </c>
      <c r="Q48" s="220">
        <f t="shared" si="6"/>
        <v>-9080607</v>
      </c>
      <c r="R48" s="220">
        <f t="shared" si="6"/>
        <v>-30226527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296517</v>
      </c>
      <c r="X48" s="220">
        <f t="shared" si="6"/>
        <v>107644679</v>
      </c>
      <c r="Y48" s="220">
        <f t="shared" si="6"/>
        <v>-107348162</v>
      </c>
      <c r="Z48" s="221">
        <f>+IF(X48&lt;&gt;0,+(Y48/X48)*100,0)</f>
        <v>-99.7245409594282</v>
      </c>
      <c r="AA48" s="222">
        <f>SUM(AA46:AA47)</f>
        <v>55775509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10521357</v>
      </c>
      <c r="D5" s="153">
        <f>SUM(D6:D8)</f>
        <v>0</v>
      </c>
      <c r="E5" s="154">
        <f t="shared" si="0"/>
        <v>14800000</v>
      </c>
      <c r="F5" s="100">
        <f t="shared" si="0"/>
        <v>14800000</v>
      </c>
      <c r="G5" s="100">
        <f t="shared" si="0"/>
        <v>0</v>
      </c>
      <c r="H5" s="100">
        <f t="shared" si="0"/>
        <v>0</v>
      </c>
      <c r="I5" s="100">
        <f t="shared" si="0"/>
        <v>40114</v>
      </c>
      <c r="J5" s="100">
        <f t="shared" si="0"/>
        <v>40114</v>
      </c>
      <c r="K5" s="100">
        <f t="shared" si="0"/>
        <v>286620</v>
      </c>
      <c r="L5" s="100">
        <f t="shared" si="0"/>
        <v>427804</v>
      </c>
      <c r="M5" s="100">
        <f t="shared" si="0"/>
        <v>75098</v>
      </c>
      <c r="N5" s="100">
        <f t="shared" si="0"/>
        <v>789522</v>
      </c>
      <c r="O5" s="100">
        <f t="shared" si="0"/>
        <v>433124</v>
      </c>
      <c r="P5" s="100">
        <f t="shared" si="0"/>
        <v>548855</v>
      </c>
      <c r="Q5" s="100">
        <f t="shared" si="0"/>
        <v>621080</v>
      </c>
      <c r="R5" s="100">
        <f t="shared" si="0"/>
        <v>1603059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2432695</v>
      </c>
      <c r="X5" s="100">
        <f t="shared" si="0"/>
        <v>11106000</v>
      </c>
      <c r="Y5" s="100">
        <f t="shared" si="0"/>
        <v>-8673305</v>
      </c>
      <c r="Z5" s="137">
        <f>+IF(X5&lt;&gt;0,+(Y5/X5)*100,0)</f>
        <v>-78.09566900774357</v>
      </c>
      <c r="AA5" s="153">
        <f>SUM(AA6:AA8)</f>
        <v>14800000</v>
      </c>
    </row>
    <row r="6" spans="1:27" ht="12.75">
      <c r="A6" s="138" t="s">
        <v>75</v>
      </c>
      <c r="B6" s="136"/>
      <c r="C6" s="155">
        <v>3659618</v>
      </c>
      <c r="D6" s="155"/>
      <c r="E6" s="156">
        <v>13100000</v>
      </c>
      <c r="F6" s="60">
        <v>13100000</v>
      </c>
      <c r="G6" s="60"/>
      <c r="H6" s="60"/>
      <c r="I6" s="60"/>
      <c r="J6" s="60"/>
      <c r="K6" s="60"/>
      <c r="L6" s="60">
        <v>427804</v>
      </c>
      <c r="M6" s="60"/>
      <c r="N6" s="60">
        <v>427804</v>
      </c>
      <c r="O6" s="60">
        <v>251130</v>
      </c>
      <c r="P6" s="60">
        <v>284959</v>
      </c>
      <c r="Q6" s="60">
        <v>299739</v>
      </c>
      <c r="R6" s="60">
        <v>835828</v>
      </c>
      <c r="S6" s="60"/>
      <c r="T6" s="60"/>
      <c r="U6" s="60"/>
      <c r="V6" s="60"/>
      <c r="W6" s="60">
        <v>1263632</v>
      </c>
      <c r="X6" s="60">
        <v>9828000</v>
      </c>
      <c r="Y6" s="60">
        <v>-8564368</v>
      </c>
      <c r="Z6" s="140">
        <v>-87.14</v>
      </c>
      <c r="AA6" s="62">
        <v>13100000</v>
      </c>
    </row>
    <row r="7" spans="1:27" ht="12.75">
      <c r="A7" s="138" t="s">
        <v>76</v>
      </c>
      <c r="B7" s="136"/>
      <c r="C7" s="157">
        <v>89292</v>
      </c>
      <c r="D7" s="157"/>
      <c r="E7" s="158">
        <v>1700000</v>
      </c>
      <c r="F7" s="159">
        <v>1700000</v>
      </c>
      <c r="G7" s="159"/>
      <c r="H7" s="159"/>
      <c r="I7" s="159"/>
      <c r="J7" s="159"/>
      <c r="K7" s="159"/>
      <c r="L7" s="159"/>
      <c r="M7" s="159">
        <v>9960</v>
      </c>
      <c r="N7" s="159">
        <v>9960</v>
      </c>
      <c r="O7" s="159">
        <v>111414</v>
      </c>
      <c r="P7" s="159">
        <v>40458</v>
      </c>
      <c r="Q7" s="159">
        <v>67888</v>
      </c>
      <c r="R7" s="159">
        <v>219760</v>
      </c>
      <c r="S7" s="159"/>
      <c r="T7" s="159"/>
      <c r="U7" s="159"/>
      <c r="V7" s="159"/>
      <c r="W7" s="159">
        <v>229720</v>
      </c>
      <c r="X7" s="159">
        <v>1278000</v>
      </c>
      <c r="Y7" s="159">
        <v>-1048280</v>
      </c>
      <c r="Z7" s="141">
        <v>-82.03</v>
      </c>
      <c r="AA7" s="225">
        <v>1700000</v>
      </c>
    </row>
    <row r="8" spans="1:27" ht="12.75">
      <c r="A8" s="138" t="s">
        <v>77</v>
      </c>
      <c r="B8" s="136"/>
      <c r="C8" s="155">
        <v>6772447</v>
      </c>
      <c r="D8" s="155"/>
      <c r="E8" s="156"/>
      <c r="F8" s="60"/>
      <c r="G8" s="60"/>
      <c r="H8" s="60"/>
      <c r="I8" s="60">
        <v>40114</v>
      </c>
      <c r="J8" s="60">
        <v>40114</v>
      </c>
      <c r="K8" s="60">
        <v>286620</v>
      </c>
      <c r="L8" s="60"/>
      <c r="M8" s="60">
        <v>65138</v>
      </c>
      <c r="N8" s="60">
        <v>351758</v>
      </c>
      <c r="O8" s="60">
        <v>70580</v>
      </c>
      <c r="P8" s="60">
        <v>223438</v>
      </c>
      <c r="Q8" s="60">
        <v>253453</v>
      </c>
      <c r="R8" s="60">
        <v>547471</v>
      </c>
      <c r="S8" s="60"/>
      <c r="T8" s="60"/>
      <c r="U8" s="60"/>
      <c r="V8" s="60"/>
      <c r="W8" s="60">
        <v>939343</v>
      </c>
      <c r="X8" s="60"/>
      <c r="Y8" s="60">
        <v>939343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11500000</v>
      </c>
      <c r="F9" s="100">
        <f t="shared" si="1"/>
        <v>11500000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11500000</v>
      </c>
    </row>
    <row r="10" spans="1:27" ht="12.75">
      <c r="A10" s="138" t="s">
        <v>79</v>
      </c>
      <c r="B10" s="136"/>
      <c r="C10" s="155"/>
      <c r="D10" s="155"/>
      <c r="E10" s="156">
        <v>11500000</v>
      </c>
      <c r="F10" s="60">
        <v>11500000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11500000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22574756</v>
      </c>
      <c r="D15" s="153">
        <f>SUM(D16:D18)</f>
        <v>0</v>
      </c>
      <c r="E15" s="154">
        <f t="shared" si="2"/>
        <v>39875000</v>
      </c>
      <c r="F15" s="100">
        <f t="shared" si="2"/>
        <v>39875000</v>
      </c>
      <c r="G15" s="100">
        <f t="shared" si="2"/>
        <v>4521795</v>
      </c>
      <c r="H15" s="100">
        <f t="shared" si="2"/>
        <v>1351724</v>
      </c>
      <c r="I15" s="100">
        <f t="shared" si="2"/>
        <v>0</v>
      </c>
      <c r="J15" s="100">
        <f t="shared" si="2"/>
        <v>5873519</v>
      </c>
      <c r="K15" s="100">
        <f t="shared" si="2"/>
        <v>0</v>
      </c>
      <c r="L15" s="100">
        <f t="shared" si="2"/>
        <v>4687831</v>
      </c>
      <c r="M15" s="100">
        <f t="shared" si="2"/>
        <v>440300</v>
      </c>
      <c r="N15" s="100">
        <f t="shared" si="2"/>
        <v>5128131</v>
      </c>
      <c r="O15" s="100">
        <f t="shared" si="2"/>
        <v>91796891</v>
      </c>
      <c r="P15" s="100">
        <f t="shared" si="2"/>
        <v>120539958</v>
      </c>
      <c r="Q15" s="100">
        <f t="shared" si="2"/>
        <v>122226070</v>
      </c>
      <c r="R15" s="100">
        <f t="shared" si="2"/>
        <v>334562919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345564569</v>
      </c>
      <c r="X15" s="100">
        <f t="shared" si="2"/>
        <v>70200000</v>
      </c>
      <c r="Y15" s="100">
        <f t="shared" si="2"/>
        <v>275364569</v>
      </c>
      <c r="Z15" s="137">
        <f>+IF(X15&lt;&gt;0,+(Y15/X15)*100,0)</f>
        <v>392.25722079772083</v>
      </c>
      <c r="AA15" s="102">
        <f>SUM(AA16:AA18)</f>
        <v>39875000</v>
      </c>
    </row>
    <row r="16" spans="1:27" ht="12.75">
      <c r="A16" s="138" t="s">
        <v>85</v>
      </c>
      <c r="B16" s="136"/>
      <c r="C16" s="155">
        <v>1944180</v>
      </c>
      <c r="D16" s="155"/>
      <c r="E16" s="156">
        <v>9600000</v>
      </c>
      <c r="F16" s="60">
        <v>9600000</v>
      </c>
      <c r="G16" s="60"/>
      <c r="H16" s="60"/>
      <c r="I16" s="60"/>
      <c r="J16" s="60"/>
      <c r="K16" s="60"/>
      <c r="L16" s="60"/>
      <c r="M16" s="60"/>
      <c r="N16" s="60"/>
      <c r="O16" s="60">
        <v>22379</v>
      </c>
      <c r="P16" s="60"/>
      <c r="Q16" s="60"/>
      <c r="R16" s="60">
        <v>22379</v>
      </c>
      <c r="S16" s="60"/>
      <c r="T16" s="60"/>
      <c r="U16" s="60"/>
      <c r="V16" s="60"/>
      <c r="W16" s="60">
        <v>22379</v>
      </c>
      <c r="X16" s="60">
        <v>7200000</v>
      </c>
      <c r="Y16" s="60">
        <v>-7177621</v>
      </c>
      <c r="Z16" s="140">
        <v>-99.69</v>
      </c>
      <c r="AA16" s="62">
        <v>9600000</v>
      </c>
    </row>
    <row r="17" spans="1:27" ht="12.75">
      <c r="A17" s="138" t="s">
        <v>86</v>
      </c>
      <c r="B17" s="136"/>
      <c r="C17" s="155">
        <v>20630576</v>
      </c>
      <c r="D17" s="155"/>
      <c r="E17" s="156">
        <v>30275000</v>
      </c>
      <c r="F17" s="60">
        <v>30275000</v>
      </c>
      <c r="G17" s="60">
        <v>4521795</v>
      </c>
      <c r="H17" s="60">
        <v>1351724</v>
      </c>
      <c r="I17" s="60"/>
      <c r="J17" s="60">
        <v>5873519</v>
      </c>
      <c r="K17" s="60"/>
      <c r="L17" s="60">
        <v>4687831</v>
      </c>
      <c r="M17" s="60">
        <v>440300</v>
      </c>
      <c r="N17" s="60">
        <v>5128131</v>
      </c>
      <c r="O17" s="60">
        <v>91774512</v>
      </c>
      <c r="P17" s="60">
        <v>120539958</v>
      </c>
      <c r="Q17" s="60">
        <v>122226070</v>
      </c>
      <c r="R17" s="60">
        <v>334540540</v>
      </c>
      <c r="S17" s="60"/>
      <c r="T17" s="60"/>
      <c r="U17" s="60"/>
      <c r="V17" s="60"/>
      <c r="W17" s="60">
        <v>345542190</v>
      </c>
      <c r="X17" s="60">
        <v>63000000</v>
      </c>
      <c r="Y17" s="60">
        <v>282542190</v>
      </c>
      <c r="Z17" s="140">
        <v>448.48</v>
      </c>
      <c r="AA17" s="62">
        <v>30275000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9343273</v>
      </c>
      <c r="D19" s="153">
        <f>SUM(D20:D23)</f>
        <v>0</v>
      </c>
      <c r="E19" s="154">
        <f t="shared" si="3"/>
        <v>28000000</v>
      </c>
      <c r="F19" s="100">
        <f t="shared" si="3"/>
        <v>28000000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717360</v>
      </c>
      <c r="L19" s="100">
        <f t="shared" si="3"/>
        <v>0</v>
      </c>
      <c r="M19" s="100">
        <f t="shared" si="3"/>
        <v>0</v>
      </c>
      <c r="N19" s="100">
        <f t="shared" si="3"/>
        <v>717360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717360</v>
      </c>
      <c r="X19" s="100">
        <f t="shared" si="3"/>
        <v>0</v>
      </c>
      <c r="Y19" s="100">
        <f t="shared" si="3"/>
        <v>717360</v>
      </c>
      <c r="Z19" s="137">
        <f>+IF(X19&lt;&gt;0,+(Y19/X19)*100,0)</f>
        <v>0</v>
      </c>
      <c r="AA19" s="102">
        <f>SUM(AA20:AA23)</f>
        <v>28000000</v>
      </c>
    </row>
    <row r="20" spans="1:27" ht="12.75">
      <c r="A20" s="138" t="s">
        <v>89</v>
      </c>
      <c r="B20" s="136"/>
      <c r="C20" s="155">
        <v>9343273</v>
      </c>
      <c r="D20" s="155"/>
      <c r="E20" s="156">
        <v>28000000</v>
      </c>
      <c r="F20" s="60">
        <v>28000000</v>
      </c>
      <c r="G20" s="60"/>
      <c r="H20" s="60"/>
      <c r="I20" s="60"/>
      <c r="J20" s="60"/>
      <c r="K20" s="60">
        <v>717360</v>
      </c>
      <c r="L20" s="60"/>
      <c r="M20" s="60"/>
      <c r="N20" s="60">
        <v>717360</v>
      </c>
      <c r="O20" s="60"/>
      <c r="P20" s="60"/>
      <c r="Q20" s="60"/>
      <c r="R20" s="60"/>
      <c r="S20" s="60"/>
      <c r="T20" s="60"/>
      <c r="U20" s="60"/>
      <c r="V20" s="60"/>
      <c r="W20" s="60">
        <v>717360</v>
      </c>
      <c r="X20" s="60"/>
      <c r="Y20" s="60">
        <v>717360</v>
      </c>
      <c r="Z20" s="140"/>
      <c r="AA20" s="62">
        <v>28000000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14220000</v>
      </c>
      <c r="F24" s="100">
        <v>14220000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14220000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42439386</v>
      </c>
      <c r="D25" s="217">
        <f>+D5+D9+D15+D19+D24</f>
        <v>0</v>
      </c>
      <c r="E25" s="230">
        <f t="shared" si="4"/>
        <v>108395000</v>
      </c>
      <c r="F25" s="219">
        <f t="shared" si="4"/>
        <v>108395000</v>
      </c>
      <c r="G25" s="219">
        <f t="shared" si="4"/>
        <v>4521795</v>
      </c>
      <c r="H25" s="219">
        <f t="shared" si="4"/>
        <v>1351724</v>
      </c>
      <c r="I25" s="219">
        <f t="shared" si="4"/>
        <v>40114</v>
      </c>
      <c r="J25" s="219">
        <f t="shared" si="4"/>
        <v>5913633</v>
      </c>
      <c r="K25" s="219">
        <f t="shared" si="4"/>
        <v>1003980</v>
      </c>
      <c r="L25" s="219">
        <f t="shared" si="4"/>
        <v>5115635</v>
      </c>
      <c r="M25" s="219">
        <f t="shared" si="4"/>
        <v>515398</v>
      </c>
      <c r="N25" s="219">
        <f t="shared" si="4"/>
        <v>6635013</v>
      </c>
      <c r="O25" s="219">
        <f t="shared" si="4"/>
        <v>92230015</v>
      </c>
      <c r="P25" s="219">
        <f t="shared" si="4"/>
        <v>121088813</v>
      </c>
      <c r="Q25" s="219">
        <f t="shared" si="4"/>
        <v>122847150</v>
      </c>
      <c r="R25" s="219">
        <f t="shared" si="4"/>
        <v>336165978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348714624</v>
      </c>
      <c r="X25" s="219">
        <f t="shared" si="4"/>
        <v>81306000</v>
      </c>
      <c r="Y25" s="219">
        <f t="shared" si="4"/>
        <v>267408624</v>
      </c>
      <c r="Z25" s="231">
        <f>+IF(X25&lt;&gt;0,+(Y25/X25)*100,0)</f>
        <v>328.8916242343738</v>
      </c>
      <c r="AA25" s="232">
        <f>+AA5+AA9+AA15+AA19+AA24</f>
        <v>108395000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23240302</v>
      </c>
      <c r="D28" s="155"/>
      <c r="E28" s="156"/>
      <c r="F28" s="60"/>
      <c r="G28" s="60">
        <v>4521795</v>
      </c>
      <c r="H28" s="60">
        <v>1351724</v>
      </c>
      <c r="I28" s="60">
        <v>40114</v>
      </c>
      <c r="J28" s="60">
        <v>5913633</v>
      </c>
      <c r="K28" s="60">
        <v>1003980</v>
      </c>
      <c r="L28" s="60">
        <v>5115635</v>
      </c>
      <c r="M28" s="60">
        <v>515398</v>
      </c>
      <c r="N28" s="60">
        <v>6635013</v>
      </c>
      <c r="O28" s="60">
        <v>92230015</v>
      </c>
      <c r="P28" s="60">
        <v>121088813</v>
      </c>
      <c r="Q28" s="60">
        <v>122847150</v>
      </c>
      <c r="R28" s="60">
        <v>336165978</v>
      </c>
      <c r="S28" s="60"/>
      <c r="T28" s="60"/>
      <c r="U28" s="60"/>
      <c r="V28" s="60"/>
      <c r="W28" s="60">
        <v>348714624</v>
      </c>
      <c r="X28" s="60"/>
      <c r="Y28" s="60">
        <v>348714624</v>
      </c>
      <c r="Z28" s="140"/>
      <c r="AA28" s="155"/>
    </row>
    <row r="29" spans="1:27" ht="12.75">
      <c r="A29" s="234" t="s">
        <v>134</v>
      </c>
      <c r="B29" s="136"/>
      <c r="C29" s="155"/>
      <c r="D29" s="155"/>
      <c r="E29" s="156">
        <v>55275000</v>
      </c>
      <c r="F29" s="60">
        <v>55275000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41454000</v>
      </c>
      <c r="Y29" s="60">
        <v>-41454000</v>
      </c>
      <c r="Z29" s="140">
        <v>-100</v>
      </c>
      <c r="AA29" s="62">
        <v>55275000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23240302</v>
      </c>
      <c r="D32" s="210">
        <f>SUM(D28:D31)</f>
        <v>0</v>
      </c>
      <c r="E32" s="211">
        <f t="shared" si="5"/>
        <v>55275000</v>
      </c>
      <c r="F32" s="77">
        <f t="shared" si="5"/>
        <v>55275000</v>
      </c>
      <c r="G32" s="77">
        <f t="shared" si="5"/>
        <v>4521795</v>
      </c>
      <c r="H32" s="77">
        <f t="shared" si="5"/>
        <v>1351724</v>
      </c>
      <c r="I32" s="77">
        <f t="shared" si="5"/>
        <v>40114</v>
      </c>
      <c r="J32" s="77">
        <f t="shared" si="5"/>
        <v>5913633</v>
      </c>
      <c r="K32" s="77">
        <f t="shared" si="5"/>
        <v>1003980</v>
      </c>
      <c r="L32" s="77">
        <f t="shared" si="5"/>
        <v>5115635</v>
      </c>
      <c r="M32" s="77">
        <f t="shared" si="5"/>
        <v>515398</v>
      </c>
      <c r="N32" s="77">
        <f t="shared" si="5"/>
        <v>6635013</v>
      </c>
      <c r="O32" s="77">
        <f t="shared" si="5"/>
        <v>92230015</v>
      </c>
      <c r="P32" s="77">
        <f t="shared" si="5"/>
        <v>121088813</v>
      </c>
      <c r="Q32" s="77">
        <f t="shared" si="5"/>
        <v>122847150</v>
      </c>
      <c r="R32" s="77">
        <f t="shared" si="5"/>
        <v>336165978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348714624</v>
      </c>
      <c r="X32" s="77">
        <f t="shared" si="5"/>
        <v>41454000</v>
      </c>
      <c r="Y32" s="77">
        <f t="shared" si="5"/>
        <v>307260624</v>
      </c>
      <c r="Z32" s="212">
        <f>+IF(X32&lt;&gt;0,+(Y32/X32)*100,0)</f>
        <v>741.2086264292951</v>
      </c>
      <c r="AA32" s="79">
        <f>SUM(AA28:AA31)</f>
        <v>55275000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19199084</v>
      </c>
      <c r="D35" s="155"/>
      <c r="E35" s="156">
        <v>53120000</v>
      </c>
      <c r="F35" s="60">
        <v>53120000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39834000</v>
      </c>
      <c r="Y35" s="60">
        <v>-39834000</v>
      </c>
      <c r="Z35" s="140">
        <v>-100</v>
      </c>
      <c r="AA35" s="62">
        <v>53120000</v>
      </c>
    </row>
    <row r="36" spans="1:27" ht="12.75">
      <c r="A36" s="238" t="s">
        <v>139</v>
      </c>
      <c r="B36" s="149"/>
      <c r="C36" s="222">
        <f aca="true" t="shared" si="6" ref="C36:Y36">SUM(C32:C35)</f>
        <v>42439386</v>
      </c>
      <c r="D36" s="222">
        <f>SUM(D32:D35)</f>
        <v>0</v>
      </c>
      <c r="E36" s="218">
        <f t="shared" si="6"/>
        <v>108395000</v>
      </c>
      <c r="F36" s="220">
        <f t="shared" si="6"/>
        <v>108395000</v>
      </c>
      <c r="G36" s="220">
        <f t="shared" si="6"/>
        <v>4521795</v>
      </c>
      <c r="H36" s="220">
        <f t="shared" si="6"/>
        <v>1351724</v>
      </c>
      <c r="I36" s="220">
        <f t="shared" si="6"/>
        <v>40114</v>
      </c>
      <c r="J36" s="220">
        <f t="shared" si="6"/>
        <v>5913633</v>
      </c>
      <c r="K36" s="220">
        <f t="shared" si="6"/>
        <v>1003980</v>
      </c>
      <c r="L36" s="220">
        <f t="shared" si="6"/>
        <v>5115635</v>
      </c>
      <c r="M36" s="220">
        <f t="shared" si="6"/>
        <v>515398</v>
      </c>
      <c r="N36" s="220">
        <f t="shared" si="6"/>
        <v>6635013</v>
      </c>
      <c r="O36" s="220">
        <f t="shared" si="6"/>
        <v>92230015</v>
      </c>
      <c r="P36" s="220">
        <f t="shared" si="6"/>
        <v>121088813</v>
      </c>
      <c r="Q36" s="220">
        <f t="shared" si="6"/>
        <v>122847150</v>
      </c>
      <c r="R36" s="220">
        <f t="shared" si="6"/>
        <v>336165978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348714624</v>
      </c>
      <c r="X36" s="220">
        <f t="shared" si="6"/>
        <v>81288000</v>
      </c>
      <c r="Y36" s="220">
        <f t="shared" si="6"/>
        <v>267426624</v>
      </c>
      <c r="Z36" s="221">
        <f>+IF(X36&lt;&gt;0,+(Y36/X36)*100,0)</f>
        <v>328.98659580749927</v>
      </c>
      <c r="AA36" s="239">
        <f>SUM(AA32:AA35)</f>
        <v>108395000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111730796</v>
      </c>
      <c r="D6" s="155"/>
      <c r="E6" s="59">
        <v>8882000</v>
      </c>
      <c r="F6" s="60">
        <v>8882000</v>
      </c>
      <c r="G6" s="60">
        <v>163572939</v>
      </c>
      <c r="H6" s="60">
        <v>154563342</v>
      </c>
      <c r="I6" s="60">
        <v>143890316</v>
      </c>
      <c r="J6" s="60">
        <v>143890316</v>
      </c>
      <c r="K6" s="60">
        <v>137724016</v>
      </c>
      <c r="L6" s="60">
        <v>124269227</v>
      </c>
      <c r="M6" s="60">
        <v>165443040</v>
      </c>
      <c r="N6" s="60">
        <v>165443040</v>
      </c>
      <c r="O6" s="60">
        <v>169792936</v>
      </c>
      <c r="P6" s="60">
        <v>161303458</v>
      </c>
      <c r="Q6" s="60">
        <v>160431202</v>
      </c>
      <c r="R6" s="60">
        <v>160431202</v>
      </c>
      <c r="S6" s="60"/>
      <c r="T6" s="60"/>
      <c r="U6" s="60"/>
      <c r="V6" s="60"/>
      <c r="W6" s="60">
        <v>160431202</v>
      </c>
      <c r="X6" s="60">
        <v>6661500</v>
      </c>
      <c r="Y6" s="60">
        <v>153769702</v>
      </c>
      <c r="Z6" s="140">
        <v>2308.33</v>
      </c>
      <c r="AA6" s="62">
        <v>8882000</v>
      </c>
    </row>
    <row r="7" spans="1:27" ht="12.75">
      <c r="A7" s="249" t="s">
        <v>144</v>
      </c>
      <c r="B7" s="182"/>
      <c r="C7" s="155"/>
      <c r="D7" s="155"/>
      <c r="E7" s="59">
        <v>153951000</v>
      </c>
      <c r="F7" s="60">
        <v>153951000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115463250</v>
      </c>
      <c r="Y7" s="60">
        <v>-115463250</v>
      </c>
      <c r="Z7" s="140">
        <v>-100</v>
      </c>
      <c r="AA7" s="62">
        <v>153951000</v>
      </c>
    </row>
    <row r="8" spans="1:27" ht="12.75">
      <c r="A8" s="249" t="s">
        <v>145</v>
      </c>
      <c r="B8" s="182"/>
      <c r="C8" s="155">
        <v>4305789</v>
      </c>
      <c r="D8" s="155"/>
      <c r="E8" s="59">
        <v>4292000</v>
      </c>
      <c r="F8" s="60">
        <v>4292000</v>
      </c>
      <c r="G8" s="60">
        <v>4250901</v>
      </c>
      <c r="H8" s="60">
        <v>4627727</v>
      </c>
      <c r="I8" s="60">
        <v>5332642</v>
      </c>
      <c r="J8" s="60">
        <v>5332642</v>
      </c>
      <c r="K8" s="60">
        <v>6018452</v>
      </c>
      <c r="L8" s="60">
        <v>6600373</v>
      </c>
      <c r="M8" s="60">
        <v>5126340</v>
      </c>
      <c r="N8" s="60">
        <v>5126340</v>
      </c>
      <c r="O8" s="60">
        <v>2783999</v>
      </c>
      <c r="P8" s="60">
        <v>7320879</v>
      </c>
      <c r="Q8" s="60">
        <v>7589371</v>
      </c>
      <c r="R8" s="60">
        <v>7589371</v>
      </c>
      <c r="S8" s="60"/>
      <c r="T8" s="60"/>
      <c r="U8" s="60"/>
      <c r="V8" s="60"/>
      <c r="W8" s="60">
        <v>7589371</v>
      </c>
      <c r="X8" s="60">
        <v>3219000</v>
      </c>
      <c r="Y8" s="60">
        <v>4370371</v>
      </c>
      <c r="Z8" s="140">
        <v>135.77</v>
      </c>
      <c r="AA8" s="62">
        <v>4292000</v>
      </c>
    </row>
    <row r="9" spans="1:27" ht="12.75">
      <c r="A9" s="249" t="s">
        <v>146</v>
      </c>
      <c r="B9" s="182"/>
      <c r="C9" s="155">
        <v>5654308</v>
      </c>
      <c r="D9" s="155"/>
      <c r="E9" s="59">
        <v>20868000</v>
      </c>
      <c r="F9" s="60">
        <v>20868000</v>
      </c>
      <c r="G9" s="60">
        <v>13057786</v>
      </c>
      <c r="H9" s="60">
        <v>10416794</v>
      </c>
      <c r="I9" s="60">
        <v>7751303</v>
      </c>
      <c r="J9" s="60">
        <v>7751303</v>
      </c>
      <c r="K9" s="60">
        <v>3778564</v>
      </c>
      <c r="L9" s="60">
        <v>4989469</v>
      </c>
      <c r="M9" s="60">
        <v>2365858</v>
      </c>
      <c r="N9" s="60">
        <v>2365858</v>
      </c>
      <c r="O9" s="60">
        <v>1694150</v>
      </c>
      <c r="P9" s="60">
        <v>3218076</v>
      </c>
      <c r="Q9" s="60">
        <v>4058350</v>
      </c>
      <c r="R9" s="60">
        <v>4058350</v>
      </c>
      <c r="S9" s="60"/>
      <c r="T9" s="60"/>
      <c r="U9" s="60"/>
      <c r="V9" s="60"/>
      <c r="W9" s="60">
        <v>4058350</v>
      </c>
      <c r="X9" s="60">
        <v>15651000</v>
      </c>
      <c r="Y9" s="60">
        <v>-11592650</v>
      </c>
      <c r="Z9" s="140">
        <v>-74.07</v>
      </c>
      <c r="AA9" s="62">
        <v>20868000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>
        <v>20664</v>
      </c>
      <c r="I11" s="60">
        <v>20664</v>
      </c>
      <c r="J11" s="60">
        <v>20664</v>
      </c>
      <c r="K11" s="60">
        <v>21122</v>
      </c>
      <c r="L11" s="60">
        <v>21206</v>
      </c>
      <c r="M11" s="60">
        <v>21206</v>
      </c>
      <c r="N11" s="60">
        <v>21206</v>
      </c>
      <c r="O11" s="60">
        <v>21206</v>
      </c>
      <c r="P11" s="60">
        <v>21206</v>
      </c>
      <c r="Q11" s="60">
        <v>21206</v>
      </c>
      <c r="R11" s="60">
        <v>21206</v>
      </c>
      <c r="S11" s="60"/>
      <c r="T11" s="60"/>
      <c r="U11" s="60"/>
      <c r="V11" s="60"/>
      <c r="W11" s="60">
        <v>21206</v>
      </c>
      <c r="X11" s="60"/>
      <c r="Y11" s="60">
        <v>21206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121690893</v>
      </c>
      <c r="D12" s="168">
        <f>SUM(D6:D11)</f>
        <v>0</v>
      </c>
      <c r="E12" s="72">
        <f t="shared" si="0"/>
        <v>187993000</v>
      </c>
      <c r="F12" s="73">
        <f t="shared" si="0"/>
        <v>187993000</v>
      </c>
      <c r="G12" s="73">
        <f t="shared" si="0"/>
        <v>180881626</v>
      </c>
      <c r="H12" s="73">
        <f t="shared" si="0"/>
        <v>169628527</v>
      </c>
      <c r="I12" s="73">
        <f t="shared" si="0"/>
        <v>156994925</v>
      </c>
      <c r="J12" s="73">
        <f t="shared" si="0"/>
        <v>156994925</v>
      </c>
      <c r="K12" s="73">
        <f t="shared" si="0"/>
        <v>147542154</v>
      </c>
      <c r="L12" s="73">
        <f t="shared" si="0"/>
        <v>135880275</v>
      </c>
      <c r="M12" s="73">
        <f t="shared" si="0"/>
        <v>172956444</v>
      </c>
      <c r="N12" s="73">
        <f t="shared" si="0"/>
        <v>172956444</v>
      </c>
      <c r="O12" s="73">
        <f t="shared" si="0"/>
        <v>174292291</v>
      </c>
      <c r="P12" s="73">
        <f t="shared" si="0"/>
        <v>171863619</v>
      </c>
      <c r="Q12" s="73">
        <f t="shared" si="0"/>
        <v>172100129</v>
      </c>
      <c r="R12" s="73">
        <f t="shared" si="0"/>
        <v>172100129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172100129</v>
      </c>
      <c r="X12" s="73">
        <f t="shared" si="0"/>
        <v>140994750</v>
      </c>
      <c r="Y12" s="73">
        <f t="shared" si="0"/>
        <v>31105379</v>
      </c>
      <c r="Z12" s="170">
        <f>+IF(X12&lt;&gt;0,+(Y12/X12)*100,0)</f>
        <v>22.06137391640469</v>
      </c>
      <c r="AA12" s="74">
        <f>SUM(AA6:AA11)</f>
        <v>187993000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242605368</v>
      </c>
      <c r="D19" s="155"/>
      <c r="E19" s="59">
        <v>254467000</v>
      </c>
      <c r="F19" s="60">
        <v>254467000</v>
      </c>
      <c r="G19" s="60">
        <v>246060444</v>
      </c>
      <c r="H19" s="60">
        <v>246661961</v>
      </c>
      <c r="I19" s="60">
        <v>245922146</v>
      </c>
      <c r="J19" s="60">
        <v>245922146</v>
      </c>
      <c r="K19" s="60">
        <v>245669857</v>
      </c>
      <c r="L19" s="60">
        <v>249824058</v>
      </c>
      <c r="M19" s="60">
        <v>249575523</v>
      </c>
      <c r="N19" s="60">
        <v>249575523</v>
      </c>
      <c r="O19" s="60">
        <v>250530689</v>
      </c>
      <c r="P19" s="60">
        <v>267020590</v>
      </c>
      <c r="Q19" s="60">
        <v>268653180</v>
      </c>
      <c r="R19" s="60">
        <v>268653180</v>
      </c>
      <c r="S19" s="60"/>
      <c r="T19" s="60"/>
      <c r="U19" s="60"/>
      <c r="V19" s="60"/>
      <c r="W19" s="60">
        <v>268653180</v>
      </c>
      <c r="X19" s="60">
        <v>190850250</v>
      </c>
      <c r="Y19" s="60">
        <v>77802930</v>
      </c>
      <c r="Z19" s="140">
        <v>40.77</v>
      </c>
      <c r="AA19" s="62">
        <v>254467000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762713</v>
      </c>
      <c r="D22" s="155"/>
      <c r="E22" s="59"/>
      <c r="F22" s="60"/>
      <c r="G22" s="60">
        <v>1079225</v>
      </c>
      <c r="H22" s="60">
        <v>1079225</v>
      </c>
      <c r="I22" s="60">
        <v>1079225</v>
      </c>
      <c r="J22" s="60">
        <v>1079225</v>
      </c>
      <c r="K22" s="60">
        <v>1079225</v>
      </c>
      <c r="L22" s="60">
        <v>1079225</v>
      </c>
      <c r="M22" s="60">
        <v>1079225</v>
      </c>
      <c r="N22" s="60">
        <v>1079225</v>
      </c>
      <c r="O22" s="60">
        <v>1079225</v>
      </c>
      <c r="P22" s="60">
        <v>1079225</v>
      </c>
      <c r="Q22" s="60">
        <v>1079225</v>
      </c>
      <c r="R22" s="60">
        <v>1079225</v>
      </c>
      <c r="S22" s="60"/>
      <c r="T22" s="60"/>
      <c r="U22" s="60"/>
      <c r="V22" s="60"/>
      <c r="W22" s="60">
        <v>1079225</v>
      </c>
      <c r="X22" s="60"/>
      <c r="Y22" s="60">
        <v>1079225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243368081</v>
      </c>
      <c r="D24" s="168">
        <f>SUM(D15:D23)</f>
        <v>0</v>
      </c>
      <c r="E24" s="76">
        <f t="shared" si="1"/>
        <v>254467000</v>
      </c>
      <c r="F24" s="77">
        <f t="shared" si="1"/>
        <v>254467000</v>
      </c>
      <c r="G24" s="77">
        <f t="shared" si="1"/>
        <v>247139669</v>
      </c>
      <c r="H24" s="77">
        <f t="shared" si="1"/>
        <v>247741186</v>
      </c>
      <c r="I24" s="77">
        <f t="shared" si="1"/>
        <v>247001371</v>
      </c>
      <c r="J24" s="77">
        <f t="shared" si="1"/>
        <v>247001371</v>
      </c>
      <c r="K24" s="77">
        <f t="shared" si="1"/>
        <v>246749082</v>
      </c>
      <c r="L24" s="77">
        <f t="shared" si="1"/>
        <v>250903283</v>
      </c>
      <c r="M24" s="77">
        <f t="shared" si="1"/>
        <v>250654748</v>
      </c>
      <c r="N24" s="77">
        <f t="shared" si="1"/>
        <v>250654748</v>
      </c>
      <c r="O24" s="77">
        <f t="shared" si="1"/>
        <v>251609914</v>
      </c>
      <c r="P24" s="77">
        <f t="shared" si="1"/>
        <v>268099815</v>
      </c>
      <c r="Q24" s="77">
        <f t="shared" si="1"/>
        <v>269732405</v>
      </c>
      <c r="R24" s="77">
        <f t="shared" si="1"/>
        <v>269732405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269732405</v>
      </c>
      <c r="X24" s="77">
        <f t="shared" si="1"/>
        <v>190850250</v>
      </c>
      <c r="Y24" s="77">
        <f t="shared" si="1"/>
        <v>78882155</v>
      </c>
      <c r="Z24" s="212">
        <f>+IF(X24&lt;&gt;0,+(Y24/X24)*100,0)</f>
        <v>41.331963149118224</v>
      </c>
      <c r="AA24" s="79">
        <f>SUM(AA15:AA23)</f>
        <v>254467000</v>
      </c>
    </row>
    <row r="25" spans="1:27" ht="12.75">
      <c r="A25" s="250" t="s">
        <v>159</v>
      </c>
      <c r="B25" s="251"/>
      <c r="C25" s="168">
        <f aca="true" t="shared" si="2" ref="C25:Y25">+C12+C24</f>
        <v>365058974</v>
      </c>
      <c r="D25" s="168">
        <f>+D12+D24</f>
        <v>0</v>
      </c>
      <c r="E25" s="72">
        <f t="shared" si="2"/>
        <v>442460000</v>
      </c>
      <c r="F25" s="73">
        <f t="shared" si="2"/>
        <v>442460000</v>
      </c>
      <c r="G25" s="73">
        <f t="shared" si="2"/>
        <v>428021295</v>
      </c>
      <c r="H25" s="73">
        <f t="shared" si="2"/>
        <v>417369713</v>
      </c>
      <c r="I25" s="73">
        <f t="shared" si="2"/>
        <v>403996296</v>
      </c>
      <c r="J25" s="73">
        <f t="shared" si="2"/>
        <v>403996296</v>
      </c>
      <c r="K25" s="73">
        <f t="shared" si="2"/>
        <v>394291236</v>
      </c>
      <c r="L25" s="73">
        <f t="shared" si="2"/>
        <v>386783558</v>
      </c>
      <c r="M25" s="73">
        <f t="shared" si="2"/>
        <v>423611192</v>
      </c>
      <c r="N25" s="73">
        <f t="shared" si="2"/>
        <v>423611192</v>
      </c>
      <c r="O25" s="73">
        <f t="shared" si="2"/>
        <v>425902205</v>
      </c>
      <c r="P25" s="73">
        <f t="shared" si="2"/>
        <v>439963434</v>
      </c>
      <c r="Q25" s="73">
        <f t="shared" si="2"/>
        <v>441832534</v>
      </c>
      <c r="R25" s="73">
        <f t="shared" si="2"/>
        <v>441832534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441832534</v>
      </c>
      <c r="X25" s="73">
        <f t="shared" si="2"/>
        <v>331845000</v>
      </c>
      <c r="Y25" s="73">
        <f t="shared" si="2"/>
        <v>109987534</v>
      </c>
      <c r="Z25" s="170">
        <f>+IF(X25&lt;&gt;0,+(Y25/X25)*100,0)</f>
        <v>33.144249273003965</v>
      </c>
      <c r="AA25" s="74">
        <f>+AA12+AA24</f>
        <v>442460000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21182914</v>
      </c>
      <c r="D32" s="155"/>
      <c r="E32" s="59">
        <v>3272000</v>
      </c>
      <c r="F32" s="60">
        <v>3272000</v>
      </c>
      <c r="G32" s="60">
        <v>35343639</v>
      </c>
      <c r="H32" s="60">
        <v>30836833</v>
      </c>
      <c r="I32" s="60">
        <v>28989493</v>
      </c>
      <c r="J32" s="60">
        <v>28989493</v>
      </c>
      <c r="K32" s="60">
        <v>32033850</v>
      </c>
      <c r="L32" s="60">
        <v>32337583</v>
      </c>
      <c r="M32" s="60">
        <v>40251670</v>
      </c>
      <c r="N32" s="60">
        <v>40251670</v>
      </c>
      <c r="O32" s="60">
        <v>50789243</v>
      </c>
      <c r="P32" s="60">
        <v>57558284</v>
      </c>
      <c r="Q32" s="60">
        <v>68306649</v>
      </c>
      <c r="R32" s="60">
        <v>68306649</v>
      </c>
      <c r="S32" s="60"/>
      <c r="T32" s="60"/>
      <c r="U32" s="60"/>
      <c r="V32" s="60"/>
      <c r="W32" s="60">
        <v>68306649</v>
      </c>
      <c r="X32" s="60">
        <v>2454000</v>
      </c>
      <c r="Y32" s="60">
        <v>65852649</v>
      </c>
      <c r="Z32" s="140">
        <v>2683.48</v>
      </c>
      <c r="AA32" s="62">
        <v>3272000</v>
      </c>
    </row>
    <row r="33" spans="1:27" ht="12.75">
      <c r="A33" s="249" t="s">
        <v>165</v>
      </c>
      <c r="B33" s="182"/>
      <c r="C33" s="155">
        <v>311130</v>
      </c>
      <c r="D33" s="155"/>
      <c r="E33" s="59">
        <v>34414000</v>
      </c>
      <c r="F33" s="60">
        <v>34414000</v>
      </c>
      <c r="G33" s="60">
        <v>8651527</v>
      </c>
      <c r="H33" s="60">
        <v>8651527</v>
      </c>
      <c r="I33" s="60">
        <v>8651528</v>
      </c>
      <c r="J33" s="60">
        <v>8651528</v>
      </c>
      <c r="K33" s="60">
        <v>8651527</v>
      </c>
      <c r="L33" s="60">
        <v>8651528</v>
      </c>
      <c r="M33" s="60">
        <v>8651528</v>
      </c>
      <c r="N33" s="60">
        <v>8651528</v>
      </c>
      <c r="O33" s="60">
        <v>8651528</v>
      </c>
      <c r="P33" s="60">
        <v>8651528</v>
      </c>
      <c r="Q33" s="60">
        <v>8651528</v>
      </c>
      <c r="R33" s="60">
        <v>8651528</v>
      </c>
      <c r="S33" s="60"/>
      <c r="T33" s="60"/>
      <c r="U33" s="60"/>
      <c r="V33" s="60"/>
      <c r="W33" s="60">
        <v>8651528</v>
      </c>
      <c r="X33" s="60">
        <v>25810500</v>
      </c>
      <c r="Y33" s="60">
        <v>-17158972</v>
      </c>
      <c r="Z33" s="140">
        <v>-66.48</v>
      </c>
      <c r="AA33" s="62">
        <v>34414000</v>
      </c>
    </row>
    <row r="34" spans="1:27" ht="12.75">
      <c r="A34" s="250" t="s">
        <v>58</v>
      </c>
      <c r="B34" s="251"/>
      <c r="C34" s="168">
        <f aca="true" t="shared" si="3" ref="C34:Y34">SUM(C29:C33)</f>
        <v>21494044</v>
      </c>
      <c r="D34" s="168">
        <f>SUM(D29:D33)</f>
        <v>0</v>
      </c>
      <c r="E34" s="72">
        <f t="shared" si="3"/>
        <v>37686000</v>
      </c>
      <c r="F34" s="73">
        <f t="shared" si="3"/>
        <v>37686000</v>
      </c>
      <c r="G34" s="73">
        <f t="shared" si="3"/>
        <v>43995166</v>
      </c>
      <c r="H34" s="73">
        <f t="shared" si="3"/>
        <v>39488360</v>
      </c>
      <c r="I34" s="73">
        <f t="shared" si="3"/>
        <v>37641021</v>
      </c>
      <c r="J34" s="73">
        <f t="shared" si="3"/>
        <v>37641021</v>
      </c>
      <c r="K34" s="73">
        <f t="shared" si="3"/>
        <v>40685377</v>
      </c>
      <c r="L34" s="73">
        <f t="shared" si="3"/>
        <v>40989111</v>
      </c>
      <c r="M34" s="73">
        <f t="shared" si="3"/>
        <v>48903198</v>
      </c>
      <c r="N34" s="73">
        <f t="shared" si="3"/>
        <v>48903198</v>
      </c>
      <c r="O34" s="73">
        <f t="shared" si="3"/>
        <v>59440771</v>
      </c>
      <c r="P34" s="73">
        <f t="shared" si="3"/>
        <v>66209812</v>
      </c>
      <c r="Q34" s="73">
        <f t="shared" si="3"/>
        <v>76958177</v>
      </c>
      <c r="R34" s="73">
        <f t="shared" si="3"/>
        <v>76958177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76958177</v>
      </c>
      <c r="X34" s="73">
        <f t="shared" si="3"/>
        <v>28264500</v>
      </c>
      <c r="Y34" s="73">
        <f t="shared" si="3"/>
        <v>48693677</v>
      </c>
      <c r="Z34" s="170">
        <f>+IF(X34&lt;&gt;0,+(Y34/X34)*100,0)</f>
        <v>172.27857206035839</v>
      </c>
      <c r="AA34" s="74">
        <f>SUM(AA29:AA33)</f>
        <v>37686000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1091347</v>
      </c>
      <c r="D38" s="155"/>
      <c r="E38" s="59">
        <v>1203000</v>
      </c>
      <c r="F38" s="60">
        <v>1203000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902250</v>
      </c>
      <c r="Y38" s="60">
        <v>-902250</v>
      </c>
      <c r="Z38" s="140">
        <v>-100</v>
      </c>
      <c r="AA38" s="62">
        <v>1203000</v>
      </c>
    </row>
    <row r="39" spans="1:27" ht="12.75">
      <c r="A39" s="250" t="s">
        <v>59</v>
      </c>
      <c r="B39" s="253"/>
      <c r="C39" s="168">
        <f aca="true" t="shared" si="4" ref="C39:Y39">SUM(C37:C38)</f>
        <v>1091347</v>
      </c>
      <c r="D39" s="168">
        <f>SUM(D37:D38)</f>
        <v>0</v>
      </c>
      <c r="E39" s="76">
        <f t="shared" si="4"/>
        <v>1203000</v>
      </c>
      <c r="F39" s="77">
        <f t="shared" si="4"/>
        <v>1203000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902250</v>
      </c>
      <c r="Y39" s="77">
        <f t="shared" si="4"/>
        <v>-902250</v>
      </c>
      <c r="Z39" s="212">
        <f>+IF(X39&lt;&gt;0,+(Y39/X39)*100,0)</f>
        <v>-100</v>
      </c>
      <c r="AA39" s="79">
        <f>SUM(AA37:AA38)</f>
        <v>1203000</v>
      </c>
    </row>
    <row r="40" spans="1:27" ht="12.75">
      <c r="A40" s="250" t="s">
        <v>167</v>
      </c>
      <c r="B40" s="251"/>
      <c r="C40" s="168">
        <f aca="true" t="shared" si="5" ref="C40:Y40">+C34+C39</f>
        <v>22585391</v>
      </c>
      <c r="D40" s="168">
        <f>+D34+D39</f>
        <v>0</v>
      </c>
      <c r="E40" s="72">
        <f t="shared" si="5"/>
        <v>38889000</v>
      </c>
      <c r="F40" s="73">
        <f t="shared" si="5"/>
        <v>38889000</v>
      </c>
      <c r="G40" s="73">
        <f t="shared" si="5"/>
        <v>43995166</v>
      </c>
      <c r="H40" s="73">
        <f t="shared" si="5"/>
        <v>39488360</v>
      </c>
      <c r="I40" s="73">
        <f t="shared" si="5"/>
        <v>37641021</v>
      </c>
      <c r="J40" s="73">
        <f t="shared" si="5"/>
        <v>37641021</v>
      </c>
      <c r="K40" s="73">
        <f t="shared" si="5"/>
        <v>40685377</v>
      </c>
      <c r="L40" s="73">
        <f t="shared" si="5"/>
        <v>40989111</v>
      </c>
      <c r="M40" s="73">
        <f t="shared" si="5"/>
        <v>48903198</v>
      </c>
      <c r="N40" s="73">
        <f t="shared" si="5"/>
        <v>48903198</v>
      </c>
      <c r="O40" s="73">
        <f t="shared" si="5"/>
        <v>59440771</v>
      </c>
      <c r="P40" s="73">
        <f t="shared" si="5"/>
        <v>66209812</v>
      </c>
      <c r="Q40" s="73">
        <f t="shared" si="5"/>
        <v>76958177</v>
      </c>
      <c r="R40" s="73">
        <f t="shared" si="5"/>
        <v>76958177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76958177</v>
      </c>
      <c r="X40" s="73">
        <f t="shared" si="5"/>
        <v>29166750</v>
      </c>
      <c r="Y40" s="73">
        <f t="shared" si="5"/>
        <v>47791427</v>
      </c>
      <c r="Z40" s="170">
        <f>+IF(X40&lt;&gt;0,+(Y40/X40)*100,0)</f>
        <v>163.85585298327717</v>
      </c>
      <c r="AA40" s="74">
        <f>+AA34+AA39</f>
        <v>38889000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342473583</v>
      </c>
      <c r="D42" s="257">
        <f>+D25-D40</f>
        <v>0</v>
      </c>
      <c r="E42" s="258">
        <f t="shared" si="6"/>
        <v>403571000</v>
      </c>
      <c r="F42" s="259">
        <f t="shared" si="6"/>
        <v>403571000</v>
      </c>
      <c r="G42" s="259">
        <f t="shared" si="6"/>
        <v>384026129</v>
      </c>
      <c r="H42" s="259">
        <f t="shared" si="6"/>
        <v>377881353</v>
      </c>
      <c r="I42" s="259">
        <f t="shared" si="6"/>
        <v>366355275</v>
      </c>
      <c r="J42" s="259">
        <f t="shared" si="6"/>
        <v>366355275</v>
      </c>
      <c r="K42" s="259">
        <f t="shared" si="6"/>
        <v>353605859</v>
      </c>
      <c r="L42" s="259">
        <f t="shared" si="6"/>
        <v>345794447</v>
      </c>
      <c r="M42" s="259">
        <f t="shared" si="6"/>
        <v>374707994</v>
      </c>
      <c r="N42" s="259">
        <f t="shared" si="6"/>
        <v>374707994</v>
      </c>
      <c r="O42" s="259">
        <f t="shared" si="6"/>
        <v>366461434</v>
      </c>
      <c r="P42" s="259">
        <f t="shared" si="6"/>
        <v>373753622</v>
      </c>
      <c r="Q42" s="259">
        <f t="shared" si="6"/>
        <v>364874357</v>
      </c>
      <c r="R42" s="259">
        <f t="shared" si="6"/>
        <v>364874357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364874357</v>
      </c>
      <c r="X42" s="259">
        <f t="shared" si="6"/>
        <v>302678250</v>
      </c>
      <c r="Y42" s="259">
        <f t="shared" si="6"/>
        <v>62196107</v>
      </c>
      <c r="Z42" s="260">
        <f>+IF(X42&lt;&gt;0,+(Y42/X42)*100,0)</f>
        <v>20.54858814599331</v>
      </c>
      <c r="AA42" s="261">
        <f>+AA25-AA40</f>
        <v>403571000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342473583</v>
      </c>
      <c r="D45" s="155"/>
      <c r="E45" s="59">
        <v>12500000</v>
      </c>
      <c r="F45" s="60">
        <v>12500000</v>
      </c>
      <c r="G45" s="60">
        <v>285706810</v>
      </c>
      <c r="H45" s="60">
        <v>279562035</v>
      </c>
      <c r="I45" s="60">
        <v>268035957</v>
      </c>
      <c r="J45" s="60">
        <v>268035957</v>
      </c>
      <c r="K45" s="60">
        <v>255286541</v>
      </c>
      <c r="L45" s="60">
        <v>247475128</v>
      </c>
      <c r="M45" s="60">
        <v>276388676</v>
      </c>
      <c r="N45" s="60">
        <v>276388676</v>
      </c>
      <c r="O45" s="60">
        <v>268142116</v>
      </c>
      <c r="P45" s="60">
        <v>275434304</v>
      </c>
      <c r="Q45" s="60">
        <v>266555039</v>
      </c>
      <c r="R45" s="60">
        <v>266555039</v>
      </c>
      <c r="S45" s="60"/>
      <c r="T45" s="60"/>
      <c r="U45" s="60"/>
      <c r="V45" s="60"/>
      <c r="W45" s="60">
        <v>266555039</v>
      </c>
      <c r="X45" s="60">
        <v>9375000</v>
      </c>
      <c r="Y45" s="60">
        <v>257180039</v>
      </c>
      <c r="Z45" s="139">
        <v>2743.25</v>
      </c>
      <c r="AA45" s="62">
        <v>12500000</v>
      </c>
    </row>
    <row r="46" spans="1:27" ht="12.75">
      <c r="A46" s="249" t="s">
        <v>171</v>
      </c>
      <c r="B46" s="182"/>
      <c r="C46" s="155"/>
      <c r="D46" s="155"/>
      <c r="E46" s="59">
        <v>391071000</v>
      </c>
      <c r="F46" s="60">
        <v>391071000</v>
      </c>
      <c r="G46" s="60">
        <v>98319319</v>
      </c>
      <c r="H46" s="60">
        <v>98319318</v>
      </c>
      <c r="I46" s="60">
        <v>98319318</v>
      </c>
      <c r="J46" s="60">
        <v>98319318</v>
      </c>
      <c r="K46" s="60">
        <v>98319318</v>
      </c>
      <c r="L46" s="60">
        <v>98319319</v>
      </c>
      <c r="M46" s="60">
        <v>98319318</v>
      </c>
      <c r="N46" s="60">
        <v>98319318</v>
      </c>
      <c r="O46" s="60">
        <v>98319318</v>
      </c>
      <c r="P46" s="60">
        <v>98319318</v>
      </c>
      <c r="Q46" s="60">
        <v>98319318</v>
      </c>
      <c r="R46" s="60">
        <v>98319318</v>
      </c>
      <c r="S46" s="60"/>
      <c r="T46" s="60"/>
      <c r="U46" s="60"/>
      <c r="V46" s="60"/>
      <c r="W46" s="60">
        <v>98319318</v>
      </c>
      <c r="X46" s="60">
        <v>293303250</v>
      </c>
      <c r="Y46" s="60">
        <v>-194983932</v>
      </c>
      <c r="Z46" s="139">
        <v>-66.48</v>
      </c>
      <c r="AA46" s="62">
        <v>391071000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342473583</v>
      </c>
      <c r="D48" s="217">
        <f>SUM(D45:D47)</f>
        <v>0</v>
      </c>
      <c r="E48" s="264">
        <f t="shared" si="7"/>
        <v>403571000</v>
      </c>
      <c r="F48" s="219">
        <f t="shared" si="7"/>
        <v>403571000</v>
      </c>
      <c r="G48" s="219">
        <f t="shared" si="7"/>
        <v>384026129</v>
      </c>
      <c r="H48" s="219">
        <f t="shared" si="7"/>
        <v>377881353</v>
      </c>
      <c r="I48" s="219">
        <f t="shared" si="7"/>
        <v>366355275</v>
      </c>
      <c r="J48" s="219">
        <f t="shared" si="7"/>
        <v>366355275</v>
      </c>
      <c r="K48" s="219">
        <f t="shared" si="7"/>
        <v>353605859</v>
      </c>
      <c r="L48" s="219">
        <f t="shared" si="7"/>
        <v>345794447</v>
      </c>
      <c r="M48" s="219">
        <f t="shared" si="7"/>
        <v>374707994</v>
      </c>
      <c r="N48" s="219">
        <f t="shared" si="7"/>
        <v>374707994</v>
      </c>
      <c r="O48" s="219">
        <f t="shared" si="7"/>
        <v>366461434</v>
      </c>
      <c r="P48" s="219">
        <f t="shared" si="7"/>
        <v>373753622</v>
      </c>
      <c r="Q48" s="219">
        <f t="shared" si="7"/>
        <v>364874357</v>
      </c>
      <c r="R48" s="219">
        <f t="shared" si="7"/>
        <v>364874357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364874357</v>
      </c>
      <c r="X48" s="219">
        <f t="shared" si="7"/>
        <v>302678250</v>
      </c>
      <c r="Y48" s="219">
        <f t="shared" si="7"/>
        <v>62196107</v>
      </c>
      <c r="Z48" s="265">
        <f>+IF(X48&lt;&gt;0,+(Y48/X48)*100,0)</f>
        <v>20.54858814599331</v>
      </c>
      <c r="AA48" s="232">
        <f>SUM(AA45:AA47)</f>
        <v>403571000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7105884</v>
      </c>
      <c r="F6" s="60">
        <v>7105884</v>
      </c>
      <c r="G6" s="60">
        <v>184440</v>
      </c>
      <c r="H6" s="60">
        <v>70394</v>
      </c>
      <c r="I6" s="60">
        <v>50582</v>
      </c>
      <c r="J6" s="60">
        <v>305416</v>
      </c>
      <c r="K6" s="60">
        <v>76711</v>
      </c>
      <c r="L6" s="60">
        <v>153543</v>
      </c>
      <c r="M6" s="60">
        <v>2199984</v>
      </c>
      <c r="N6" s="60">
        <v>2430238</v>
      </c>
      <c r="O6" s="60"/>
      <c r="P6" s="60"/>
      <c r="Q6" s="60"/>
      <c r="R6" s="60"/>
      <c r="S6" s="60"/>
      <c r="T6" s="60"/>
      <c r="U6" s="60"/>
      <c r="V6" s="60"/>
      <c r="W6" s="60">
        <v>2735654</v>
      </c>
      <c r="X6" s="60">
        <v>5329413</v>
      </c>
      <c r="Y6" s="60">
        <v>-2593759</v>
      </c>
      <c r="Z6" s="140">
        <v>-48.67</v>
      </c>
      <c r="AA6" s="62">
        <v>7105884</v>
      </c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18646665</v>
      </c>
      <c r="D8" s="155"/>
      <c r="E8" s="59">
        <v>570000</v>
      </c>
      <c r="F8" s="60">
        <v>570000</v>
      </c>
      <c r="G8" s="60">
        <v>261709</v>
      </c>
      <c r="H8" s="60">
        <v>2930391</v>
      </c>
      <c r="I8" s="60">
        <v>2812091</v>
      </c>
      <c r="J8" s="60">
        <v>6004191</v>
      </c>
      <c r="K8" s="60">
        <v>8232083</v>
      </c>
      <c r="L8" s="60">
        <v>69085</v>
      </c>
      <c r="M8" s="60">
        <v>2715790</v>
      </c>
      <c r="N8" s="60">
        <v>11016958</v>
      </c>
      <c r="O8" s="60"/>
      <c r="P8" s="60"/>
      <c r="Q8" s="60"/>
      <c r="R8" s="60"/>
      <c r="S8" s="60"/>
      <c r="T8" s="60"/>
      <c r="U8" s="60"/>
      <c r="V8" s="60"/>
      <c r="W8" s="60">
        <v>17021149</v>
      </c>
      <c r="X8" s="60">
        <v>427500</v>
      </c>
      <c r="Y8" s="60">
        <v>16593649</v>
      </c>
      <c r="Z8" s="140">
        <v>3881.56</v>
      </c>
      <c r="AA8" s="62">
        <v>570000</v>
      </c>
    </row>
    <row r="9" spans="1:27" ht="12.75">
      <c r="A9" s="249" t="s">
        <v>179</v>
      </c>
      <c r="B9" s="182"/>
      <c r="C9" s="155">
        <v>104843631</v>
      </c>
      <c r="D9" s="155"/>
      <c r="E9" s="59">
        <v>123235999</v>
      </c>
      <c r="F9" s="60">
        <v>123235999</v>
      </c>
      <c r="G9" s="60">
        <v>51169000</v>
      </c>
      <c r="H9" s="60">
        <v>442000</v>
      </c>
      <c r="I9" s="60"/>
      <c r="J9" s="60">
        <v>51611000</v>
      </c>
      <c r="K9" s="60"/>
      <c r="L9" s="60">
        <v>795000</v>
      </c>
      <c r="M9" s="60">
        <v>39414000</v>
      </c>
      <c r="N9" s="60">
        <v>40209000</v>
      </c>
      <c r="O9" s="60"/>
      <c r="P9" s="60"/>
      <c r="Q9" s="60"/>
      <c r="R9" s="60"/>
      <c r="S9" s="60"/>
      <c r="T9" s="60"/>
      <c r="U9" s="60"/>
      <c r="V9" s="60"/>
      <c r="W9" s="60">
        <v>91820000</v>
      </c>
      <c r="X9" s="60">
        <v>123235999</v>
      </c>
      <c r="Y9" s="60">
        <v>-31415999</v>
      </c>
      <c r="Z9" s="140">
        <v>-25.49</v>
      </c>
      <c r="AA9" s="62">
        <v>123235999</v>
      </c>
    </row>
    <row r="10" spans="1:27" ht="12.75">
      <c r="A10" s="249" t="s">
        <v>180</v>
      </c>
      <c r="B10" s="182"/>
      <c r="C10" s="155">
        <v>38814440</v>
      </c>
      <c r="D10" s="155"/>
      <c r="E10" s="59">
        <v>55274000</v>
      </c>
      <c r="F10" s="60">
        <v>55274000</v>
      </c>
      <c r="G10" s="60">
        <v>7000000</v>
      </c>
      <c r="H10" s="60"/>
      <c r="I10" s="60"/>
      <c r="J10" s="60">
        <v>7000000</v>
      </c>
      <c r="K10" s="60"/>
      <c r="L10" s="60">
        <v>3000000</v>
      </c>
      <c r="M10" s="60">
        <v>12000000</v>
      </c>
      <c r="N10" s="60">
        <v>15000000</v>
      </c>
      <c r="O10" s="60"/>
      <c r="P10" s="60"/>
      <c r="Q10" s="60"/>
      <c r="R10" s="60"/>
      <c r="S10" s="60"/>
      <c r="T10" s="60"/>
      <c r="U10" s="60"/>
      <c r="V10" s="60"/>
      <c r="W10" s="60">
        <v>22000000</v>
      </c>
      <c r="X10" s="60">
        <v>55274000</v>
      </c>
      <c r="Y10" s="60">
        <v>-33274000</v>
      </c>
      <c r="Z10" s="140">
        <v>-60.2</v>
      </c>
      <c r="AA10" s="62">
        <v>55274000</v>
      </c>
    </row>
    <row r="11" spans="1:27" ht="12.75">
      <c r="A11" s="249" t="s">
        <v>181</v>
      </c>
      <c r="B11" s="182"/>
      <c r="C11" s="155"/>
      <c r="D11" s="155"/>
      <c r="E11" s="59">
        <v>8500665</v>
      </c>
      <c r="F11" s="60">
        <v>8500665</v>
      </c>
      <c r="G11" s="60">
        <v>767069</v>
      </c>
      <c r="H11" s="60">
        <v>1542518</v>
      </c>
      <c r="I11" s="60">
        <v>512387</v>
      </c>
      <c r="J11" s="60">
        <v>2821974</v>
      </c>
      <c r="K11" s="60">
        <v>585765</v>
      </c>
      <c r="L11" s="60">
        <v>1077878</v>
      </c>
      <c r="M11" s="60">
        <v>707802</v>
      </c>
      <c r="N11" s="60">
        <v>2371445</v>
      </c>
      <c r="O11" s="60"/>
      <c r="P11" s="60"/>
      <c r="Q11" s="60"/>
      <c r="R11" s="60"/>
      <c r="S11" s="60"/>
      <c r="T11" s="60"/>
      <c r="U11" s="60"/>
      <c r="V11" s="60"/>
      <c r="W11" s="60">
        <v>5193419</v>
      </c>
      <c r="X11" s="60">
        <v>7789665</v>
      </c>
      <c r="Y11" s="60">
        <v>-2596246</v>
      </c>
      <c r="Z11" s="140">
        <v>-33.33</v>
      </c>
      <c r="AA11" s="62">
        <v>8500665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-116645417</v>
      </c>
      <c r="D14" s="155"/>
      <c r="E14" s="59">
        <v>-143779229</v>
      </c>
      <c r="F14" s="60">
        <v>-143779229</v>
      </c>
      <c r="G14" s="60">
        <v>-3434503</v>
      </c>
      <c r="H14" s="60">
        <v>-11428756</v>
      </c>
      <c r="I14" s="60">
        <v>-7184503</v>
      </c>
      <c r="J14" s="60">
        <v>-22047762</v>
      </c>
      <c r="K14" s="60">
        <v>-10975182</v>
      </c>
      <c r="L14" s="60">
        <v>-10154370</v>
      </c>
      <c r="M14" s="60">
        <v>-11087059</v>
      </c>
      <c r="N14" s="60">
        <v>-32216611</v>
      </c>
      <c r="O14" s="60"/>
      <c r="P14" s="60"/>
      <c r="Q14" s="60"/>
      <c r="R14" s="60"/>
      <c r="S14" s="60"/>
      <c r="T14" s="60"/>
      <c r="U14" s="60"/>
      <c r="V14" s="60"/>
      <c r="W14" s="60">
        <v>-54264373</v>
      </c>
      <c r="X14" s="60">
        <v>-108585700</v>
      </c>
      <c r="Y14" s="60">
        <v>54321327</v>
      </c>
      <c r="Z14" s="140">
        <v>-50.03</v>
      </c>
      <c r="AA14" s="62">
        <v>-143779229</v>
      </c>
    </row>
    <row r="15" spans="1:27" ht="12.75">
      <c r="A15" s="249" t="s">
        <v>40</v>
      </c>
      <c r="B15" s="182"/>
      <c r="C15" s="155">
        <v>-18686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45640633</v>
      </c>
      <c r="D17" s="168">
        <f t="shared" si="0"/>
        <v>0</v>
      </c>
      <c r="E17" s="72">
        <f t="shared" si="0"/>
        <v>50907319</v>
      </c>
      <c r="F17" s="73">
        <f t="shared" si="0"/>
        <v>50907319</v>
      </c>
      <c r="G17" s="73">
        <f t="shared" si="0"/>
        <v>55947715</v>
      </c>
      <c r="H17" s="73">
        <f t="shared" si="0"/>
        <v>-6443453</v>
      </c>
      <c r="I17" s="73">
        <f t="shared" si="0"/>
        <v>-3809443</v>
      </c>
      <c r="J17" s="73">
        <f t="shared" si="0"/>
        <v>45694819</v>
      </c>
      <c r="K17" s="73">
        <f t="shared" si="0"/>
        <v>-2080623</v>
      </c>
      <c r="L17" s="73">
        <f t="shared" si="0"/>
        <v>-5058864</v>
      </c>
      <c r="M17" s="73">
        <f t="shared" si="0"/>
        <v>45950517</v>
      </c>
      <c r="N17" s="73">
        <f t="shared" si="0"/>
        <v>38811030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84505849</v>
      </c>
      <c r="X17" s="73">
        <f t="shared" si="0"/>
        <v>83470877</v>
      </c>
      <c r="Y17" s="73">
        <f t="shared" si="0"/>
        <v>1034972</v>
      </c>
      <c r="Z17" s="170">
        <f>+IF(X17&lt;&gt;0,+(Y17/X17)*100,0)</f>
        <v>1.2399198824758964</v>
      </c>
      <c r="AA17" s="74">
        <f>SUM(AA6:AA16)</f>
        <v>50907319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>
        <v>903923</v>
      </c>
      <c r="J21" s="60">
        <v>903923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903923</v>
      </c>
      <c r="X21" s="60"/>
      <c r="Y21" s="159">
        <v>903923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-42439386</v>
      </c>
      <c r="D26" s="155"/>
      <c r="E26" s="59">
        <v>-93395000</v>
      </c>
      <c r="F26" s="60">
        <v>-93395000</v>
      </c>
      <c r="G26" s="60">
        <v>-4105572</v>
      </c>
      <c r="H26" s="60">
        <v>-2566145</v>
      </c>
      <c r="I26" s="60">
        <v>-7767507</v>
      </c>
      <c r="J26" s="60">
        <v>-14439224</v>
      </c>
      <c r="K26" s="60">
        <v>-4085974</v>
      </c>
      <c r="L26" s="60">
        <v>-8395626</v>
      </c>
      <c r="M26" s="60">
        <v>-4776703</v>
      </c>
      <c r="N26" s="60">
        <v>-17258303</v>
      </c>
      <c r="O26" s="60"/>
      <c r="P26" s="60"/>
      <c r="Q26" s="60"/>
      <c r="R26" s="60"/>
      <c r="S26" s="60"/>
      <c r="T26" s="60"/>
      <c r="U26" s="60"/>
      <c r="V26" s="60"/>
      <c r="W26" s="60">
        <v>-31697527</v>
      </c>
      <c r="X26" s="60">
        <v>-58316666</v>
      </c>
      <c r="Y26" s="60">
        <v>26619139</v>
      </c>
      <c r="Z26" s="140">
        <v>-45.65</v>
      </c>
      <c r="AA26" s="62">
        <v>-93395000</v>
      </c>
    </row>
    <row r="27" spans="1:27" ht="12.75">
      <c r="A27" s="250" t="s">
        <v>192</v>
      </c>
      <c r="B27" s="251"/>
      <c r="C27" s="168">
        <f aca="true" t="shared" si="1" ref="C27:Y27">SUM(C21:C26)</f>
        <v>-42439386</v>
      </c>
      <c r="D27" s="168">
        <f>SUM(D21:D26)</f>
        <v>0</v>
      </c>
      <c r="E27" s="72">
        <f t="shared" si="1"/>
        <v>-93395000</v>
      </c>
      <c r="F27" s="73">
        <f t="shared" si="1"/>
        <v>-93395000</v>
      </c>
      <c r="G27" s="73">
        <f t="shared" si="1"/>
        <v>-4105572</v>
      </c>
      <c r="H27" s="73">
        <f t="shared" si="1"/>
        <v>-2566145</v>
      </c>
      <c r="I27" s="73">
        <f t="shared" si="1"/>
        <v>-6863584</v>
      </c>
      <c r="J27" s="73">
        <f t="shared" si="1"/>
        <v>-13535301</v>
      </c>
      <c r="K27" s="73">
        <f t="shared" si="1"/>
        <v>-4085974</v>
      </c>
      <c r="L27" s="73">
        <f t="shared" si="1"/>
        <v>-8395626</v>
      </c>
      <c r="M27" s="73">
        <f t="shared" si="1"/>
        <v>-4776703</v>
      </c>
      <c r="N27" s="73">
        <f t="shared" si="1"/>
        <v>-17258303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-30793604</v>
      </c>
      <c r="X27" s="73">
        <f t="shared" si="1"/>
        <v>-58316666</v>
      </c>
      <c r="Y27" s="73">
        <f t="shared" si="1"/>
        <v>27523062</v>
      </c>
      <c r="Z27" s="170">
        <f>+IF(X27&lt;&gt;0,+(Y27/X27)*100,0)</f>
        <v>-47.19587707568879</v>
      </c>
      <c r="AA27" s="74">
        <f>SUM(AA21:AA26)</f>
        <v>-93395000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-850152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-850152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2351095</v>
      </c>
      <c r="D38" s="153">
        <f>+D17+D27+D36</f>
        <v>0</v>
      </c>
      <c r="E38" s="99">
        <f t="shared" si="3"/>
        <v>-42487681</v>
      </c>
      <c r="F38" s="100">
        <f t="shared" si="3"/>
        <v>-42487681</v>
      </c>
      <c r="G38" s="100">
        <f t="shared" si="3"/>
        <v>51842143</v>
      </c>
      <c r="H38" s="100">
        <f t="shared" si="3"/>
        <v>-9009598</v>
      </c>
      <c r="I38" s="100">
        <f t="shared" si="3"/>
        <v>-10673027</v>
      </c>
      <c r="J38" s="100">
        <f t="shared" si="3"/>
        <v>32159518</v>
      </c>
      <c r="K38" s="100">
        <f t="shared" si="3"/>
        <v>-6166597</v>
      </c>
      <c r="L38" s="100">
        <f t="shared" si="3"/>
        <v>-13454490</v>
      </c>
      <c r="M38" s="100">
        <f t="shared" si="3"/>
        <v>41173814</v>
      </c>
      <c r="N38" s="100">
        <f t="shared" si="3"/>
        <v>21552727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53712245</v>
      </c>
      <c r="X38" s="100">
        <f t="shared" si="3"/>
        <v>25154211</v>
      </c>
      <c r="Y38" s="100">
        <f t="shared" si="3"/>
        <v>28558034</v>
      </c>
      <c r="Z38" s="137">
        <f>+IF(X38&lt;&gt;0,+(Y38/X38)*100,0)</f>
        <v>113.53182176932522</v>
      </c>
      <c r="AA38" s="102">
        <f>+AA17+AA27+AA36</f>
        <v>-42487681</v>
      </c>
    </row>
    <row r="39" spans="1:27" ht="12.75">
      <c r="A39" s="249" t="s">
        <v>200</v>
      </c>
      <c r="B39" s="182"/>
      <c r="C39" s="153">
        <v>109379701</v>
      </c>
      <c r="D39" s="153"/>
      <c r="E39" s="99">
        <v>109379701</v>
      </c>
      <c r="F39" s="100">
        <v>109379701</v>
      </c>
      <c r="G39" s="100">
        <v>111730796</v>
      </c>
      <c r="H39" s="100">
        <v>163572939</v>
      </c>
      <c r="I39" s="100">
        <v>154563341</v>
      </c>
      <c r="J39" s="100">
        <v>111730796</v>
      </c>
      <c r="K39" s="100">
        <v>143890314</v>
      </c>
      <c r="L39" s="100">
        <v>137723717</v>
      </c>
      <c r="M39" s="100">
        <v>124269227</v>
      </c>
      <c r="N39" s="100">
        <v>143890314</v>
      </c>
      <c r="O39" s="100"/>
      <c r="P39" s="100"/>
      <c r="Q39" s="100"/>
      <c r="R39" s="100"/>
      <c r="S39" s="100"/>
      <c r="T39" s="100"/>
      <c r="U39" s="100"/>
      <c r="V39" s="100"/>
      <c r="W39" s="100">
        <v>111730796</v>
      </c>
      <c r="X39" s="100">
        <v>109379701</v>
      </c>
      <c r="Y39" s="100">
        <v>2351095</v>
      </c>
      <c r="Z39" s="137">
        <v>2.15</v>
      </c>
      <c r="AA39" s="102">
        <v>109379701</v>
      </c>
    </row>
    <row r="40" spans="1:27" ht="12.75">
      <c r="A40" s="269" t="s">
        <v>201</v>
      </c>
      <c r="B40" s="256"/>
      <c r="C40" s="257">
        <v>111730796</v>
      </c>
      <c r="D40" s="257"/>
      <c r="E40" s="258">
        <v>66892020</v>
      </c>
      <c r="F40" s="259">
        <v>66892020</v>
      </c>
      <c r="G40" s="259">
        <v>163572939</v>
      </c>
      <c r="H40" s="259">
        <v>154563341</v>
      </c>
      <c r="I40" s="259">
        <v>143890314</v>
      </c>
      <c r="J40" s="259">
        <v>143890314</v>
      </c>
      <c r="K40" s="259">
        <v>137723717</v>
      </c>
      <c r="L40" s="259">
        <v>124269227</v>
      </c>
      <c r="M40" s="259">
        <v>165443041</v>
      </c>
      <c r="N40" s="259">
        <v>165443041</v>
      </c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134533912</v>
      </c>
      <c r="Y40" s="259">
        <v>-134533912</v>
      </c>
      <c r="Z40" s="260">
        <v>-100</v>
      </c>
      <c r="AA40" s="261">
        <v>66892020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42439386</v>
      </c>
      <c r="D5" s="200">
        <f t="shared" si="0"/>
        <v>0</v>
      </c>
      <c r="E5" s="106">
        <f t="shared" si="0"/>
        <v>108395000</v>
      </c>
      <c r="F5" s="106">
        <f t="shared" si="0"/>
        <v>108395000</v>
      </c>
      <c r="G5" s="106">
        <f t="shared" si="0"/>
        <v>4521795</v>
      </c>
      <c r="H5" s="106">
        <f t="shared" si="0"/>
        <v>1351724</v>
      </c>
      <c r="I5" s="106">
        <f t="shared" si="0"/>
        <v>40114</v>
      </c>
      <c r="J5" s="106">
        <f t="shared" si="0"/>
        <v>5913633</v>
      </c>
      <c r="K5" s="106">
        <f t="shared" si="0"/>
        <v>1003980</v>
      </c>
      <c r="L5" s="106">
        <f t="shared" si="0"/>
        <v>5115635</v>
      </c>
      <c r="M5" s="106">
        <f t="shared" si="0"/>
        <v>515398</v>
      </c>
      <c r="N5" s="106">
        <f t="shared" si="0"/>
        <v>6635013</v>
      </c>
      <c r="O5" s="106">
        <f t="shared" si="0"/>
        <v>92230015</v>
      </c>
      <c r="P5" s="106">
        <f t="shared" si="0"/>
        <v>121088813</v>
      </c>
      <c r="Q5" s="106">
        <f t="shared" si="0"/>
        <v>122847150</v>
      </c>
      <c r="R5" s="106">
        <f t="shared" si="0"/>
        <v>336165978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348714624</v>
      </c>
      <c r="X5" s="106">
        <f t="shared" si="0"/>
        <v>81296250</v>
      </c>
      <c r="Y5" s="106">
        <f t="shared" si="0"/>
        <v>267418374</v>
      </c>
      <c r="Z5" s="201">
        <f>+IF(X5&lt;&gt;0,+(Y5/X5)*100,0)</f>
        <v>328.9430619493519</v>
      </c>
      <c r="AA5" s="199">
        <f>SUM(AA11:AA18)</f>
        <v>108395000</v>
      </c>
    </row>
    <row r="6" spans="1:27" ht="12.75">
      <c r="A6" s="291" t="s">
        <v>205</v>
      </c>
      <c r="B6" s="142"/>
      <c r="C6" s="62">
        <v>7948632</v>
      </c>
      <c r="D6" s="156"/>
      <c r="E6" s="60">
        <v>30275000</v>
      </c>
      <c r="F6" s="60">
        <v>30275000</v>
      </c>
      <c r="G6" s="60">
        <v>4299999</v>
      </c>
      <c r="H6" s="60"/>
      <c r="I6" s="60"/>
      <c r="J6" s="60">
        <v>4299999</v>
      </c>
      <c r="K6" s="60"/>
      <c r="L6" s="60">
        <v>4687831</v>
      </c>
      <c r="M6" s="60"/>
      <c r="N6" s="60">
        <v>4687831</v>
      </c>
      <c r="O6" s="60">
        <v>91334212</v>
      </c>
      <c r="P6" s="60">
        <v>91334212</v>
      </c>
      <c r="Q6" s="60">
        <v>91334212</v>
      </c>
      <c r="R6" s="60">
        <v>274002636</v>
      </c>
      <c r="S6" s="60"/>
      <c r="T6" s="60"/>
      <c r="U6" s="60"/>
      <c r="V6" s="60"/>
      <c r="W6" s="60">
        <v>282990466</v>
      </c>
      <c r="X6" s="60">
        <v>22706250</v>
      </c>
      <c r="Y6" s="60">
        <v>260284216</v>
      </c>
      <c r="Z6" s="140">
        <v>1146.31</v>
      </c>
      <c r="AA6" s="155">
        <v>30275000</v>
      </c>
    </row>
    <row r="7" spans="1:27" ht="12.75">
      <c r="A7" s="291" t="s">
        <v>206</v>
      </c>
      <c r="B7" s="142"/>
      <c r="C7" s="62">
        <v>9343273</v>
      </c>
      <c r="D7" s="156"/>
      <c r="E7" s="60">
        <v>28000000</v>
      </c>
      <c r="F7" s="60">
        <v>28000000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21000000</v>
      </c>
      <c r="Y7" s="60">
        <v>-21000000</v>
      </c>
      <c r="Z7" s="140">
        <v>-100</v>
      </c>
      <c r="AA7" s="155">
        <v>28000000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>
        <v>717360</v>
      </c>
      <c r="L10" s="60"/>
      <c r="M10" s="60"/>
      <c r="N10" s="60">
        <v>717360</v>
      </c>
      <c r="O10" s="60"/>
      <c r="P10" s="60"/>
      <c r="Q10" s="60"/>
      <c r="R10" s="60"/>
      <c r="S10" s="60"/>
      <c r="T10" s="60"/>
      <c r="U10" s="60"/>
      <c r="V10" s="60"/>
      <c r="W10" s="60">
        <v>717360</v>
      </c>
      <c r="X10" s="60"/>
      <c r="Y10" s="60">
        <v>717360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17291905</v>
      </c>
      <c r="D11" s="294">
        <f t="shared" si="1"/>
        <v>0</v>
      </c>
      <c r="E11" s="295">
        <f t="shared" si="1"/>
        <v>58275000</v>
      </c>
      <c r="F11" s="295">
        <f t="shared" si="1"/>
        <v>58275000</v>
      </c>
      <c r="G11" s="295">
        <f t="shared" si="1"/>
        <v>4299999</v>
      </c>
      <c r="H11" s="295">
        <f t="shared" si="1"/>
        <v>0</v>
      </c>
      <c r="I11" s="295">
        <f t="shared" si="1"/>
        <v>0</v>
      </c>
      <c r="J11" s="295">
        <f t="shared" si="1"/>
        <v>4299999</v>
      </c>
      <c r="K11" s="295">
        <f t="shared" si="1"/>
        <v>717360</v>
      </c>
      <c r="L11" s="295">
        <f t="shared" si="1"/>
        <v>4687831</v>
      </c>
      <c r="M11" s="295">
        <f t="shared" si="1"/>
        <v>0</v>
      </c>
      <c r="N11" s="295">
        <f t="shared" si="1"/>
        <v>5405191</v>
      </c>
      <c r="O11" s="295">
        <f t="shared" si="1"/>
        <v>91334212</v>
      </c>
      <c r="P11" s="295">
        <f t="shared" si="1"/>
        <v>91334212</v>
      </c>
      <c r="Q11" s="295">
        <f t="shared" si="1"/>
        <v>91334212</v>
      </c>
      <c r="R11" s="295">
        <f t="shared" si="1"/>
        <v>274002636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283707826</v>
      </c>
      <c r="X11" s="295">
        <f t="shared" si="1"/>
        <v>43706250</v>
      </c>
      <c r="Y11" s="295">
        <f t="shared" si="1"/>
        <v>240001576</v>
      </c>
      <c r="Z11" s="296">
        <f>+IF(X11&lt;&gt;0,+(Y11/X11)*100,0)</f>
        <v>549.1241550121549</v>
      </c>
      <c r="AA11" s="297">
        <f>SUM(AA6:AA10)</f>
        <v>58275000</v>
      </c>
    </row>
    <row r="12" spans="1:27" ht="12.75">
      <c r="A12" s="298" t="s">
        <v>211</v>
      </c>
      <c r="B12" s="136"/>
      <c r="C12" s="62">
        <v>14673357</v>
      </c>
      <c r="D12" s="156"/>
      <c r="E12" s="60">
        <v>28804200</v>
      </c>
      <c r="F12" s="60">
        <v>28804200</v>
      </c>
      <c r="G12" s="60">
        <v>221796</v>
      </c>
      <c r="H12" s="60">
        <v>427333</v>
      </c>
      <c r="I12" s="60"/>
      <c r="J12" s="60">
        <v>649129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649129</v>
      </c>
      <c r="X12" s="60">
        <v>21603150</v>
      </c>
      <c r="Y12" s="60">
        <v>-20954021</v>
      </c>
      <c r="Z12" s="140">
        <v>-97</v>
      </c>
      <c r="AA12" s="155">
        <v>28804200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10474124</v>
      </c>
      <c r="D15" s="156"/>
      <c r="E15" s="60">
        <v>21315800</v>
      </c>
      <c r="F15" s="60">
        <v>21315800</v>
      </c>
      <c r="G15" s="60"/>
      <c r="H15" s="60">
        <v>924391</v>
      </c>
      <c r="I15" s="60">
        <v>40114</v>
      </c>
      <c r="J15" s="60">
        <v>964505</v>
      </c>
      <c r="K15" s="60">
        <v>286620</v>
      </c>
      <c r="L15" s="60">
        <v>427804</v>
      </c>
      <c r="M15" s="60">
        <v>515398</v>
      </c>
      <c r="N15" s="60">
        <v>1229822</v>
      </c>
      <c r="O15" s="60">
        <v>895803</v>
      </c>
      <c r="P15" s="60">
        <v>29754601</v>
      </c>
      <c r="Q15" s="60">
        <v>31512938</v>
      </c>
      <c r="R15" s="60">
        <v>62163342</v>
      </c>
      <c r="S15" s="60"/>
      <c r="T15" s="60"/>
      <c r="U15" s="60"/>
      <c r="V15" s="60"/>
      <c r="W15" s="60">
        <v>64357669</v>
      </c>
      <c r="X15" s="60">
        <v>15986850</v>
      </c>
      <c r="Y15" s="60">
        <v>48370819</v>
      </c>
      <c r="Z15" s="140">
        <v>302.57</v>
      </c>
      <c r="AA15" s="155">
        <v>21315800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7948632</v>
      </c>
      <c r="D36" s="156">
        <f t="shared" si="4"/>
        <v>0</v>
      </c>
      <c r="E36" s="60">
        <f t="shared" si="4"/>
        <v>30275000</v>
      </c>
      <c r="F36" s="60">
        <f t="shared" si="4"/>
        <v>30275000</v>
      </c>
      <c r="G36" s="60">
        <f t="shared" si="4"/>
        <v>4299999</v>
      </c>
      <c r="H36" s="60">
        <f t="shared" si="4"/>
        <v>0</v>
      </c>
      <c r="I36" s="60">
        <f t="shared" si="4"/>
        <v>0</v>
      </c>
      <c r="J36" s="60">
        <f t="shared" si="4"/>
        <v>4299999</v>
      </c>
      <c r="K36" s="60">
        <f t="shared" si="4"/>
        <v>0</v>
      </c>
      <c r="L36" s="60">
        <f t="shared" si="4"/>
        <v>4687831</v>
      </c>
      <c r="M36" s="60">
        <f t="shared" si="4"/>
        <v>0</v>
      </c>
      <c r="N36" s="60">
        <f t="shared" si="4"/>
        <v>4687831</v>
      </c>
      <c r="O36" s="60">
        <f t="shared" si="4"/>
        <v>91334212</v>
      </c>
      <c r="P36" s="60">
        <f t="shared" si="4"/>
        <v>91334212</v>
      </c>
      <c r="Q36" s="60">
        <f t="shared" si="4"/>
        <v>91334212</v>
      </c>
      <c r="R36" s="60">
        <f t="shared" si="4"/>
        <v>274002636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282990466</v>
      </c>
      <c r="X36" s="60">
        <f t="shared" si="4"/>
        <v>22706250</v>
      </c>
      <c r="Y36" s="60">
        <f t="shared" si="4"/>
        <v>260284216</v>
      </c>
      <c r="Z36" s="140">
        <f aca="true" t="shared" si="5" ref="Z36:Z49">+IF(X36&lt;&gt;0,+(Y36/X36)*100,0)</f>
        <v>1146.3108879713734</v>
      </c>
      <c r="AA36" s="155">
        <f>AA6+AA21</f>
        <v>30275000</v>
      </c>
    </row>
    <row r="37" spans="1:27" ht="12.75">
      <c r="A37" s="291" t="s">
        <v>206</v>
      </c>
      <c r="B37" s="142"/>
      <c r="C37" s="62">
        <f t="shared" si="4"/>
        <v>9343273</v>
      </c>
      <c r="D37" s="156">
        <f t="shared" si="4"/>
        <v>0</v>
      </c>
      <c r="E37" s="60">
        <f t="shared" si="4"/>
        <v>28000000</v>
      </c>
      <c r="F37" s="60">
        <f t="shared" si="4"/>
        <v>28000000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21000000</v>
      </c>
      <c r="Y37" s="60">
        <f t="shared" si="4"/>
        <v>-21000000</v>
      </c>
      <c r="Z37" s="140">
        <f t="shared" si="5"/>
        <v>-100</v>
      </c>
      <c r="AA37" s="155">
        <f>AA7+AA22</f>
        <v>28000000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717360</v>
      </c>
      <c r="L40" s="60">
        <f t="shared" si="4"/>
        <v>0</v>
      </c>
      <c r="M40" s="60">
        <f t="shared" si="4"/>
        <v>0</v>
      </c>
      <c r="N40" s="60">
        <f t="shared" si="4"/>
        <v>717360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717360</v>
      </c>
      <c r="X40" s="60">
        <f t="shared" si="4"/>
        <v>0</v>
      </c>
      <c r="Y40" s="60">
        <f t="shared" si="4"/>
        <v>717360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17291905</v>
      </c>
      <c r="D41" s="294">
        <f t="shared" si="6"/>
        <v>0</v>
      </c>
      <c r="E41" s="295">
        <f t="shared" si="6"/>
        <v>58275000</v>
      </c>
      <c r="F41" s="295">
        <f t="shared" si="6"/>
        <v>58275000</v>
      </c>
      <c r="G41" s="295">
        <f t="shared" si="6"/>
        <v>4299999</v>
      </c>
      <c r="H41" s="295">
        <f t="shared" si="6"/>
        <v>0</v>
      </c>
      <c r="I41" s="295">
        <f t="shared" si="6"/>
        <v>0</v>
      </c>
      <c r="J41" s="295">
        <f t="shared" si="6"/>
        <v>4299999</v>
      </c>
      <c r="K41" s="295">
        <f t="shared" si="6"/>
        <v>717360</v>
      </c>
      <c r="L41" s="295">
        <f t="shared" si="6"/>
        <v>4687831</v>
      </c>
      <c r="M41" s="295">
        <f t="shared" si="6"/>
        <v>0</v>
      </c>
      <c r="N41" s="295">
        <f t="shared" si="6"/>
        <v>5405191</v>
      </c>
      <c r="O41" s="295">
        <f t="shared" si="6"/>
        <v>91334212</v>
      </c>
      <c r="P41" s="295">
        <f t="shared" si="6"/>
        <v>91334212</v>
      </c>
      <c r="Q41" s="295">
        <f t="shared" si="6"/>
        <v>91334212</v>
      </c>
      <c r="R41" s="295">
        <f t="shared" si="6"/>
        <v>274002636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283707826</v>
      </c>
      <c r="X41" s="295">
        <f t="shared" si="6"/>
        <v>43706250</v>
      </c>
      <c r="Y41" s="295">
        <f t="shared" si="6"/>
        <v>240001576</v>
      </c>
      <c r="Z41" s="296">
        <f t="shared" si="5"/>
        <v>549.1241550121549</v>
      </c>
      <c r="AA41" s="297">
        <f>SUM(AA36:AA40)</f>
        <v>58275000</v>
      </c>
    </row>
    <row r="42" spans="1:27" ht="12.75">
      <c r="A42" s="298" t="s">
        <v>211</v>
      </c>
      <c r="B42" s="136"/>
      <c r="C42" s="95">
        <f aca="true" t="shared" si="7" ref="C42:Y48">C12+C27</f>
        <v>14673357</v>
      </c>
      <c r="D42" s="129">
        <f t="shared" si="7"/>
        <v>0</v>
      </c>
      <c r="E42" s="54">
        <f t="shared" si="7"/>
        <v>28804200</v>
      </c>
      <c r="F42" s="54">
        <f t="shared" si="7"/>
        <v>28804200</v>
      </c>
      <c r="G42" s="54">
        <f t="shared" si="7"/>
        <v>221796</v>
      </c>
      <c r="H42" s="54">
        <f t="shared" si="7"/>
        <v>427333</v>
      </c>
      <c r="I42" s="54">
        <f t="shared" si="7"/>
        <v>0</v>
      </c>
      <c r="J42" s="54">
        <f t="shared" si="7"/>
        <v>649129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649129</v>
      </c>
      <c r="X42" s="54">
        <f t="shared" si="7"/>
        <v>21603150</v>
      </c>
      <c r="Y42" s="54">
        <f t="shared" si="7"/>
        <v>-20954021</v>
      </c>
      <c r="Z42" s="184">
        <f t="shared" si="5"/>
        <v>-96.99521134649345</v>
      </c>
      <c r="AA42" s="130">
        <f aca="true" t="shared" si="8" ref="AA42:AA48">AA12+AA27</f>
        <v>28804200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10474124</v>
      </c>
      <c r="D45" s="129">
        <f t="shared" si="7"/>
        <v>0</v>
      </c>
      <c r="E45" s="54">
        <f t="shared" si="7"/>
        <v>21315800</v>
      </c>
      <c r="F45" s="54">
        <f t="shared" si="7"/>
        <v>21315800</v>
      </c>
      <c r="G45" s="54">
        <f t="shared" si="7"/>
        <v>0</v>
      </c>
      <c r="H45" s="54">
        <f t="shared" si="7"/>
        <v>924391</v>
      </c>
      <c r="I45" s="54">
        <f t="shared" si="7"/>
        <v>40114</v>
      </c>
      <c r="J45" s="54">
        <f t="shared" si="7"/>
        <v>964505</v>
      </c>
      <c r="K45" s="54">
        <f t="shared" si="7"/>
        <v>286620</v>
      </c>
      <c r="L45" s="54">
        <f t="shared" si="7"/>
        <v>427804</v>
      </c>
      <c r="M45" s="54">
        <f t="shared" si="7"/>
        <v>515398</v>
      </c>
      <c r="N45" s="54">
        <f t="shared" si="7"/>
        <v>1229822</v>
      </c>
      <c r="O45" s="54">
        <f t="shared" si="7"/>
        <v>895803</v>
      </c>
      <c r="P45" s="54">
        <f t="shared" si="7"/>
        <v>29754601</v>
      </c>
      <c r="Q45" s="54">
        <f t="shared" si="7"/>
        <v>31512938</v>
      </c>
      <c r="R45" s="54">
        <f t="shared" si="7"/>
        <v>62163342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64357669</v>
      </c>
      <c r="X45" s="54">
        <f t="shared" si="7"/>
        <v>15986850</v>
      </c>
      <c r="Y45" s="54">
        <f t="shared" si="7"/>
        <v>48370819</v>
      </c>
      <c r="Z45" s="184">
        <f t="shared" si="5"/>
        <v>302.56629041993887</v>
      </c>
      <c r="AA45" s="130">
        <f t="shared" si="8"/>
        <v>21315800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42439386</v>
      </c>
      <c r="D49" s="218">
        <f t="shared" si="9"/>
        <v>0</v>
      </c>
      <c r="E49" s="220">
        <f t="shared" si="9"/>
        <v>108395000</v>
      </c>
      <c r="F49" s="220">
        <f t="shared" si="9"/>
        <v>108395000</v>
      </c>
      <c r="G49" s="220">
        <f t="shared" si="9"/>
        <v>4521795</v>
      </c>
      <c r="H49" s="220">
        <f t="shared" si="9"/>
        <v>1351724</v>
      </c>
      <c r="I49" s="220">
        <f t="shared" si="9"/>
        <v>40114</v>
      </c>
      <c r="J49" s="220">
        <f t="shared" si="9"/>
        <v>5913633</v>
      </c>
      <c r="K49" s="220">
        <f t="shared" si="9"/>
        <v>1003980</v>
      </c>
      <c r="L49" s="220">
        <f t="shared" si="9"/>
        <v>5115635</v>
      </c>
      <c r="M49" s="220">
        <f t="shared" si="9"/>
        <v>515398</v>
      </c>
      <c r="N49" s="220">
        <f t="shared" si="9"/>
        <v>6635013</v>
      </c>
      <c r="O49" s="220">
        <f t="shared" si="9"/>
        <v>92230015</v>
      </c>
      <c r="P49" s="220">
        <f t="shared" si="9"/>
        <v>121088813</v>
      </c>
      <c r="Q49" s="220">
        <f t="shared" si="9"/>
        <v>122847150</v>
      </c>
      <c r="R49" s="220">
        <f t="shared" si="9"/>
        <v>336165978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348714624</v>
      </c>
      <c r="X49" s="220">
        <f t="shared" si="9"/>
        <v>81296250</v>
      </c>
      <c r="Y49" s="220">
        <f t="shared" si="9"/>
        <v>267418374</v>
      </c>
      <c r="Z49" s="221">
        <f t="shared" si="5"/>
        <v>328.9430619493519</v>
      </c>
      <c r="AA49" s="222">
        <f>SUM(AA41:AA48)</f>
        <v>108395000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4180517</v>
      </c>
      <c r="D51" s="129">
        <f t="shared" si="10"/>
        <v>0</v>
      </c>
      <c r="E51" s="54">
        <f t="shared" si="10"/>
        <v>5430000</v>
      </c>
      <c r="F51" s="54">
        <f t="shared" si="10"/>
        <v>5430000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4072500</v>
      </c>
      <c r="Y51" s="54">
        <f t="shared" si="10"/>
        <v>-4072500</v>
      </c>
      <c r="Z51" s="184">
        <f>+IF(X51&lt;&gt;0,+(Y51/X51)*100,0)</f>
        <v>-100</v>
      </c>
      <c r="AA51" s="130">
        <f>SUM(AA57:AA61)</f>
        <v>5430000</v>
      </c>
    </row>
    <row r="52" spans="1:27" ht="12.75">
      <c r="A52" s="310" t="s">
        <v>205</v>
      </c>
      <c r="B52" s="142"/>
      <c r="C52" s="62"/>
      <c r="D52" s="156"/>
      <c r="E52" s="60">
        <v>2029960</v>
      </c>
      <c r="F52" s="60">
        <v>2029960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1522470</v>
      </c>
      <c r="Y52" s="60">
        <v>-1522470</v>
      </c>
      <c r="Z52" s="140">
        <v>-100</v>
      </c>
      <c r="AA52" s="155">
        <v>2029960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2029960</v>
      </c>
      <c r="F57" s="295">
        <f t="shared" si="11"/>
        <v>2029960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1522470</v>
      </c>
      <c r="Y57" s="295">
        <f t="shared" si="11"/>
        <v>-1522470</v>
      </c>
      <c r="Z57" s="296">
        <f>+IF(X57&lt;&gt;0,+(Y57/X57)*100,0)</f>
        <v>-100</v>
      </c>
      <c r="AA57" s="297">
        <f>SUM(AA52:AA56)</f>
        <v>2029960</v>
      </c>
    </row>
    <row r="58" spans="1:27" ht="12.75">
      <c r="A58" s="311" t="s">
        <v>211</v>
      </c>
      <c r="B58" s="136"/>
      <c r="C58" s="62">
        <v>985526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3194991</v>
      </c>
      <c r="D61" s="156"/>
      <c r="E61" s="60">
        <v>3400040</v>
      </c>
      <c r="F61" s="60">
        <v>3400040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2550030</v>
      </c>
      <c r="Y61" s="60">
        <v>-2550030</v>
      </c>
      <c r="Z61" s="140">
        <v>-100</v>
      </c>
      <c r="AA61" s="155">
        <v>3400040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2959224</v>
      </c>
      <c r="H65" s="60">
        <v>4596044</v>
      </c>
      <c r="I65" s="60"/>
      <c r="J65" s="60">
        <v>7555268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7555268</v>
      </c>
      <c r="X65" s="60"/>
      <c r="Y65" s="60">
        <v>7555268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287187</v>
      </c>
      <c r="H67" s="60">
        <v>1845883</v>
      </c>
      <c r="I67" s="60">
        <v>928310</v>
      </c>
      <c r="J67" s="60">
        <v>3061380</v>
      </c>
      <c r="K67" s="60">
        <v>3763862</v>
      </c>
      <c r="L67" s="60">
        <v>5450</v>
      </c>
      <c r="M67" s="60">
        <v>103204</v>
      </c>
      <c r="N67" s="60">
        <v>3872516</v>
      </c>
      <c r="O67" s="60">
        <v>277045</v>
      </c>
      <c r="P67" s="60">
        <v>102652</v>
      </c>
      <c r="Q67" s="60">
        <v>1037828</v>
      </c>
      <c r="R67" s="60">
        <v>1417525</v>
      </c>
      <c r="S67" s="60"/>
      <c r="T67" s="60"/>
      <c r="U67" s="60"/>
      <c r="V67" s="60"/>
      <c r="W67" s="60">
        <v>8351421</v>
      </c>
      <c r="X67" s="60"/>
      <c r="Y67" s="60">
        <v>8351421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1576770</v>
      </c>
      <c r="H68" s="60">
        <v>948051</v>
      </c>
      <c r="I68" s="60">
        <v>810962</v>
      </c>
      <c r="J68" s="60">
        <v>3335783</v>
      </c>
      <c r="K68" s="60"/>
      <c r="L68" s="60"/>
      <c r="M68" s="60">
        <v>239633</v>
      </c>
      <c r="N68" s="60">
        <v>239633</v>
      </c>
      <c r="O68" s="60"/>
      <c r="P68" s="60">
        <v>220059</v>
      </c>
      <c r="Q68" s="60">
        <v>197688</v>
      </c>
      <c r="R68" s="60">
        <v>417747</v>
      </c>
      <c r="S68" s="60"/>
      <c r="T68" s="60"/>
      <c r="U68" s="60"/>
      <c r="V68" s="60"/>
      <c r="W68" s="60">
        <v>3993163</v>
      </c>
      <c r="X68" s="60"/>
      <c r="Y68" s="60">
        <v>3993163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4823181</v>
      </c>
      <c r="H69" s="220">
        <f t="shared" si="12"/>
        <v>7389978</v>
      </c>
      <c r="I69" s="220">
        <f t="shared" si="12"/>
        <v>1739272</v>
      </c>
      <c r="J69" s="220">
        <f t="shared" si="12"/>
        <v>13952431</v>
      </c>
      <c r="K69" s="220">
        <f t="shared" si="12"/>
        <v>3763862</v>
      </c>
      <c r="L69" s="220">
        <f t="shared" si="12"/>
        <v>5450</v>
      </c>
      <c r="M69" s="220">
        <f t="shared" si="12"/>
        <v>342837</v>
      </c>
      <c r="N69" s="220">
        <f t="shared" si="12"/>
        <v>4112149</v>
      </c>
      <c r="O69" s="220">
        <f t="shared" si="12"/>
        <v>277045</v>
      </c>
      <c r="P69" s="220">
        <f t="shared" si="12"/>
        <v>322711</v>
      </c>
      <c r="Q69" s="220">
        <f t="shared" si="12"/>
        <v>1235516</v>
      </c>
      <c r="R69" s="220">
        <f t="shared" si="12"/>
        <v>1835272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19899852</v>
      </c>
      <c r="X69" s="220">
        <f t="shared" si="12"/>
        <v>0</v>
      </c>
      <c r="Y69" s="220">
        <f t="shared" si="12"/>
        <v>19899852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17291905</v>
      </c>
      <c r="D5" s="357">
        <f t="shared" si="0"/>
        <v>0</v>
      </c>
      <c r="E5" s="356">
        <f t="shared" si="0"/>
        <v>58275000</v>
      </c>
      <c r="F5" s="358">
        <f t="shared" si="0"/>
        <v>58275000</v>
      </c>
      <c r="G5" s="358">
        <f t="shared" si="0"/>
        <v>4299999</v>
      </c>
      <c r="H5" s="356">
        <f t="shared" si="0"/>
        <v>0</v>
      </c>
      <c r="I5" s="356">
        <f t="shared" si="0"/>
        <v>0</v>
      </c>
      <c r="J5" s="358">
        <f t="shared" si="0"/>
        <v>4299999</v>
      </c>
      <c r="K5" s="358">
        <f t="shared" si="0"/>
        <v>717360</v>
      </c>
      <c r="L5" s="356">
        <f t="shared" si="0"/>
        <v>4687831</v>
      </c>
      <c r="M5" s="356">
        <f t="shared" si="0"/>
        <v>0</v>
      </c>
      <c r="N5" s="358">
        <f t="shared" si="0"/>
        <v>5405191</v>
      </c>
      <c r="O5" s="358">
        <f t="shared" si="0"/>
        <v>91334212</v>
      </c>
      <c r="P5" s="356">
        <f t="shared" si="0"/>
        <v>91334212</v>
      </c>
      <c r="Q5" s="356">
        <f t="shared" si="0"/>
        <v>91334212</v>
      </c>
      <c r="R5" s="358">
        <f t="shared" si="0"/>
        <v>274002636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283707826</v>
      </c>
      <c r="X5" s="356">
        <f t="shared" si="0"/>
        <v>43706250</v>
      </c>
      <c r="Y5" s="358">
        <f t="shared" si="0"/>
        <v>240001576</v>
      </c>
      <c r="Z5" s="359">
        <f>+IF(X5&lt;&gt;0,+(Y5/X5)*100,0)</f>
        <v>549.1241550121549</v>
      </c>
      <c r="AA5" s="360">
        <f>+AA6+AA8+AA11+AA13+AA15</f>
        <v>58275000</v>
      </c>
    </row>
    <row r="6" spans="1:27" ht="12.75">
      <c r="A6" s="361" t="s">
        <v>205</v>
      </c>
      <c r="B6" s="142"/>
      <c r="C6" s="60">
        <f>+C7</f>
        <v>7948632</v>
      </c>
      <c r="D6" s="340">
        <f aca="true" t="shared" si="1" ref="D6:AA6">+D7</f>
        <v>0</v>
      </c>
      <c r="E6" s="60">
        <f t="shared" si="1"/>
        <v>30275000</v>
      </c>
      <c r="F6" s="59">
        <f t="shared" si="1"/>
        <v>30275000</v>
      </c>
      <c r="G6" s="59">
        <f t="shared" si="1"/>
        <v>4299999</v>
      </c>
      <c r="H6" s="60">
        <f t="shared" si="1"/>
        <v>0</v>
      </c>
      <c r="I6" s="60">
        <f t="shared" si="1"/>
        <v>0</v>
      </c>
      <c r="J6" s="59">
        <f t="shared" si="1"/>
        <v>4299999</v>
      </c>
      <c r="K6" s="59">
        <f t="shared" si="1"/>
        <v>0</v>
      </c>
      <c r="L6" s="60">
        <f t="shared" si="1"/>
        <v>4687831</v>
      </c>
      <c r="M6" s="60">
        <f t="shared" si="1"/>
        <v>0</v>
      </c>
      <c r="N6" s="59">
        <f t="shared" si="1"/>
        <v>4687831</v>
      </c>
      <c r="O6" s="59">
        <f t="shared" si="1"/>
        <v>91334212</v>
      </c>
      <c r="P6" s="60">
        <f t="shared" si="1"/>
        <v>91334212</v>
      </c>
      <c r="Q6" s="60">
        <f t="shared" si="1"/>
        <v>91334212</v>
      </c>
      <c r="R6" s="59">
        <f t="shared" si="1"/>
        <v>274002636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282990466</v>
      </c>
      <c r="X6" s="60">
        <f t="shared" si="1"/>
        <v>22706250</v>
      </c>
      <c r="Y6" s="59">
        <f t="shared" si="1"/>
        <v>260284216</v>
      </c>
      <c r="Z6" s="61">
        <f>+IF(X6&lt;&gt;0,+(Y6/X6)*100,0)</f>
        <v>1146.3108879713734</v>
      </c>
      <c r="AA6" s="62">
        <f t="shared" si="1"/>
        <v>30275000</v>
      </c>
    </row>
    <row r="7" spans="1:27" ht="12.75">
      <c r="A7" s="291" t="s">
        <v>229</v>
      </c>
      <c r="B7" s="142"/>
      <c r="C7" s="60">
        <v>7948632</v>
      </c>
      <c r="D7" s="340"/>
      <c r="E7" s="60">
        <v>30275000</v>
      </c>
      <c r="F7" s="59">
        <v>30275000</v>
      </c>
      <c r="G7" s="59">
        <v>4299999</v>
      </c>
      <c r="H7" s="60"/>
      <c r="I7" s="60"/>
      <c r="J7" s="59">
        <v>4299999</v>
      </c>
      <c r="K7" s="59"/>
      <c r="L7" s="60">
        <v>4687831</v>
      </c>
      <c r="M7" s="60"/>
      <c r="N7" s="59">
        <v>4687831</v>
      </c>
      <c r="O7" s="59">
        <v>91334212</v>
      </c>
      <c r="P7" s="60">
        <v>91334212</v>
      </c>
      <c r="Q7" s="60">
        <v>91334212</v>
      </c>
      <c r="R7" s="59">
        <v>274002636</v>
      </c>
      <c r="S7" s="59"/>
      <c r="T7" s="60"/>
      <c r="U7" s="60"/>
      <c r="V7" s="59"/>
      <c r="W7" s="59">
        <v>282990466</v>
      </c>
      <c r="X7" s="60">
        <v>22706250</v>
      </c>
      <c r="Y7" s="59">
        <v>260284216</v>
      </c>
      <c r="Z7" s="61">
        <v>1146.31</v>
      </c>
      <c r="AA7" s="62">
        <v>30275000</v>
      </c>
    </row>
    <row r="8" spans="1:27" ht="12.75">
      <c r="A8" s="361" t="s">
        <v>206</v>
      </c>
      <c r="B8" s="142"/>
      <c r="C8" s="60">
        <f aca="true" t="shared" si="2" ref="C8:Y8">SUM(C9:C10)</f>
        <v>9343273</v>
      </c>
      <c r="D8" s="340">
        <f t="shared" si="2"/>
        <v>0</v>
      </c>
      <c r="E8" s="60">
        <f t="shared" si="2"/>
        <v>28000000</v>
      </c>
      <c r="F8" s="59">
        <f t="shared" si="2"/>
        <v>28000000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21000000</v>
      </c>
      <c r="Y8" s="59">
        <f t="shared" si="2"/>
        <v>-21000000</v>
      </c>
      <c r="Z8" s="61">
        <f>+IF(X8&lt;&gt;0,+(Y8/X8)*100,0)</f>
        <v>-100</v>
      </c>
      <c r="AA8" s="62">
        <f>SUM(AA9:AA10)</f>
        <v>28000000</v>
      </c>
    </row>
    <row r="9" spans="1:27" ht="12.75">
      <c r="A9" s="291" t="s">
        <v>230</v>
      </c>
      <c r="B9" s="142"/>
      <c r="C9" s="60">
        <v>9343273</v>
      </c>
      <c r="D9" s="340"/>
      <c r="E9" s="60">
        <v>28000000</v>
      </c>
      <c r="F9" s="59">
        <v>28000000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21000000</v>
      </c>
      <c r="Y9" s="59">
        <v>-21000000</v>
      </c>
      <c r="Z9" s="61">
        <v>-100</v>
      </c>
      <c r="AA9" s="62">
        <v>28000000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717360</v>
      </c>
      <c r="L15" s="60">
        <f t="shared" si="5"/>
        <v>0</v>
      </c>
      <c r="M15" s="60">
        <f t="shared" si="5"/>
        <v>0</v>
      </c>
      <c r="N15" s="59">
        <f t="shared" si="5"/>
        <v>717360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717360</v>
      </c>
      <c r="X15" s="60">
        <f t="shared" si="5"/>
        <v>0</v>
      </c>
      <c r="Y15" s="59">
        <f t="shared" si="5"/>
        <v>717360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>
        <v>717360</v>
      </c>
      <c r="L20" s="60"/>
      <c r="M20" s="60"/>
      <c r="N20" s="59">
        <v>717360</v>
      </c>
      <c r="O20" s="59"/>
      <c r="P20" s="60"/>
      <c r="Q20" s="60"/>
      <c r="R20" s="59"/>
      <c r="S20" s="59"/>
      <c r="T20" s="60"/>
      <c r="U20" s="60"/>
      <c r="V20" s="59"/>
      <c r="W20" s="59">
        <v>717360</v>
      </c>
      <c r="X20" s="60"/>
      <c r="Y20" s="59">
        <v>717360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14673357</v>
      </c>
      <c r="D22" s="344">
        <f t="shared" si="6"/>
        <v>0</v>
      </c>
      <c r="E22" s="343">
        <f t="shared" si="6"/>
        <v>28804200</v>
      </c>
      <c r="F22" s="345">
        <f t="shared" si="6"/>
        <v>28804200</v>
      </c>
      <c r="G22" s="345">
        <f t="shared" si="6"/>
        <v>221796</v>
      </c>
      <c r="H22" s="343">
        <f t="shared" si="6"/>
        <v>427333</v>
      </c>
      <c r="I22" s="343">
        <f t="shared" si="6"/>
        <v>0</v>
      </c>
      <c r="J22" s="345">
        <f t="shared" si="6"/>
        <v>649129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649129</v>
      </c>
      <c r="X22" s="343">
        <f t="shared" si="6"/>
        <v>21603150</v>
      </c>
      <c r="Y22" s="345">
        <f t="shared" si="6"/>
        <v>-20954021</v>
      </c>
      <c r="Z22" s="336">
        <f>+IF(X22&lt;&gt;0,+(Y22/X22)*100,0)</f>
        <v>-96.99521134649345</v>
      </c>
      <c r="AA22" s="350">
        <f>SUM(AA23:AA32)</f>
        <v>28804200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3269927</v>
      </c>
      <c r="D24" s="340"/>
      <c r="E24" s="60">
        <v>11500000</v>
      </c>
      <c r="F24" s="59">
        <v>11500000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8625000</v>
      </c>
      <c r="Y24" s="59">
        <v>-8625000</v>
      </c>
      <c r="Z24" s="61">
        <v>-100</v>
      </c>
      <c r="AA24" s="62">
        <v>11500000</v>
      </c>
    </row>
    <row r="25" spans="1:27" ht="12.75">
      <c r="A25" s="361" t="s">
        <v>239</v>
      </c>
      <c r="B25" s="142"/>
      <c r="C25" s="60">
        <v>2048118</v>
      </c>
      <c r="D25" s="340"/>
      <c r="E25" s="60"/>
      <c r="F25" s="59"/>
      <c r="G25" s="59">
        <v>221796</v>
      </c>
      <c r="H25" s="60">
        <v>427333</v>
      </c>
      <c r="I25" s="60"/>
      <c r="J25" s="59">
        <v>649129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649129</v>
      </c>
      <c r="X25" s="60"/>
      <c r="Y25" s="59">
        <v>649129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9355312</v>
      </c>
      <c r="D32" s="340"/>
      <c r="E32" s="60">
        <v>17304200</v>
      </c>
      <c r="F32" s="59">
        <v>17304200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12978150</v>
      </c>
      <c r="Y32" s="59">
        <v>-12978150</v>
      </c>
      <c r="Z32" s="61">
        <v>-100</v>
      </c>
      <c r="AA32" s="62">
        <v>17304200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10474124</v>
      </c>
      <c r="D40" s="344">
        <f t="shared" si="9"/>
        <v>0</v>
      </c>
      <c r="E40" s="343">
        <f t="shared" si="9"/>
        <v>21315800</v>
      </c>
      <c r="F40" s="345">
        <f t="shared" si="9"/>
        <v>21315800</v>
      </c>
      <c r="G40" s="345">
        <f t="shared" si="9"/>
        <v>0</v>
      </c>
      <c r="H40" s="343">
        <f t="shared" si="9"/>
        <v>924391</v>
      </c>
      <c r="I40" s="343">
        <f t="shared" si="9"/>
        <v>40114</v>
      </c>
      <c r="J40" s="345">
        <f t="shared" si="9"/>
        <v>964505</v>
      </c>
      <c r="K40" s="345">
        <f t="shared" si="9"/>
        <v>286620</v>
      </c>
      <c r="L40" s="343">
        <f t="shared" si="9"/>
        <v>427804</v>
      </c>
      <c r="M40" s="343">
        <f t="shared" si="9"/>
        <v>515398</v>
      </c>
      <c r="N40" s="345">
        <f t="shared" si="9"/>
        <v>1229822</v>
      </c>
      <c r="O40" s="345">
        <f t="shared" si="9"/>
        <v>895803</v>
      </c>
      <c r="P40" s="343">
        <f t="shared" si="9"/>
        <v>29754601</v>
      </c>
      <c r="Q40" s="343">
        <f t="shared" si="9"/>
        <v>31512938</v>
      </c>
      <c r="R40" s="345">
        <f t="shared" si="9"/>
        <v>62163342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64357669</v>
      </c>
      <c r="X40" s="343">
        <f t="shared" si="9"/>
        <v>15986850</v>
      </c>
      <c r="Y40" s="345">
        <f t="shared" si="9"/>
        <v>48370819</v>
      </c>
      <c r="Z40" s="336">
        <f>+IF(X40&lt;&gt;0,+(Y40/X40)*100,0)</f>
        <v>302.56629041993887</v>
      </c>
      <c r="AA40" s="350">
        <f>SUM(AA41:AA49)</f>
        <v>21315800</v>
      </c>
    </row>
    <row r="41" spans="1:27" ht="12.75">
      <c r="A41" s="361" t="s">
        <v>248</v>
      </c>
      <c r="B41" s="142"/>
      <c r="C41" s="362">
        <v>7375202</v>
      </c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>
        <v>440300</v>
      </c>
      <c r="N41" s="364">
        <v>440300</v>
      </c>
      <c r="O41" s="364">
        <v>440300</v>
      </c>
      <c r="P41" s="362">
        <v>440300</v>
      </c>
      <c r="Q41" s="362">
        <v>440300</v>
      </c>
      <c r="R41" s="364">
        <v>1320900</v>
      </c>
      <c r="S41" s="364"/>
      <c r="T41" s="362"/>
      <c r="U41" s="362"/>
      <c r="V41" s="364"/>
      <c r="W41" s="364">
        <v>1761200</v>
      </c>
      <c r="X41" s="362">
        <v>750000</v>
      </c>
      <c r="Y41" s="364">
        <v>1011200</v>
      </c>
      <c r="Z41" s="365">
        <v>134.83</v>
      </c>
      <c r="AA41" s="366">
        <v>1000000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1204984</v>
      </c>
      <c r="D44" s="368"/>
      <c r="E44" s="54">
        <v>1900000</v>
      </c>
      <c r="F44" s="53">
        <v>1900000</v>
      </c>
      <c r="G44" s="53"/>
      <c r="H44" s="54"/>
      <c r="I44" s="54">
        <v>40114</v>
      </c>
      <c r="J44" s="53">
        <v>40114</v>
      </c>
      <c r="K44" s="53">
        <v>286620</v>
      </c>
      <c r="L44" s="54">
        <v>427804</v>
      </c>
      <c r="M44" s="54">
        <v>75098</v>
      </c>
      <c r="N44" s="53">
        <v>789522</v>
      </c>
      <c r="O44" s="53">
        <v>455503</v>
      </c>
      <c r="P44" s="54">
        <v>285033</v>
      </c>
      <c r="Q44" s="54">
        <v>319221</v>
      </c>
      <c r="R44" s="53">
        <v>1059757</v>
      </c>
      <c r="S44" s="53"/>
      <c r="T44" s="54"/>
      <c r="U44" s="54"/>
      <c r="V44" s="53"/>
      <c r="W44" s="53">
        <v>1889393</v>
      </c>
      <c r="X44" s="54">
        <v>1425000</v>
      </c>
      <c r="Y44" s="53">
        <v>464393</v>
      </c>
      <c r="Z44" s="94">
        <v>32.59</v>
      </c>
      <c r="AA44" s="95">
        <v>1900000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>
        <v>40458</v>
      </c>
      <c r="Q45" s="54">
        <v>67888</v>
      </c>
      <c r="R45" s="53">
        <v>108346</v>
      </c>
      <c r="S45" s="53"/>
      <c r="T45" s="54"/>
      <c r="U45" s="54"/>
      <c r="V45" s="53"/>
      <c r="W45" s="53">
        <v>108346</v>
      </c>
      <c r="X45" s="54"/>
      <c r="Y45" s="53">
        <v>108346</v>
      </c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28732993</v>
      </c>
      <c r="Q47" s="54">
        <v>30387575</v>
      </c>
      <c r="R47" s="53">
        <v>59120568</v>
      </c>
      <c r="S47" s="53"/>
      <c r="T47" s="54"/>
      <c r="U47" s="54"/>
      <c r="V47" s="53"/>
      <c r="W47" s="53">
        <v>59120568</v>
      </c>
      <c r="X47" s="54"/>
      <c r="Y47" s="53">
        <v>59120568</v>
      </c>
      <c r="Z47" s="94"/>
      <c r="AA47" s="95"/>
    </row>
    <row r="48" spans="1:27" ht="12.75">
      <c r="A48" s="361" t="s">
        <v>255</v>
      </c>
      <c r="B48" s="136"/>
      <c r="C48" s="60">
        <v>1893938</v>
      </c>
      <c r="D48" s="368"/>
      <c r="E48" s="54"/>
      <c r="F48" s="53"/>
      <c r="G48" s="53"/>
      <c r="H48" s="54">
        <v>924391</v>
      </c>
      <c r="I48" s="54"/>
      <c r="J48" s="53">
        <v>924391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924391</v>
      </c>
      <c r="X48" s="54"/>
      <c r="Y48" s="53">
        <v>924391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18415800</v>
      </c>
      <c r="F49" s="53">
        <v>18415800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255817</v>
      </c>
      <c r="Q49" s="54">
        <v>297954</v>
      </c>
      <c r="R49" s="53">
        <v>553771</v>
      </c>
      <c r="S49" s="53"/>
      <c r="T49" s="54"/>
      <c r="U49" s="54"/>
      <c r="V49" s="53"/>
      <c r="W49" s="53">
        <v>553771</v>
      </c>
      <c r="X49" s="54">
        <v>13811850</v>
      </c>
      <c r="Y49" s="53">
        <v>-13258079</v>
      </c>
      <c r="Z49" s="94">
        <v>-95.99</v>
      </c>
      <c r="AA49" s="95">
        <v>18415800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42439386</v>
      </c>
      <c r="D60" s="346">
        <f t="shared" si="14"/>
        <v>0</v>
      </c>
      <c r="E60" s="219">
        <f t="shared" si="14"/>
        <v>108395000</v>
      </c>
      <c r="F60" s="264">
        <f t="shared" si="14"/>
        <v>108395000</v>
      </c>
      <c r="G60" s="264">
        <f t="shared" si="14"/>
        <v>4521795</v>
      </c>
      <c r="H60" s="219">
        <f t="shared" si="14"/>
        <v>1351724</v>
      </c>
      <c r="I60" s="219">
        <f t="shared" si="14"/>
        <v>40114</v>
      </c>
      <c r="J60" s="264">
        <f t="shared" si="14"/>
        <v>5913633</v>
      </c>
      <c r="K60" s="264">
        <f t="shared" si="14"/>
        <v>1003980</v>
      </c>
      <c r="L60" s="219">
        <f t="shared" si="14"/>
        <v>5115635</v>
      </c>
      <c r="M60" s="219">
        <f t="shared" si="14"/>
        <v>515398</v>
      </c>
      <c r="N60" s="264">
        <f t="shared" si="14"/>
        <v>6635013</v>
      </c>
      <c r="O60" s="264">
        <f t="shared" si="14"/>
        <v>92230015</v>
      </c>
      <c r="P60" s="219">
        <f t="shared" si="14"/>
        <v>121088813</v>
      </c>
      <c r="Q60" s="219">
        <f t="shared" si="14"/>
        <v>122847150</v>
      </c>
      <c r="R60" s="264">
        <f t="shared" si="14"/>
        <v>336165978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348714624</v>
      </c>
      <c r="X60" s="219">
        <f t="shared" si="14"/>
        <v>81296250</v>
      </c>
      <c r="Y60" s="264">
        <f t="shared" si="14"/>
        <v>267418374</v>
      </c>
      <c r="Z60" s="337">
        <f>+IF(X60&lt;&gt;0,+(Y60/X60)*100,0)</f>
        <v>328.9430619493519</v>
      </c>
      <c r="AA60" s="232">
        <f>+AA57+AA54+AA51+AA40+AA37+AA34+AA22+AA5</f>
        <v>108395000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2018-05-08T09:18:12Z</dcterms:created>
  <dcterms:modified xsi:type="dcterms:W3CDTF">2018-05-08T09:18:16Z</dcterms:modified>
  <cp:category/>
  <cp:version/>
  <cp:contentType/>
  <cp:contentStatus/>
</cp:coreProperties>
</file>