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<sst xmlns="http://schemas.openxmlformats.org/spreadsheetml/2006/main" count="857" uniqueCount="303">
  <si>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Kwazulu-Natal: Maphumulo(KZN294) - Table C1 Schedule Quarterly Budget Statement Summary for 3rd Quarter ended 31 March 2018 (Figures Finalised as at 2018/05/07)</t>
  </si>
  <si>
    <t>Description</t>
  </si>
  <si>
    <t>2016/17</t>
  </si>
  <si>
    <t>2017/18</t>
  </si>
  <si>
    <t>Budget year 2017/18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</si>
  <si>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</si>
  <si>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</si>
  <si>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</si>
  <si>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</si>
  <si>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</si>
  <si>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</si>
  <si>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</si>
  <si>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</si>
  <si>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</si>
  <si>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</si>
  <si>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</si>
  <si>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</si>
  <si>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</si>
  <si>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</si>
  <si>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</si>
  <si>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</si>
  <si>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</si>
  <si>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</si>
  <si>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</si>
  <si>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</si>
  <si>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</si>
  <si>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</si>
  <si>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</si>
  <si>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</si>
  <si>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</si>
  <si>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</si>
  <si>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</si>
  <si>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</si>
  <si>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</si>
  <si>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</si>
  <si>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</si>
  <si>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</si>
  <si>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</si>
  <si>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</si>
  <si>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</si>
  <si>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</si>
  <si>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</si>
  <si>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</si>
  <si>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</si>
  <si>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</si>
  <si>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</si>
  <si>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</si>
  <si>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</si>
  <si>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</si>
  <si>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</si>
  <si>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</si>
  <si>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</si>
  <si>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</si>
  <si>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</si>
  <si>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</si>
  <si>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</si>
  <si>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</si>
  <si>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</si>
  <si>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</si>
  <si>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</si>
  <si>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</si>
  <si>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</si>
  <si>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</si>
  <si>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</si>
  <si>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</si>
  <si>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</si>
  <si>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</si>
  <si>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</si>
  <si>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</si>
  <si>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</si>
  <si>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Maphumulo(KZN294) - Table C2 Quarterly Budget Statement - Financial Performance (standard classification) for 3rd Quarter ended 31 March 2018 (Figures Finalised as at 2018/05/07)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</si>
  <si>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</si>
  <si>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</si>
  <si>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</si>
  <si>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</si>
  <si>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</si>
  <si>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</si>
  <si>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</si>
  <si>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</si>
  <si>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</si>
  <si>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</si>
  <si>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</si>
  <si>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</si>
  <si>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</si>
  <si>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</si>
  <si>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</si>
  <si>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</si>
  <si>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</si>
  <si>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</si>
  <si>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</si>
  <si>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</si>
  <si>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</si>
  <si>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</si>
  <si>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</si>
  <si>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</si>
  <si>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</si>
  <si>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</si>
  <si>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</si>
  <si>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</si>
  <si>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</si>
  <si>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Maphumulo(KZN294) - Table C4 Quarterly Budget Statement - Financial Performance (revenue and expenditure) for 3rd Quarter ended 31 March 2018 (Figures Finalised as at 2018/05/07)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</si>
  <si>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</si>
  <si>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</si>
  <si>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</si>
  <si>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</si>
  <si>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</si>
  <si>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</si>
  <si>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</si>
  <si>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</si>
  <si>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</si>
  <si>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</si>
  <si>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</si>
  <si>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</si>
  <si>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</si>
  <si>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</si>
  <si>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</si>
  <si>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</si>
  <si>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</si>
  <si>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</si>
  <si>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</si>
  <si>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</si>
  <si>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</si>
  <si>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</si>
  <si>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</si>
  <si>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</si>
  <si>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</si>
  <si>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</si>
  <si>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</si>
  <si>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</si>
  <si>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Maphumulo(KZN294) - Table C5 Quarterly Budget Statement - Capital Expenditure by Standard Classification and Funding for 3rd Quarter ended 31 March 2018 (Figures Finalised as at 2018/05/07)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</si>
  <si>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</si>
  <si>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</si>
  <si>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</si>
  <si>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</si>
  <si>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</si>
  <si>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</si>
  <si>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</si>
  <si>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</si>
  <si>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</si>
  <si>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</si>
  <si>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Maphumulo(KZN294) - Table C6 Quarterly Budget Statement - Financial Position for 3rd Quarter ended 31 March 2018 (Figures Finalised as at 2018/05/07)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</si>
  <si>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</si>
  <si>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</si>
  <si>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</si>
  <si>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</si>
  <si>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</si>
  <si>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</si>
  <si>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</si>
  <si>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</si>
  <si>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</si>
  <si>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</si>
  <si>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</si>
  <si>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</si>
  <si>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</si>
  <si>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</si>
  <si>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</si>
  <si>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</si>
  <si>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</si>
  <si>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</si>
  <si>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</si>
  <si>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</si>
  <si>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</si>
  <si>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</si>
  <si>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</si>
  <si>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</si>
  <si>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</si>
  <si>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</si>
  <si>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</si>
  <si>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</si>
  <si>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</si>
  <si>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</si>
  <si>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</si>
  <si>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</si>
  <si>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</si>
  <si>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Maphumulo(KZN294) - Table C7 Quarterly Budget Statement - Cash Flows for 3rd Quarter ended 31 March 2018 (Figures Finalised as at 2018/05/07)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</si>
  <si>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</si>
  <si>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</si>
  <si>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</si>
  <si>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</si>
  <si>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</si>
  <si>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</si>
  <si>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</si>
  <si>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</si>
  <si>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</si>
  <si>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</si>
  <si>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</si>
  <si>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</si>
  <si>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</si>
  <si>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</si>
  <si>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</si>
  <si>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</si>
  <si>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</si>
  <si>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</si>
  <si>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</si>
  <si>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</si>
  <si>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</si>
  <si>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</si>
  <si>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</si>
  <si>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</si>
  <si>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</si>
  <si>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</si>
  <si>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</si>
  <si>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Maphumulo(KZN294) - Table C9 Quarterly Budget Statement - Capital Expenditure by Asset Clas for 3rd Quarter ended 31 March 2018 (Figures Finalised as at 2018/05/07)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</si>
  <si>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</si>
  <si>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</si>
  <si>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</si>
  <si>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</si>
  <si>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</si>
  <si>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</si>
  <si>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</si>
  <si>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</si>
  <si>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</si>
  <si>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</si>
  <si>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</si>
  <si>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</si>
  <si>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</si>
  <si>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</si>
  <si>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</si>
  <si>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</si>
  <si>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</si>
  <si>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</si>
  <si>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</si>
  <si>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</si>
  <si>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</si>
  <si>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</si>
  <si>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</si>
  <si>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</si>
  <si>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Maphumulo(KZN294) - Table SC13a Quarterly Budget Statement - Capital Expenditure on New Assets by Asset Class for 3rd Quarter ended 31 March 2018 (Figures Finalised as at 2018/05/07)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</si>
  <si>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</si>
  <si>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</si>
  <si>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</si>
  <si>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</si>
  <si>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</si>
  <si>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</si>
  <si>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</si>
  <si>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</si>
  <si>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</si>
  <si>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</si>
  <si>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</si>
  <si>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</si>
  <si>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</si>
  <si>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</si>
  <si>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</si>
  <si>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</si>
  <si>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</si>
  <si>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</si>
  <si>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</si>
  <si>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</si>
  <si>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</si>
  <si>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</si>
  <si>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</si>
  <si>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</si>
  <si>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</si>
  <si>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</si>
  <si>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</si>
  <si>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</si>
  <si>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</si>
  <si>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</si>
  <si>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</si>
  <si>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</si>
  <si>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</si>
  <si>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</si>
  <si>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</si>
  <si>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Maphumulo(KZN294) - Table SC13B Quarterly Budget Statement - Capital Expenditure on Renewal of existing assets by Asset Class for 3rd Quarter ended 31 March 2018 (Figures Finalised as at 2018/05/07)</t>
  </si>
  <si>
    <t>Capital Expenditure on Renewal of Existing Assets by Asset Class/Sub-class</t>
  </si>
  <si>
    <t>Total Capital Expenditure on Renewal of Existing Assets</t>
  </si>
  <si>
    <t>Kwazulu-Natal: Maphumulo(KZN294) - Table SC13C Quarterly Budget Statement - Repairs and Maintenance Expenditure by Asset Class for 3rd Quarter ended 31 March 2018 (Figures Finalised as at 2018/05/07)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</si>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</sst>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12658191</v>
      </c>
      <c r="C5" s="19">
        <v>0</v>
      </c>
      <c r="D5" s="59">
        <v>13950000</v>
      </c>
      <c r="E5" s="60">
        <v>13950000</v>
      </c>
      <c r="F5" s="60">
        <v>10145112</v>
      </c>
      <c r="G5" s="60">
        <v>0</v>
      </c>
      <c r="H5" s="60">
        <v>0</v>
      </c>
      <c r="I5" s="60">
        <v>10145112</v>
      </c>
      <c r="J5" s="60">
        <v>0</v>
      </c>
      <c r="K5" s="60">
        <v>1374008</v>
      </c>
      <c r="L5" s="60">
        <v>343502</v>
      </c>
      <c r="M5" s="60">
        <v>1717510</v>
      </c>
      <c r="N5" s="60">
        <v>225050</v>
      </c>
      <c r="O5" s="60">
        <v>650120</v>
      </c>
      <c r="P5" s="60">
        <v>142620</v>
      </c>
      <c r="Q5" s="60">
        <v>1017790</v>
      </c>
      <c r="R5" s="60">
        <v>0</v>
      </c>
      <c r="S5" s="60">
        <v>0</v>
      </c>
      <c r="T5" s="60">
        <v>0</v>
      </c>
      <c r="U5" s="60">
        <v>0</v>
      </c>
      <c r="V5" s="60">
        <v>12880412</v>
      </c>
      <c r="W5" s="60">
        <v>10462500</v>
      </c>
      <c r="X5" s="60">
        <v>2417912</v>
      </c>
      <c r="Y5" s="61">
        <v>23.11</v>
      </c>
      <c r="Z5" s="62">
        <v>13950000</v>
      </c>
    </row>
    <row r="6" spans="1:26" ht="12.75">
      <c r="A6" s="58" t="s">
        <v>32</v>
      </c>
      <c r="B6" s="19">
        <v>0</v>
      </c>
      <c r="C6" s="19">
        <v>0</v>
      </c>
      <c r="D6" s="59">
        <v>0</v>
      </c>
      <c r="E6" s="60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/>
      <c r="X6" s="60">
        <v>0</v>
      </c>
      <c r="Y6" s="61">
        <v>0</v>
      </c>
      <c r="Z6" s="62">
        <v>0</v>
      </c>
    </row>
    <row r="7" spans="1:26" ht="12.75">
      <c r="A7" s="58" t="s">
        <v>33</v>
      </c>
      <c r="B7" s="19">
        <v>3196930</v>
      </c>
      <c r="C7" s="19">
        <v>0</v>
      </c>
      <c r="D7" s="59">
        <v>2141055</v>
      </c>
      <c r="E7" s="60">
        <v>2141055</v>
      </c>
      <c r="F7" s="60">
        <v>785122</v>
      </c>
      <c r="G7" s="60">
        <v>181796</v>
      </c>
      <c r="H7" s="60">
        <v>78861</v>
      </c>
      <c r="I7" s="60">
        <v>1045779</v>
      </c>
      <c r="J7" s="60">
        <v>219440</v>
      </c>
      <c r="K7" s="60">
        <v>199209</v>
      </c>
      <c r="L7" s="60">
        <v>1490072</v>
      </c>
      <c r="M7" s="60">
        <v>1908721</v>
      </c>
      <c r="N7" s="60">
        <v>248480</v>
      </c>
      <c r="O7" s="60">
        <v>321347</v>
      </c>
      <c r="P7" s="60">
        <v>113365</v>
      </c>
      <c r="Q7" s="60">
        <v>683192</v>
      </c>
      <c r="R7" s="60">
        <v>0</v>
      </c>
      <c r="S7" s="60">
        <v>0</v>
      </c>
      <c r="T7" s="60">
        <v>0</v>
      </c>
      <c r="U7" s="60">
        <v>0</v>
      </c>
      <c r="V7" s="60">
        <v>3637692</v>
      </c>
      <c r="W7" s="60">
        <v>1592582</v>
      </c>
      <c r="X7" s="60">
        <v>2045110</v>
      </c>
      <c r="Y7" s="61">
        <v>128.41</v>
      </c>
      <c r="Z7" s="62">
        <v>2141055</v>
      </c>
    </row>
    <row r="8" spans="1:26" ht="12.75">
      <c r="A8" s="58" t="s">
        <v>34</v>
      </c>
      <c r="B8" s="19">
        <v>74663051</v>
      </c>
      <c r="C8" s="19">
        <v>0</v>
      </c>
      <c r="D8" s="59">
        <v>93879000</v>
      </c>
      <c r="E8" s="60">
        <v>93879000</v>
      </c>
      <c r="F8" s="60">
        <v>1172473</v>
      </c>
      <c r="G8" s="60">
        <v>0</v>
      </c>
      <c r="H8" s="60">
        <v>0</v>
      </c>
      <c r="I8" s="60">
        <v>1172473</v>
      </c>
      <c r="J8" s="60">
        <v>31369000</v>
      </c>
      <c r="K8" s="60">
        <v>0</v>
      </c>
      <c r="L8" s="60">
        <v>25069000</v>
      </c>
      <c r="M8" s="60">
        <v>56438000</v>
      </c>
      <c r="N8" s="60">
        <v>0</v>
      </c>
      <c r="O8" s="60">
        <v>0</v>
      </c>
      <c r="P8" s="60">
        <v>22551295</v>
      </c>
      <c r="Q8" s="60">
        <v>22551295</v>
      </c>
      <c r="R8" s="60">
        <v>0</v>
      </c>
      <c r="S8" s="60">
        <v>0</v>
      </c>
      <c r="T8" s="60">
        <v>0</v>
      </c>
      <c r="U8" s="60">
        <v>0</v>
      </c>
      <c r="V8" s="60">
        <v>80161768</v>
      </c>
      <c r="W8" s="60">
        <v>91189000</v>
      </c>
      <c r="X8" s="60">
        <v>-11027232</v>
      </c>
      <c r="Y8" s="61">
        <v>-12.09</v>
      </c>
      <c r="Z8" s="62">
        <v>93879000</v>
      </c>
    </row>
    <row r="9" spans="1:26" ht="12.75">
      <c r="A9" s="58" t="s">
        <v>35</v>
      </c>
      <c r="B9" s="19">
        <v>2509855</v>
      </c>
      <c r="C9" s="19">
        <v>0</v>
      </c>
      <c r="D9" s="59">
        <v>3191661</v>
      </c>
      <c r="E9" s="60">
        <v>3191661</v>
      </c>
      <c r="F9" s="60">
        <v>300851</v>
      </c>
      <c r="G9" s="60">
        <v>285988</v>
      </c>
      <c r="H9" s="60">
        <v>179112</v>
      </c>
      <c r="I9" s="60">
        <v>765951</v>
      </c>
      <c r="J9" s="60">
        <v>78845</v>
      </c>
      <c r="K9" s="60">
        <v>129753</v>
      </c>
      <c r="L9" s="60">
        <v>100113</v>
      </c>
      <c r="M9" s="60">
        <v>308711</v>
      </c>
      <c r="N9" s="60">
        <v>83813</v>
      </c>
      <c r="O9" s="60">
        <v>85461</v>
      </c>
      <c r="P9" s="60">
        <v>72505</v>
      </c>
      <c r="Q9" s="60">
        <v>241779</v>
      </c>
      <c r="R9" s="60">
        <v>0</v>
      </c>
      <c r="S9" s="60">
        <v>0</v>
      </c>
      <c r="T9" s="60">
        <v>0</v>
      </c>
      <c r="U9" s="60">
        <v>0</v>
      </c>
      <c r="V9" s="60">
        <v>1316441</v>
      </c>
      <c r="W9" s="60">
        <v>2292250</v>
      </c>
      <c r="X9" s="60">
        <v>-975809</v>
      </c>
      <c r="Y9" s="61">
        <v>-42.57</v>
      </c>
      <c r="Z9" s="62">
        <v>3191661</v>
      </c>
    </row>
    <row r="10" spans="1:26" ht="22.5">
      <c r="A10" s="63" t="s">
        <v>278</v>
      </c>
      <c r="B10" s="64">
        <f>SUM(B5:B9)</f>
        <v>93028027</v>
      </c>
      <c r="C10" s="64">
        <f>SUM(C5:C9)</f>
        <v>0</v>
      </c>
      <c r="D10" s="65">
        <f aca="true" t="shared" si="0" ref="D10:Z10">SUM(D5:D9)</f>
        <v>113161716</v>
      </c>
      <c r="E10" s="66">
        <f t="shared" si="0"/>
        <v>113161716</v>
      </c>
      <c r="F10" s="66">
        <f t="shared" si="0"/>
        <v>12403558</v>
      </c>
      <c r="G10" s="66">
        <f t="shared" si="0"/>
        <v>467784</v>
      </c>
      <c r="H10" s="66">
        <f t="shared" si="0"/>
        <v>257973</v>
      </c>
      <c r="I10" s="66">
        <f t="shared" si="0"/>
        <v>13129315</v>
      </c>
      <c r="J10" s="66">
        <f t="shared" si="0"/>
        <v>31667285</v>
      </c>
      <c r="K10" s="66">
        <f t="shared" si="0"/>
        <v>1702970</v>
      </c>
      <c r="L10" s="66">
        <f t="shared" si="0"/>
        <v>27002687</v>
      </c>
      <c r="M10" s="66">
        <f t="shared" si="0"/>
        <v>60372942</v>
      </c>
      <c r="N10" s="66">
        <f t="shared" si="0"/>
        <v>557343</v>
      </c>
      <c r="O10" s="66">
        <f t="shared" si="0"/>
        <v>1056928</v>
      </c>
      <c r="P10" s="66">
        <f t="shared" si="0"/>
        <v>22879785</v>
      </c>
      <c r="Q10" s="66">
        <f t="shared" si="0"/>
        <v>24494056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97996313</v>
      </c>
      <c r="W10" s="66">
        <f t="shared" si="0"/>
        <v>105536332</v>
      </c>
      <c r="X10" s="66">
        <f t="shared" si="0"/>
        <v>-7540019</v>
      </c>
      <c r="Y10" s="67">
        <f>+IF(W10&lt;&gt;0,(X10/W10)*100,0)</f>
        <v>-7.144477031852879</v>
      </c>
      <c r="Z10" s="68">
        <f t="shared" si="0"/>
        <v>113161716</v>
      </c>
    </row>
    <row r="11" spans="1:26" ht="12.75">
      <c r="A11" s="58" t="s">
        <v>37</v>
      </c>
      <c r="B11" s="19">
        <v>27200046</v>
      </c>
      <c r="C11" s="19">
        <v>0</v>
      </c>
      <c r="D11" s="59">
        <v>31148825</v>
      </c>
      <c r="E11" s="60">
        <v>31148825</v>
      </c>
      <c r="F11" s="60">
        <v>2264806</v>
      </c>
      <c r="G11" s="60">
        <v>2292258</v>
      </c>
      <c r="H11" s="60">
        <v>2078133</v>
      </c>
      <c r="I11" s="60">
        <v>6635197</v>
      </c>
      <c r="J11" s="60">
        <v>2453075</v>
      </c>
      <c r="K11" s="60">
        <v>3541928</v>
      </c>
      <c r="L11" s="60">
        <v>2154011</v>
      </c>
      <c r="M11" s="60">
        <v>8149014</v>
      </c>
      <c r="N11" s="60">
        <v>2644527</v>
      </c>
      <c r="O11" s="60">
        <v>2847969</v>
      </c>
      <c r="P11" s="60">
        <v>2525640</v>
      </c>
      <c r="Q11" s="60">
        <v>8018136</v>
      </c>
      <c r="R11" s="60">
        <v>0</v>
      </c>
      <c r="S11" s="60">
        <v>0</v>
      </c>
      <c r="T11" s="60">
        <v>0</v>
      </c>
      <c r="U11" s="60">
        <v>0</v>
      </c>
      <c r="V11" s="60">
        <v>22802347</v>
      </c>
      <c r="W11" s="60">
        <v>23960000</v>
      </c>
      <c r="X11" s="60">
        <v>-1157653</v>
      </c>
      <c r="Y11" s="61">
        <v>-4.83</v>
      </c>
      <c r="Z11" s="62">
        <v>31148825</v>
      </c>
    </row>
    <row r="12" spans="1:26" ht="12.75">
      <c r="A12" s="58" t="s">
        <v>38</v>
      </c>
      <c r="B12" s="19">
        <v>6511849</v>
      </c>
      <c r="C12" s="19">
        <v>0</v>
      </c>
      <c r="D12" s="59">
        <v>7157695</v>
      </c>
      <c r="E12" s="60">
        <v>7157695</v>
      </c>
      <c r="F12" s="60">
        <v>526139</v>
      </c>
      <c r="G12" s="60">
        <v>658577</v>
      </c>
      <c r="H12" s="60">
        <v>625733</v>
      </c>
      <c r="I12" s="60">
        <v>1810449</v>
      </c>
      <c r="J12" s="60">
        <v>489210</v>
      </c>
      <c r="K12" s="60">
        <v>596818</v>
      </c>
      <c r="L12" s="60">
        <v>665612</v>
      </c>
      <c r="M12" s="60">
        <v>1751640</v>
      </c>
      <c r="N12" s="60">
        <v>1167998</v>
      </c>
      <c r="O12" s="60">
        <v>671075</v>
      </c>
      <c r="P12" s="60">
        <v>677368</v>
      </c>
      <c r="Q12" s="60">
        <v>2516441</v>
      </c>
      <c r="R12" s="60">
        <v>0</v>
      </c>
      <c r="S12" s="60">
        <v>0</v>
      </c>
      <c r="T12" s="60">
        <v>0</v>
      </c>
      <c r="U12" s="60">
        <v>0</v>
      </c>
      <c r="V12" s="60">
        <v>6078530</v>
      </c>
      <c r="W12" s="60">
        <v>5368500</v>
      </c>
      <c r="X12" s="60">
        <v>710030</v>
      </c>
      <c r="Y12" s="61">
        <v>13.23</v>
      </c>
      <c r="Z12" s="62">
        <v>7157695</v>
      </c>
    </row>
    <row r="13" spans="1:26" ht="12.75">
      <c r="A13" s="58" t="s">
        <v>279</v>
      </c>
      <c r="B13" s="19">
        <v>11901345</v>
      </c>
      <c r="C13" s="19">
        <v>0</v>
      </c>
      <c r="D13" s="59">
        <v>14190390</v>
      </c>
      <c r="E13" s="60">
        <v>14190390</v>
      </c>
      <c r="F13" s="60">
        <v>629787</v>
      </c>
      <c r="G13" s="60">
        <v>629786</v>
      </c>
      <c r="H13" s="60">
        <v>629787</v>
      </c>
      <c r="I13" s="60">
        <v>1889360</v>
      </c>
      <c r="J13" s="60">
        <v>727201</v>
      </c>
      <c r="K13" s="60">
        <v>633042</v>
      </c>
      <c r="L13" s="60">
        <v>1125000</v>
      </c>
      <c r="M13" s="60">
        <v>2485243</v>
      </c>
      <c r="N13" s="60">
        <v>740489</v>
      </c>
      <c r="O13" s="60">
        <v>741340</v>
      </c>
      <c r="P13" s="60">
        <v>727282</v>
      </c>
      <c r="Q13" s="60">
        <v>2209111</v>
      </c>
      <c r="R13" s="60">
        <v>0</v>
      </c>
      <c r="S13" s="60">
        <v>0</v>
      </c>
      <c r="T13" s="60">
        <v>0</v>
      </c>
      <c r="U13" s="60">
        <v>0</v>
      </c>
      <c r="V13" s="60">
        <v>6583714</v>
      </c>
      <c r="W13" s="60">
        <v>10642500</v>
      </c>
      <c r="X13" s="60">
        <v>-4058786</v>
      </c>
      <c r="Y13" s="61">
        <v>-38.14</v>
      </c>
      <c r="Z13" s="62">
        <v>14190390</v>
      </c>
    </row>
    <row r="14" spans="1:26" ht="12.75">
      <c r="A14" s="58" t="s">
        <v>40</v>
      </c>
      <c r="B14" s="19">
        <v>804887</v>
      </c>
      <c r="C14" s="19">
        <v>0</v>
      </c>
      <c r="D14" s="59">
        <v>243767</v>
      </c>
      <c r="E14" s="60">
        <v>243767</v>
      </c>
      <c r="F14" s="60">
        <v>32900</v>
      </c>
      <c r="G14" s="60">
        <v>26444</v>
      </c>
      <c r="H14" s="60">
        <v>26932</v>
      </c>
      <c r="I14" s="60">
        <v>86276</v>
      </c>
      <c r="J14" s="60">
        <v>22160</v>
      </c>
      <c r="K14" s="60">
        <v>21676</v>
      </c>
      <c r="L14" s="60">
        <v>22631</v>
      </c>
      <c r="M14" s="60">
        <v>66467</v>
      </c>
      <c r="N14" s="60">
        <v>18341</v>
      </c>
      <c r="O14" s="60">
        <v>0</v>
      </c>
      <c r="P14" s="60">
        <v>16461</v>
      </c>
      <c r="Q14" s="60">
        <v>34802</v>
      </c>
      <c r="R14" s="60">
        <v>0</v>
      </c>
      <c r="S14" s="60">
        <v>0</v>
      </c>
      <c r="T14" s="60">
        <v>0</v>
      </c>
      <c r="U14" s="60">
        <v>0</v>
      </c>
      <c r="V14" s="60">
        <v>187545</v>
      </c>
      <c r="W14" s="60">
        <v>203752</v>
      </c>
      <c r="X14" s="60">
        <v>-16207</v>
      </c>
      <c r="Y14" s="61">
        <v>-7.95</v>
      </c>
      <c r="Z14" s="62">
        <v>243767</v>
      </c>
    </row>
    <row r="15" spans="1:26" ht="12.75">
      <c r="A15" s="58" t="s">
        <v>41</v>
      </c>
      <c r="B15" s="19">
        <v>0</v>
      </c>
      <c r="C15" s="19">
        <v>0</v>
      </c>
      <c r="D15" s="59">
        <v>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/>
      <c r="X15" s="60">
        <v>0</v>
      </c>
      <c r="Y15" s="61">
        <v>0</v>
      </c>
      <c r="Z15" s="62">
        <v>0</v>
      </c>
    </row>
    <row r="16" spans="1:26" ht="12.75">
      <c r="A16" s="69" t="s">
        <v>42</v>
      </c>
      <c r="B16" s="19">
        <v>0</v>
      </c>
      <c r="C16" s="19">
        <v>0</v>
      </c>
      <c r="D16" s="59">
        <v>20050000</v>
      </c>
      <c r="E16" s="60">
        <v>20050000</v>
      </c>
      <c r="F16" s="60">
        <v>0</v>
      </c>
      <c r="G16" s="60">
        <v>120360</v>
      </c>
      <c r="H16" s="60">
        <v>0</v>
      </c>
      <c r="I16" s="60">
        <v>120360</v>
      </c>
      <c r="J16" s="60">
        <v>337013</v>
      </c>
      <c r="K16" s="60">
        <v>0</v>
      </c>
      <c r="L16" s="60">
        <v>1243575</v>
      </c>
      <c r="M16" s="60">
        <v>1580588</v>
      </c>
      <c r="N16" s="60">
        <v>0</v>
      </c>
      <c r="O16" s="60">
        <v>1726883</v>
      </c>
      <c r="P16" s="60">
        <v>1269307</v>
      </c>
      <c r="Q16" s="60">
        <v>2996190</v>
      </c>
      <c r="R16" s="60">
        <v>0</v>
      </c>
      <c r="S16" s="60">
        <v>0</v>
      </c>
      <c r="T16" s="60">
        <v>0</v>
      </c>
      <c r="U16" s="60">
        <v>0</v>
      </c>
      <c r="V16" s="60">
        <v>4697138</v>
      </c>
      <c r="W16" s="60">
        <v>15037497</v>
      </c>
      <c r="X16" s="60">
        <v>-10340359</v>
      </c>
      <c r="Y16" s="61">
        <v>-68.76</v>
      </c>
      <c r="Z16" s="62">
        <v>20050000</v>
      </c>
    </row>
    <row r="17" spans="1:26" ht="12.75">
      <c r="A17" s="58" t="s">
        <v>43</v>
      </c>
      <c r="B17" s="19">
        <v>36117897</v>
      </c>
      <c r="C17" s="19">
        <v>0</v>
      </c>
      <c r="D17" s="59">
        <v>43785774</v>
      </c>
      <c r="E17" s="60">
        <v>43785774</v>
      </c>
      <c r="F17" s="60">
        <v>4973846</v>
      </c>
      <c r="G17" s="60">
        <v>3969961</v>
      </c>
      <c r="H17" s="60">
        <v>2931406</v>
      </c>
      <c r="I17" s="60">
        <v>11875213</v>
      </c>
      <c r="J17" s="60">
        <v>2645704</v>
      </c>
      <c r="K17" s="60">
        <v>3313509</v>
      </c>
      <c r="L17" s="60">
        <v>3143238</v>
      </c>
      <c r="M17" s="60">
        <v>9102451</v>
      </c>
      <c r="N17" s="60">
        <v>3966610</v>
      </c>
      <c r="O17" s="60">
        <v>2719144</v>
      </c>
      <c r="P17" s="60">
        <v>3389584</v>
      </c>
      <c r="Q17" s="60">
        <v>10075338</v>
      </c>
      <c r="R17" s="60">
        <v>0</v>
      </c>
      <c r="S17" s="60">
        <v>0</v>
      </c>
      <c r="T17" s="60">
        <v>0</v>
      </c>
      <c r="U17" s="60">
        <v>0</v>
      </c>
      <c r="V17" s="60">
        <v>31053002</v>
      </c>
      <c r="W17" s="60">
        <v>30334500</v>
      </c>
      <c r="X17" s="60">
        <v>718502</v>
      </c>
      <c r="Y17" s="61">
        <v>2.37</v>
      </c>
      <c r="Z17" s="62">
        <v>43785774</v>
      </c>
    </row>
    <row r="18" spans="1:26" ht="12.75">
      <c r="A18" s="70" t="s">
        <v>44</v>
      </c>
      <c r="B18" s="71">
        <f>SUM(B11:B17)</f>
        <v>82536024</v>
      </c>
      <c r="C18" s="71">
        <f>SUM(C11:C17)</f>
        <v>0</v>
      </c>
      <c r="D18" s="72">
        <f aca="true" t="shared" si="1" ref="D18:Z18">SUM(D11:D17)</f>
        <v>116576451</v>
      </c>
      <c r="E18" s="73">
        <f t="shared" si="1"/>
        <v>116576451</v>
      </c>
      <c r="F18" s="73">
        <f t="shared" si="1"/>
        <v>8427478</v>
      </c>
      <c r="G18" s="73">
        <f t="shared" si="1"/>
        <v>7697386</v>
      </c>
      <c r="H18" s="73">
        <f t="shared" si="1"/>
        <v>6291991</v>
      </c>
      <c r="I18" s="73">
        <f t="shared" si="1"/>
        <v>22416855</v>
      </c>
      <c r="J18" s="73">
        <f t="shared" si="1"/>
        <v>6674363</v>
      </c>
      <c r="K18" s="73">
        <f t="shared" si="1"/>
        <v>8106973</v>
      </c>
      <c r="L18" s="73">
        <f t="shared" si="1"/>
        <v>8354067</v>
      </c>
      <c r="M18" s="73">
        <f t="shared" si="1"/>
        <v>23135403</v>
      </c>
      <c r="N18" s="73">
        <f t="shared" si="1"/>
        <v>8537965</v>
      </c>
      <c r="O18" s="73">
        <f t="shared" si="1"/>
        <v>8706411</v>
      </c>
      <c r="P18" s="73">
        <f t="shared" si="1"/>
        <v>8605642</v>
      </c>
      <c r="Q18" s="73">
        <f t="shared" si="1"/>
        <v>25850018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71402276</v>
      </c>
      <c r="W18" s="73">
        <f t="shared" si="1"/>
        <v>85546749</v>
      </c>
      <c r="X18" s="73">
        <f t="shared" si="1"/>
        <v>-14144473</v>
      </c>
      <c r="Y18" s="67">
        <f>+IF(W18&lt;&gt;0,(X18/W18)*100,0)</f>
        <v>-16.534202836860583</v>
      </c>
      <c r="Z18" s="74">
        <f t="shared" si="1"/>
        <v>116576451</v>
      </c>
    </row>
    <row r="19" spans="1:26" ht="12.75">
      <c r="A19" s="70" t="s">
        <v>45</v>
      </c>
      <c r="B19" s="75">
        <f>+B10-B18</f>
        <v>10492003</v>
      </c>
      <c r="C19" s="75">
        <f>+C10-C18</f>
        <v>0</v>
      </c>
      <c r="D19" s="76">
        <f aca="true" t="shared" si="2" ref="D19:Z19">+D10-D18</f>
        <v>-3414735</v>
      </c>
      <c r="E19" s="77">
        <f t="shared" si="2"/>
        <v>-3414735</v>
      </c>
      <c r="F19" s="77">
        <f t="shared" si="2"/>
        <v>3976080</v>
      </c>
      <c r="G19" s="77">
        <f t="shared" si="2"/>
        <v>-7229602</v>
      </c>
      <c r="H19" s="77">
        <f t="shared" si="2"/>
        <v>-6034018</v>
      </c>
      <c r="I19" s="77">
        <f t="shared" si="2"/>
        <v>-9287540</v>
      </c>
      <c r="J19" s="77">
        <f t="shared" si="2"/>
        <v>24992922</v>
      </c>
      <c r="K19" s="77">
        <f t="shared" si="2"/>
        <v>-6404003</v>
      </c>
      <c r="L19" s="77">
        <f t="shared" si="2"/>
        <v>18648620</v>
      </c>
      <c r="M19" s="77">
        <f t="shared" si="2"/>
        <v>37237539</v>
      </c>
      <c r="N19" s="77">
        <f t="shared" si="2"/>
        <v>-7980622</v>
      </c>
      <c r="O19" s="77">
        <f t="shared" si="2"/>
        <v>-7649483</v>
      </c>
      <c r="P19" s="77">
        <f t="shared" si="2"/>
        <v>14274143</v>
      </c>
      <c r="Q19" s="77">
        <f t="shared" si="2"/>
        <v>-1355962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26594037</v>
      </c>
      <c r="W19" s="77">
        <f>IF(E10=E18,0,W10-W18)</f>
        <v>19989583</v>
      </c>
      <c r="X19" s="77">
        <f t="shared" si="2"/>
        <v>6604454</v>
      </c>
      <c r="Y19" s="78">
        <f>+IF(W19&lt;&gt;0,(X19/W19)*100,0)</f>
        <v>33.03947861243529</v>
      </c>
      <c r="Z19" s="79">
        <f t="shared" si="2"/>
        <v>-3414735</v>
      </c>
    </row>
    <row r="20" spans="1:26" ht="12.75">
      <c r="A20" s="58" t="s">
        <v>46</v>
      </c>
      <c r="B20" s="19">
        <v>21687387</v>
      </c>
      <c r="C20" s="19">
        <v>0</v>
      </c>
      <c r="D20" s="59">
        <v>22646000</v>
      </c>
      <c r="E20" s="60">
        <v>22646000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10904816</v>
      </c>
      <c r="Q20" s="60">
        <v>10904816</v>
      </c>
      <c r="R20" s="60">
        <v>0</v>
      </c>
      <c r="S20" s="60">
        <v>0</v>
      </c>
      <c r="T20" s="60">
        <v>0</v>
      </c>
      <c r="U20" s="60">
        <v>0</v>
      </c>
      <c r="V20" s="60">
        <v>10904816</v>
      </c>
      <c r="W20" s="60">
        <v>16984503</v>
      </c>
      <c r="X20" s="60">
        <v>-6079687</v>
      </c>
      <c r="Y20" s="61">
        <v>-35.8</v>
      </c>
      <c r="Z20" s="62">
        <v>22646000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281</v>
      </c>
      <c r="B22" s="86">
        <f>SUM(B19:B21)</f>
        <v>32179390</v>
      </c>
      <c r="C22" s="86">
        <f>SUM(C19:C21)</f>
        <v>0</v>
      </c>
      <c r="D22" s="87">
        <f aca="true" t="shared" si="3" ref="D22:Z22">SUM(D19:D21)</f>
        <v>19231265</v>
      </c>
      <c r="E22" s="88">
        <f t="shared" si="3"/>
        <v>19231265</v>
      </c>
      <c r="F22" s="88">
        <f t="shared" si="3"/>
        <v>3976080</v>
      </c>
      <c r="G22" s="88">
        <f t="shared" si="3"/>
        <v>-7229602</v>
      </c>
      <c r="H22" s="88">
        <f t="shared" si="3"/>
        <v>-6034018</v>
      </c>
      <c r="I22" s="88">
        <f t="shared" si="3"/>
        <v>-9287540</v>
      </c>
      <c r="J22" s="88">
        <f t="shared" si="3"/>
        <v>24992922</v>
      </c>
      <c r="K22" s="88">
        <f t="shared" si="3"/>
        <v>-6404003</v>
      </c>
      <c r="L22" s="88">
        <f t="shared" si="3"/>
        <v>18648620</v>
      </c>
      <c r="M22" s="88">
        <f t="shared" si="3"/>
        <v>37237539</v>
      </c>
      <c r="N22" s="88">
        <f t="shared" si="3"/>
        <v>-7980622</v>
      </c>
      <c r="O22" s="88">
        <f t="shared" si="3"/>
        <v>-7649483</v>
      </c>
      <c r="P22" s="88">
        <f t="shared" si="3"/>
        <v>25178959</v>
      </c>
      <c r="Q22" s="88">
        <f t="shared" si="3"/>
        <v>9548854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37498853</v>
      </c>
      <c r="W22" s="88">
        <f t="shared" si="3"/>
        <v>36974086</v>
      </c>
      <c r="X22" s="88">
        <f t="shared" si="3"/>
        <v>524767</v>
      </c>
      <c r="Y22" s="89">
        <f>+IF(W22&lt;&gt;0,(X22/W22)*100,0)</f>
        <v>1.4192832244724047</v>
      </c>
      <c r="Z22" s="90">
        <f t="shared" si="3"/>
        <v>19231265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32179390</v>
      </c>
      <c r="C24" s="75">
        <f>SUM(C22:C23)</f>
        <v>0</v>
      </c>
      <c r="D24" s="76">
        <f aca="true" t="shared" si="4" ref="D24:Z24">SUM(D22:D23)</f>
        <v>19231265</v>
      </c>
      <c r="E24" s="77">
        <f t="shared" si="4"/>
        <v>19231265</v>
      </c>
      <c r="F24" s="77">
        <f t="shared" si="4"/>
        <v>3976080</v>
      </c>
      <c r="G24" s="77">
        <f t="shared" si="4"/>
        <v>-7229602</v>
      </c>
      <c r="H24" s="77">
        <f t="shared" si="4"/>
        <v>-6034018</v>
      </c>
      <c r="I24" s="77">
        <f t="shared" si="4"/>
        <v>-9287540</v>
      </c>
      <c r="J24" s="77">
        <f t="shared" si="4"/>
        <v>24992922</v>
      </c>
      <c r="K24" s="77">
        <f t="shared" si="4"/>
        <v>-6404003</v>
      </c>
      <c r="L24" s="77">
        <f t="shared" si="4"/>
        <v>18648620</v>
      </c>
      <c r="M24" s="77">
        <f t="shared" si="4"/>
        <v>37237539</v>
      </c>
      <c r="N24" s="77">
        <f t="shared" si="4"/>
        <v>-7980622</v>
      </c>
      <c r="O24" s="77">
        <f t="shared" si="4"/>
        <v>-7649483</v>
      </c>
      <c r="P24" s="77">
        <f t="shared" si="4"/>
        <v>25178959</v>
      </c>
      <c r="Q24" s="77">
        <f t="shared" si="4"/>
        <v>9548854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37498853</v>
      </c>
      <c r="W24" s="77">
        <f t="shared" si="4"/>
        <v>36974086</v>
      </c>
      <c r="X24" s="77">
        <f t="shared" si="4"/>
        <v>524767</v>
      </c>
      <c r="Y24" s="78">
        <f>+IF(W24&lt;&gt;0,(X24/W24)*100,0)</f>
        <v>1.4192832244724047</v>
      </c>
      <c r="Z24" s="79">
        <f t="shared" si="4"/>
        <v>19231265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28831081</v>
      </c>
      <c r="C27" s="22">
        <v>0</v>
      </c>
      <c r="D27" s="99">
        <v>24491000</v>
      </c>
      <c r="E27" s="100">
        <v>29780448</v>
      </c>
      <c r="F27" s="100">
        <v>2084869</v>
      </c>
      <c r="G27" s="100">
        <v>2182761</v>
      </c>
      <c r="H27" s="100">
        <v>1479753</v>
      </c>
      <c r="I27" s="100">
        <v>5747383</v>
      </c>
      <c r="J27" s="100">
        <v>850968</v>
      </c>
      <c r="K27" s="100">
        <v>1894592</v>
      </c>
      <c r="L27" s="100">
        <v>4616979</v>
      </c>
      <c r="M27" s="100">
        <v>7362539</v>
      </c>
      <c r="N27" s="100">
        <v>3371990</v>
      </c>
      <c r="O27" s="100">
        <v>5323457</v>
      </c>
      <c r="P27" s="100">
        <v>2094813</v>
      </c>
      <c r="Q27" s="100">
        <v>10790260</v>
      </c>
      <c r="R27" s="100">
        <v>0</v>
      </c>
      <c r="S27" s="100">
        <v>0</v>
      </c>
      <c r="T27" s="100">
        <v>0</v>
      </c>
      <c r="U27" s="100">
        <v>0</v>
      </c>
      <c r="V27" s="100">
        <v>23900182</v>
      </c>
      <c r="W27" s="100">
        <v>22335336</v>
      </c>
      <c r="X27" s="100">
        <v>1564846</v>
      </c>
      <c r="Y27" s="101">
        <v>7.01</v>
      </c>
      <c r="Z27" s="102">
        <v>29780448</v>
      </c>
    </row>
    <row r="28" spans="1:26" ht="12.75">
      <c r="A28" s="103" t="s">
        <v>46</v>
      </c>
      <c r="B28" s="19">
        <v>21301000</v>
      </c>
      <c r="C28" s="19">
        <v>0</v>
      </c>
      <c r="D28" s="59">
        <v>22646000</v>
      </c>
      <c r="E28" s="60">
        <v>27646000</v>
      </c>
      <c r="F28" s="60">
        <v>2056369</v>
      </c>
      <c r="G28" s="60">
        <v>2146643</v>
      </c>
      <c r="H28" s="60">
        <v>292912</v>
      </c>
      <c r="I28" s="60">
        <v>4495924</v>
      </c>
      <c r="J28" s="60">
        <v>850968</v>
      </c>
      <c r="K28" s="60">
        <v>1844242</v>
      </c>
      <c r="L28" s="60">
        <v>4040749</v>
      </c>
      <c r="M28" s="60">
        <v>6735959</v>
      </c>
      <c r="N28" s="60">
        <v>3294902</v>
      </c>
      <c r="O28" s="60">
        <v>5323457</v>
      </c>
      <c r="P28" s="60">
        <v>1733859</v>
      </c>
      <c r="Q28" s="60">
        <v>10352218</v>
      </c>
      <c r="R28" s="60">
        <v>0</v>
      </c>
      <c r="S28" s="60">
        <v>0</v>
      </c>
      <c r="T28" s="60">
        <v>0</v>
      </c>
      <c r="U28" s="60">
        <v>0</v>
      </c>
      <c r="V28" s="60">
        <v>21584101</v>
      </c>
      <c r="W28" s="60">
        <v>20734500</v>
      </c>
      <c r="X28" s="60">
        <v>849601</v>
      </c>
      <c r="Y28" s="61">
        <v>4.1</v>
      </c>
      <c r="Z28" s="62">
        <v>27646000</v>
      </c>
    </row>
    <row r="29" spans="1:26" ht="12.7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1186841</v>
      </c>
      <c r="I29" s="60">
        <v>1186841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1186841</v>
      </c>
      <c r="W29" s="60"/>
      <c r="X29" s="60">
        <v>1186841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7530081</v>
      </c>
      <c r="C31" s="19">
        <v>0</v>
      </c>
      <c r="D31" s="59">
        <v>1845000</v>
      </c>
      <c r="E31" s="60">
        <v>2134448</v>
      </c>
      <c r="F31" s="60">
        <v>28500</v>
      </c>
      <c r="G31" s="60">
        <v>36118</v>
      </c>
      <c r="H31" s="60">
        <v>0</v>
      </c>
      <c r="I31" s="60">
        <v>64618</v>
      </c>
      <c r="J31" s="60">
        <v>0</v>
      </c>
      <c r="K31" s="60">
        <v>50350</v>
      </c>
      <c r="L31" s="60">
        <v>576230</v>
      </c>
      <c r="M31" s="60">
        <v>626580</v>
      </c>
      <c r="N31" s="60">
        <v>77088</v>
      </c>
      <c r="O31" s="60">
        <v>0</v>
      </c>
      <c r="P31" s="60">
        <v>360954</v>
      </c>
      <c r="Q31" s="60">
        <v>438042</v>
      </c>
      <c r="R31" s="60">
        <v>0</v>
      </c>
      <c r="S31" s="60">
        <v>0</v>
      </c>
      <c r="T31" s="60">
        <v>0</v>
      </c>
      <c r="U31" s="60">
        <v>0</v>
      </c>
      <c r="V31" s="60">
        <v>1129240</v>
      </c>
      <c r="W31" s="60">
        <v>1600836</v>
      </c>
      <c r="X31" s="60">
        <v>-471596</v>
      </c>
      <c r="Y31" s="61">
        <v>-29.46</v>
      </c>
      <c r="Z31" s="62">
        <v>2134448</v>
      </c>
    </row>
    <row r="32" spans="1:26" ht="12.75">
      <c r="A32" s="70" t="s">
        <v>54</v>
      </c>
      <c r="B32" s="22">
        <f>SUM(B28:B31)</f>
        <v>28831081</v>
      </c>
      <c r="C32" s="22">
        <f>SUM(C28:C31)</f>
        <v>0</v>
      </c>
      <c r="D32" s="99">
        <f aca="true" t="shared" si="5" ref="D32:Z32">SUM(D28:D31)</f>
        <v>24491000</v>
      </c>
      <c r="E32" s="100">
        <f t="shared" si="5"/>
        <v>29780448</v>
      </c>
      <c r="F32" s="100">
        <f t="shared" si="5"/>
        <v>2084869</v>
      </c>
      <c r="G32" s="100">
        <f t="shared" si="5"/>
        <v>2182761</v>
      </c>
      <c r="H32" s="100">
        <f t="shared" si="5"/>
        <v>1479753</v>
      </c>
      <c r="I32" s="100">
        <f t="shared" si="5"/>
        <v>5747383</v>
      </c>
      <c r="J32" s="100">
        <f t="shared" si="5"/>
        <v>850968</v>
      </c>
      <c r="K32" s="100">
        <f t="shared" si="5"/>
        <v>1894592</v>
      </c>
      <c r="L32" s="100">
        <f t="shared" si="5"/>
        <v>4616979</v>
      </c>
      <c r="M32" s="100">
        <f t="shared" si="5"/>
        <v>7362539</v>
      </c>
      <c r="N32" s="100">
        <f t="shared" si="5"/>
        <v>3371990</v>
      </c>
      <c r="O32" s="100">
        <f t="shared" si="5"/>
        <v>5323457</v>
      </c>
      <c r="P32" s="100">
        <f t="shared" si="5"/>
        <v>2094813</v>
      </c>
      <c r="Q32" s="100">
        <f t="shared" si="5"/>
        <v>10790260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23900182</v>
      </c>
      <c r="W32" s="100">
        <f t="shared" si="5"/>
        <v>22335336</v>
      </c>
      <c r="X32" s="100">
        <f t="shared" si="5"/>
        <v>1564846</v>
      </c>
      <c r="Y32" s="101">
        <f>+IF(W32&lt;&gt;0,(X32/W32)*100,0)</f>
        <v>7.00614488181418</v>
      </c>
      <c r="Z32" s="102">
        <f t="shared" si="5"/>
        <v>29780448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49952785</v>
      </c>
      <c r="C35" s="19">
        <v>0</v>
      </c>
      <c r="D35" s="59">
        <v>41780246</v>
      </c>
      <c r="E35" s="60">
        <v>44603199</v>
      </c>
      <c r="F35" s="60">
        <v>74818336</v>
      </c>
      <c r="G35" s="60">
        <v>99703001</v>
      </c>
      <c r="H35" s="60">
        <v>76099485</v>
      </c>
      <c r="I35" s="60">
        <v>76099485</v>
      </c>
      <c r="J35" s="60">
        <v>83944039</v>
      </c>
      <c r="K35" s="60">
        <v>79893583</v>
      </c>
      <c r="L35" s="60">
        <v>84583622</v>
      </c>
      <c r="M35" s="60">
        <v>84583622</v>
      </c>
      <c r="N35" s="60">
        <v>78224611</v>
      </c>
      <c r="O35" s="60">
        <v>65546346</v>
      </c>
      <c r="P35" s="60">
        <v>81480634</v>
      </c>
      <c r="Q35" s="60">
        <v>81480634</v>
      </c>
      <c r="R35" s="60">
        <v>0</v>
      </c>
      <c r="S35" s="60">
        <v>0</v>
      </c>
      <c r="T35" s="60">
        <v>0</v>
      </c>
      <c r="U35" s="60">
        <v>0</v>
      </c>
      <c r="V35" s="60">
        <v>81480634</v>
      </c>
      <c r="W35" s="60">
        <v>33452399</v>
      </c>
      <c r="X35" s="60">
        <v>48028235</v>
      </c>
      <c r="Y35" s="61">
        <v>143.57</v>
      </c>
      <c r="Z35" s="62">
        <v>44603199</v>
      </c>
    </row>
    <row r="36" spans="1:26" ht="12.75">
      <c r="A36" s="58" t="s">
        <v>57</v>
      </c>
      <c r="B36" s="19">
        <v>207790084</v>
      </c>
      <c r="C36" s="19">
        <v>0</v>
      </c>
      <c r="D36" s="59">
        <v>211648777</v>
      </c>
      <c r="E36" s="60">
        <v>223516251</v>
      </c>
      <c r="F36" s="60">
        <v>205842951</v>
      </c>
      <c r="G36" s="60">
        <v>209371194</v>
      </c>
      <c r="H36" s="60">
        <v>201590709</v>
      </c>
      <c r="I36" s="60">
        <v>201590709</v>
      </c>
      <c r="J36" s="60">
        <v>213284462</v>
      </c>
      <c r="K36" s="60">
        <v>213466737</v>
      </c>
      <c r="L36" s="60">
        <v>217174578</v>
      </c>
      <c r="M36" s="60">
        <v>217174578</v>
      </c>
      <c r="N36" s="60">
        <v>220164289</v>
      </c>
      <c r="O36" s="60">
        <v>223016043</v>
      </c>
      <c r="P36" s="60">
        <v>223734416</v>
      </c>
      <c r="Q36" s="60">
        <v>223734416</v>
      </c>
      <c r="R36" s="60">
        <v>0</v>
      </c>
      <c r="S36" s="60">
        <v>0</v>
      </c>
      <c r="T36" s="60">
        <v>0</v>
      </c>
      <c r="U36" s="60">
        <v>0</v>
      </c>
      <c r="V36" s="60">
        <v>223734416</v>
      </c>
      <c r="W36" s="60">
        <v>167637188</v>
      </c>
      <c r="X36" s="60">
        <v>56097228</v>
      </c>
      <c r="Y36" s="61">
        <v>33.46</v>
      </c>
      <c r="Z36" s="62">
        <v>223516251</v>
      </c>
    </row>
    <row r="37" spans="1:26" ht="12.75">
      <c r="A37" s="58" t="s">
        <v>58</v>
      </c>
      <c r="B37" s="19">
        <v>41826937</v>
      </c>
      <c r="C37" s="19">
        <v>0</v>
      </c>
      <c r="D37" s="59">
        <v>36670263</v>
      </c>
      <c r="E37" s="60">
        <v>31670263</v>
      </c>
      <c r="F37" s="60">
        <v>37680033</v>
      </c>
      <c r="G37" s="60">
        <v>53920893</v>
      </c>
      <c r="H37" s="60">
        <v>61287939</v>
      </c>
      <c r="I37" s="60">
        <v>61287939</v>
      </c>
      <c r="J37" s="60">
        <v>60270051</v>
      </c>
      <c r="K37" s="60">
        <v>63586222</v>
      </c>
      <c r="L37" s="60">
        <v>66102057</v>
      </c>
      <c r="M37" s="60">
        <v>66102057</v>
      </c>
      <c r="N37" s="60">
        <v>62986103</v>
      </c>
      <c r="O37" s="60">
        <v>52754443</v>
      </c>
      <c r="P37" s="60">
        <v>54852924</v>
      </c>
      <c r="Q37" s="60">
        <v>54852924</v>
      </c>
      <c r="R37" s="60">
        <v>0</v>
      </c>
      <c r="S37" s="60">
        <v>0</v>
      </c>
      <c r="T37" s="60">
        <v>0</v>
      </c>
      <c r="U37" s="60">
        <v>0</v>
      </c>
      <c r="V37" s="60">
        <v>54852924</v>
      </c>
      <c r="W37" s="60">
        <v>23752697</v>
      </c>
      <c r="X37" s="60">
        <v>31100227</v>
      </c>
      <c r="Y37" s="61">
        <v>130.93</v>
      </c>
      <c r="Z37" s="62">
        <v>31670263</v>
      </c>
    </row>
    <row r="38" spans="1:26" ht="12.75">
      <c r="A38" s="58" t="s">
        <v>59</v>
      </c>
      <c r="B38" s="19">
        <v>1758166</v>
      </c>
      <c r="C38" s="19">
        <v>0</v>
      </c>
      <c r="D38" s="59">
        <v>1887451</v>
      </c>
      <c r="E38" s="60">
        <v>2099546</v>
      </c>
      <c r="F38" s="60">
        <v>697616</v>
      </c>
      <c r="G38" s="60">
        <v>79021</v>
      </c>
      <c r="H38" s="60">
        <v>425483</v>
      </c>
      <c r="I38" s="60">
        <v>425483</v>
      </c>
      <c r="J38" s="60">
        <v>25954</v>
      </c>
      <c r="K38" s="60">
        <v>25476</v>
      </c>
      <c r="L38" s="60">
        <v>1758166</v>
      </c>
      <c r="M38" s="60">
        <v>1758166</v>
      </c>
      <c r="N38" s="60">
        <v>876060</v>
      </c>
      <c r="O38" s="60">
        <v>25475</v>
      </c>
      <c r="P38" s="60">
        <v>25475</v>
      </c>
      <c r="Q38" s="60">
        <v>25475</v>
      </c>
      <c r="R38" s="60">
        <v>0</v>
      </c>
      <c r="S38" s="60">
        <v>0</v>
      </c>
      <c r="T38" s="60">
        <v>0</v>
      </c>
      <c r="U38" s="60">
        <v>0</v>
      </c>
      <c r="V38" s="60">
        <v>25475</v>
      </c>
      <c r="W38" s="60">
        <v>1574660</v>
      </c>
      <c r="X38" s="60">
        <v>-1549185</v>
      </c>
      <c r="Y38" s="61">
        <v>-98.38</v>
      </c>
      <c r="Z38" s="62">
        <v>2099546</v>
      </c>
    </row>
    <row r="39" spans="1:26" ht="12.75">
      <c r="A39" s="58" t="s">
        <v>60</v>
      </c>
      <c r="B39" s="19">
        <v>214157766</v>
      </c>
      <c r="C39" s="19">
        <v>0</v>
      </c>
      <c r="D39" s="59">
        <v>214871310</v>
      </c>
      <c r="E39" s="60">
        <v>234349641</v>
      </c>
      <c r="F39" s="60">
        <v>242283638</v>
      </c>
      <c r="G39" s="60">
        <v>255074281</v>
      </c>
      <c r="H39" s="60">
        <v>215976772</v>
      </c>
      <c r="I39" s="60">
        <v>215976772</v>
      </c>
      <c r="J39" s="60">
        <v>236932496</v>
      </c>
      <c r="K39" s="60">
        <v>229748622</v>
      </c>
      <c r="L39" s="60">
        <v>233897977</v>
      </c>
      <c r="M39" s="60">
        <v>233897977</v>
      </c>
      <c r="N39" s="60">
        <v>234526737</v>
      </c>
      <c r="O39" s="60">
        <v>235782471</v>
      </c>
      <c r="P39" s="60">
        <v>250336651</v>
      </c>
      <c r="Q39" s="60">
        <v>250336651</v>
      </c>
      <c r="R39" s="60">
        <v>0</v>
      </c>
      <c r="S39" s="60">
        <v>0</v>
      </c>
      <c r="T39" s="60">
        <v>0</v>
      </c>
      <c r="U39" s="60">
        <v>0</v>
      </c>
      <c r="V39" s="60">
        <v>250336651</v>
      </c>
      <c r="W39" s="60">
        <v>175762231</v>
      </c>
      <c r="X39" s="60">
        <v>74574420</v>
      </c>
      <c r="Y39" s="61">
        <v>42.43</v>
      </c>
      <c r="Z39" s="62">
        <v>234349641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46075542</v>
      </c>
      <c r="C42" s="19">
        <v>0</v>
      </c>
      <c r="D42" s="59">
        <v>26480199</v>
      </c>
      <c r="E42" s="60">
        <v>26347456</v>
      </c>
      <c r="F42" s="60">
        <v>30160548</v>
      </c>
      <c r="G42" s="60">
        <v>-5442498</v>
      </c>
      <c r="H42" s="60">
        <v>-4998174</v>
      </c>
      <c r="I42" s="60">
        <v>19719876</v>
      </c>
      <c r="J42" s="60">
        <v>-2267299</v>
      </c>
      <c r="K42" s="60">
        <v>-8055293</v>
      </c>
      <c r="L42" s="60">
        <v>21900325</v>
      </c>
      <c r="M42" s="60">
        <v>11577733</v>
      </c>
      <c r="N42" s="60">
        <v>-9355780</v>
      </c>
      <c r="O42" s="60">
        <v>-5493885</v>
      </c>
      <c r="P42" s="60">
        <v>19655335</v>
      </c>
      <c r="Q42" s="60">
        <v>4805670</v>
      </c>
      <c r="R42" s="60">
        <v>0</v>
      </c>
      <c r="S42" s="60">
        <v>0</v>
      </c>
      <c r="T42" s="60">
        <v>0</v>
      </c>
      <c r="U42" s="60">
        <v>0</v>
      </c>
      <c r="V42" s="60">
        <v>36103279</v>
      </c>
      <c r="W42" s="60">
        <v>41638715</v>
      </c>
      <c r="X42" s="60">
        <v>-5535436</v>
      </c>
      <c r="Y42" s="61">
        <v>-13.29</v>
      </c>
      <c r="Z42" s="62">
        <v>26347456</v>
      </c>
    </row>
    <row r="43" spans="1:26" ht="12.75">
      <c r="A43" s="58" t="s">
        <v>63</v>
      </c>
      <c r="B43" s="19">
        <v>-29226405</v>
      </c>
      <c r="C43" s="19">
        <v>0</v>
      </c>
      <c r="D43" s="59">
        <v>-24491000</v>
      </c>
      <c r="E43" s="60">
        <v>-29780450</v>
      </c>
      <c r="F43" s="60">
        <v>4000000</v>
      </c>
      <c r="G43" s="60">
        <v>-2182760</v>
      </c>
      <c r="H43" s="60">
        <v>-1479752</v>
      </c>
      <c r="I43" s="60">
        <v>337488</v>
      </c>
      <c r="J43" s="60">
        <v>-850968</v>
      </c>
      <c r="K43" s="60">
        <v>1105408</v>
      </c>
      <c r="L43" s="60">
        <v>-701979</v>
      </c>
      <c r="M43" s="60">
        <v>-447539</v>
      </c>
      <c r="N43" s="60">
        <v>-3371991</v>
      </c>
      <c r="O43" s="60">
        <v>-5323457</v>
      </c>
      <c r="P43" s="60">
        <v>-2307403</v>
      </c>
      <c r="Q43" s="60">
        <v>-11002851</v>
      </c>
      <c r="R43" s="60">
        <v>0</v>
      </c>
      <c r="S43" s="60">
        <v>0</v>
      </c>
      <c r="T43" s="60">
        <v>0</v>
      </c>
      <c r="U43" s="60">
        <v>0</v>
      </c>
      <c r="V43" s="60">
        <v>-11112902</v>
      </c>
      <c r="W43" s="60">
        <v>-19685626</v>
      </c>
      <c r="X43" s="60">
        <v>8572724</v>
      </c>
      <c r="Y43" s="61">
        <v>-43.55</v>
      </c>
      <c r="Z43" s="62">
        <v>-29780450</v>
      </c>
    </row>
    <row r="44" spans="1:26" ht="12.75">
      <c r="A44" s="58" t="s">
        <v>64</v>
      </c>
      <c r="B44" s="19">
        <v>-7057459</v>
      </c>
      <c r="C44" s="19">
        <v>0</v>
      </c>
      <c r="D44" s="59">
        <v>-2233000</v>
      </c>
      <c r="E44" s="60">
        <v>-2233000</v>
      </c>
      <c r="F44" s="60">
        <v>-536756</v>
      </c>
      <c r="G44" s="60">
        <v>-80966</v>
      </c>
      <c r="H44" s="60">
        <v>-426506</v>
      </c>
      <c r="I44" s="60">
        <v>-1044228</v>
      </c>
      <c r="J44" s="60">
        <v>0</v>
      </c>
      <c r="K44" s="60">
        <v>0</v>
      </c>
      <c r="L44" s="60">
        <v>-384110</v>
      </c>
      <c r="M44" s="60">
        <v>-384110</v>
      </c>
      <c r="N44" s="60">
        <v>0</v>
      </c>
      <c r="O44" s="60">
        <v>0</v>
      </c>
      <c r="P44" s="60">
        <v>-415775</v>
      </c>
      <c r="Q44" s="60">
        <v>-415775</v>
      </c>
      <c r="R44" s="60">
        <v>0</v>
      </c>
      <c r="S44" s="60">
        <v>0</v>
      </c>
      <c r="T44" s="60">
        <v>0</v>
      </c>
      <c r="U44" s="60">
        <v>0</v>
      </c>
      <c r="V44" s="60">
        <v>-1844113</v>
      </c>
      <c r="W44" s="60">
        <v>-1210685</v>
      </c>
      <c r="X44" s="60">
        <v>-633428</v>
      </c>
      <c r="Y44" s="61">
        <v>52.32</v>
      </c>
      <c r="Z44" s="62">
        <v>-2233000</v>
      </c>
    </row>
    <row r="45" spans="1:26" ht="12.75">
      <c r="A45" s="70" t="s">
        <v>65</v>
      </c>
      <c r="B45" s="22">
        <v>32588258</v>
      </c>
      <c r="C45" s="22">
        <v>0</v>
      </c>
      <c r="D45" s="99">
        <v>27881112</v>
      </c>
      <c r="E45" s="100">
        <v>26922264</v>
      </c>
      <c r="F45" s="100">
        <v>65570992</v>
      </c>
      <c r="G45" s="100">
        <v>57864768</v>
      </c>
      <c r="H45" s="100">
        <v>50960336</v>
      </c>
      <c r="I45" s="100">
        <v>50960336</v>
      </c>
      <c r="J45" s="100">
        <v>47842069</v>
      </c>
      <c r="K45" s="100">
        <v>40892184</v>
      </c>
      <c r="L45" s="100">
        <v>61706420</v>
      </c>
      <c r="M45" s="100">
        <v>61706420</v>
      </c>
      <c r="N45" s="100">
        <v>48978649</v>
      </c>
      <c r="O45" s="100">
        <v>38161307</v>
      </c>
      <c r="P45" s="100">
        <v>55093464</v>
      </c>
      <c r="Q45" s="100">
        <v>55093464</v>
      </c>
      <c r="R45" s="100">
        <v>0</v>
      </c>
      <c r="S45" s="100">
        <v>0</v>
      </c>
      <c r="T45" s="100">
        <v>0</v>
      </c>
      <c r="U45" s="100">
        <v>0</v>
      </c>
      <c r="V45" s="100">
        <v>55093464</v>
      </c>
      <c r="W45" s="100">
        <v>53330662</v>
      </c>
      <c r="X45" s="100">
        <v>1762802</v>
      </c>
      <c r="Y45" s="101">
        <v>3.31</v>
      </c>
      <c r="Z45" s="102">
        <v>26922264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20"/>
      <c r="V47" s="119" t="s">
        <v>275</v>
      </c>
      <c r="W47" s="119" t="s">
        <v>276</v>
      </c>
      <c r="X47" s="119" t="s">
        <v>277</v>
      </c>
      <c r="Y47" s="119"/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159788</v>
      </c>
      <c r="C49" s="52">
        <v>0</v>
      </c>
      <c r="D49" s="129">
        <v>246272</v>
      </c>
      <c r="E49" s="54">
        <v>217877</v>
      </c>
      <c r="F49" s="54">
        <v>0</v>
      </c>
      <c r="G49" s="54">
        <v>0</v>
      </c>
      <c r="H49" s="54">
        <v>0</v>
      </c>
      <c r="I49" s="54">
        <v>157738</v>
      </c>
      <c r="J49" s="54">
        <v>0</v>
      </c>
      <c r="K49" s="54">
        <v>0</v>
      </c>
      <c r="L49" s="54">
        <v>0</v>
      </c>
      <c r="M49" s="54">
        <v>154057</v>
      </c>
      <c r="N49" s="54">
        <v>0</v>
      </c>
      <c r="O49" s="54">
        <v>0</v>
      </c>
      <c r="P49" s="54">
        <v>0</v>
      </c>
      <c r="Q49" s="54">
        <v>157164</v>
      </c>
      <c r="R49" s="54">
        <v>0</v>
      </c>
      <c r="S49" s="54">
        <v>0</v>
      </c>
      <c r="T49" s="54">
        <v>0</v>
      </c>
      <c r="U49" s="54">
        <v>0</v>
      </c>
      <c r="V49" s="54">
        <v>16792794</v>
      </c>
      <c r="W49" s="54">
        <v>0</v>
      </c>
      <c r="X49" s="54">
        <v>17885690</v>
      </c>
      <c r="Y49" s="54">
        <v>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-2082889</v>
      </c>
      <c r="C51" s="52">
        <v>0</v>
      </c>
      <c r="D51" s="129">
        <v>-953826</v>
      </c>
      <c r="E51" s="54">
        <v>-720053</v>
      </c>
      <c r="F51" s="54">
        <v>0</v>
      </c>
      <c r="G51" s="54">
        <v>0</v>
      </c>
      <c r="H51" s="54">
        <v>0</v>
      </c>
      <c r="I51" s="54">
        <v>-1130967</v>
      </c>
      <c r="J51" s="54">
        <v>0</v>
      </c>
      <c r="K51" s="54">
        <v>0</v>
      </c>
      <c r="L51" s="54">
        <v>0</v>
      </c>
      <c r="M51" s="54">
        <v>1023760</v>
      </c>
      <c r="N51" s="54">
        <v>0</v>
      </c>
      <c r="O51" s="54">
        <v>0</v>
      </c>
      <c r="P51" s="54">
        <v>0</v>
      </c>
      <c r="Q51" s="54">
        <v>267188</v>
      </c>
      <c r="R51" s="54">
        <v>0</v>
      </c>
      <c r="S51" s="54">
        <v>0</v>
      </c>
      <c r="T51" s="54">
        <v>0</v>
      </c>
      <c r="U51" s="54">
        <v>0</v>
      </c>
      <c r="V51" s="54">
        <v>2244404</v>
      </c>
      <c r="W51" s="54">
        <v>0</v>
      </c>
      <c r="X51" s="54">
        <v>-1352383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112.06641420209557</v>
      </c>
      <c r="C58" s="5">
        <f>IF(C67=0,0,+(C76/C67)*100)</f>
        <v>0</v>
      </c>
      <c r="D58" s="6">
        <f aca="true" t="shared" si="6" ref="D58:Z58">IF(D67=0,0,+(D76/D67)*100)</f>
        <v>49.22495274102079</v>
      </c>
      <c r="E58" s="7">
        <f t="shared" si="6"/>
        <v>49.22495274102079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1247.3312619208762</v>
      </c>
      <c r="P58" s="7">
        <f t="shared" si="6"/>
        <v>694.4047118216239</v>
      </c>
      <c r="Q58" s="7">
        <f t="shared" si="6"/>
        <v>894.0459230293086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70.64610976729627</v>
      </c>
      <c r="W58" s="7">
        <f t="shared" si="6"/>
        <v>58.81117412308339</v>
      </c>
      <c r="X58" s="7">
        <f t="shared" si="6"/>
        <v>0</v>
      </c>
      <c r="Y58" s="7">
        <f t="shared" si="6"/>
        <v>0</v>
      </c>
      <c r="Z58" s="8">
        <f t="shared" si="6"/>
        <v>49.22495274102079</v>
      </c>
    </row>
    <row r="59" spans="1:26" ht="12.75">
      <c r="A59" s="37" t="s">
        <v>31</v>
      </c>
      <c r="B59" s="9">
        <f aca="true" t="shared" si="7" ref="B59:Z66">IF(B68=0,0,+(B77/B68)*100)</f>
        <v>124.97081139003197</v>
      </c>
      <c r="C59" s="9">
        <f t="shared" si="7"/>
        <v>0</v>
      </c>
      <c r="D59" s="2">
        <f t="shared" si="7"/>
        <v>56.00000000000001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1247.3312619208762</v>
      </c>
      <c r="P59" s="10">
        <f t="shared" si="7"/>
        <v>694.4047118216239</v>
      </c>
      <c r="Q59" s="10">
        <f t="shared" si="7"/>
        <v>894.0459230293086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70.64610976729627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2.7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2.7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1" t="s">
        <v>286</v>
      </c>
      <c r="B67" s="24">
        <v>14115776</v>
      </c>
      <c r="C67" s="24"/>
      <c r="D67" s="25">
        <v>15870000</v>
      </c>
      <c r="E67" s="26">
        <v>15870000</v>
      </c>
      <c r="F67" s="26">
        <v>10145112</v>
      </c>
      <c r="G67" s="26"/>
      <c r="H67" s="26"/>
      <c r="I67" s="26">
        <v>10145112</v>
      </c>
      <c r="J67" s="26"/>
      <c r="K67" s="26">
        <v>1374008</v>
      </c>
      <c r="L67" s="26">
        <v>343502</v>
      </c>
      <c r="M67" s="26">
        <v>1717510</v>
      </c>
      <c r="N67" s="26">
        <v>225050</v>
      </c>
      <c r="O67" s="26">
        <v>650120</v>
      </c>
      <c r="P67" s="26">
        <v>142620</v>
      </c>
      <c r="Q67" s="26">
        <v>1017790</v>
      </c>
      <c r="R67" s="26"/>
      <c r="S67" s="26"/>
      <c r="T67" s="26"/>
      <c r="U67" s="26"/>
      <c r="V67" s="26">
        <v>12880412</v>
      </c>
      <c r="W67" s="26">
        <v>11902500</v>
      </c>
      <c r="X67" s="26"/>
      <c r="Y67" s="25"/>
      <c r="Z67" s="27">
        <v>15870000</v>
      </c>
    </row>
    <row r="68" spans="1:26" ht="12.75" hidden="1">
      <c r="A68" s="37" t="s">
        <v>31</v>
      </c>
      <c r="B68" s="19">
        <v>12658191</v>
      </c>
      <c r="C68" s="19"/>
      <c r="D68" s="20">
        <v>13950000</v>
      </c>
      <c r="E68" s="21">
        <v>13950000</v>
      </c>
      <c r="F68" s="21">
        <v>10145112</v>
      </c>
      <c r="G68" s="21"/>
      <c r="H68" s="21"/>
      <c r="I68" s="21">
        <v>10145112</v>
      </c>
      <c r="J68" s="21"/>
      <c r="K68" s="21">
        <v>1374008</v>
      </c>
      <c r="L68" s="21">
        <v>343502</v>
      </c>
      <c r="M68" s="21">
        <v>1717510</v>
      </c>
      <c r="N68" s="21">
        <v>225050</v>
      </c>
      <c r="O68" s="21">
        <v>650120</v>
      </c>
      <c r="P68" s="21">
        <v>142620</v>
      </c>
      <c r="Q68" s="21">
        <v>1017790</v>
      </c>
      <c r="R68" s="21"/>
      <c r="S68" s="21"/>
      <c r="T68" s="21"/>
      <c r="U68" s="21"/>
      <c r="V68" s="21">
        <v>12880412</v>
      </c>
      <c r="W68" s="21">
        <v>10462500</v>
      </c>
      <c r="X68" s="21"/>
      <c r="Y68" s="20"/>
      <c r="Z68" s="23">
        <v>13950000</v>
      </c>
    </row>
    <row r="69" spans="1:26" ht="12.75" hidden="1">
      <c r="A69" s="38" t="s">
        <v>32</v>
      </c>
      <c r="B69" s="19"/>
      <c r="C69" s="19"/>
      <c r="D69" s="20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0"/>
      <c r="Z69" s="23"/>
    </row>
    <row r="70" spans="1:26" ht="12.7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2.7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2.7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2.7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2.7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2.75" hidden="1">
      <c r="A75" s="40" t="s">
        <v>110</v>
      </c>
      <c r="B75" s="28">
        <v>1457585</v>
      </c>
      <c r="C75" s="28"/>
      <c r="D75" s="29">
        <v>1920000</v>
      </c>
      <c r="E75" s="30">
        <v>1920000</v>
      </c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>
        <v>1440000</v>
      </c>
      <c r="X75" s="30"/>
      <c r="Y75" s="29"/>
      <c r="Z75" s="31">
        <v>1920000</v>
      </c>
    </row>
    <row r="76" spans="1:26" ht="12.75" hidden="1">
      <c r="A76" s="42" t="s">
        <v>287</v>
      </c>
      <c r="B76" s="32">
        <v>15819044</v>
      </c>
      <c r="C76" s="32"/>
      <c r="D76" s="33">
        <v>7812000</v>
      </c>
      <c r="E76" s="34">
        <v>7812000</v>
      </c>
      <c r="F76" s="34"/>
      <c r="G76" s="34"/>
      <c r="H76" s="34"/>
      <c r="I76" s="34"/>
      <c r="J76" s="34"/>
      <c r="K76" s="34"/>
      <c r="L76" s="34"/>
      <c r="M76" s="34"/>
      <c r="N76" s="34"/>
      <c r="O76" s="34">
        <v>8109150</v>
      </c>
      <c r="P76" s="34">
        <v>990360</v>
      </c>
      <c r="Q76" s="34">
        <v>9099510</v>
      </c>
      <c r="R76" s="34"/>
      <c r="S76" s="34"/>
      <c r="T76" s="34"/>
      <c r="U76" s="34"/>
      <c r="V76" s="34">
        <v>9099510</v>
      </c>
      <c r="W76" s="34">
        <v>7000000</v>
      </c>
      <c r="X76" s="34"/>
      <c r="Y76" s="33"/>
      <c r="Z76" s="35">
        <v>7812000</v>
      </c>
    </row>
    <row r="77" spans="1:26" ht="12.75" hidden="1">
      <c r="A77" s="37" t="s">
        <v>31</v>
      </c>
      <c r="B77" s="19">
        <v>15819044</v>
      </c>
      <c r="C77" s="19"/>
      <c r="D77" s="20">
        <v>7812000</v>
      </c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>
        <v>8109150</v>
      </c>
      <c r="P77" s="21">
        <v>990360</v>
      </c>
      <c r="Q77" s="21">
        <v>9099510</v>
      </c>
      <c r="R77" s="21"/>
      <c r="S77" s="21"/>
      <c r="T77" s="21"/>
      <c r="U77" s="21"/>
      <c r="V77" s="21">
        <v>9099510</v>
      </c>
      <c r="W77" s="21"/>
      <c r="X77" s="21"/>
      <c r="Y77" s="20"/>
      <c r="Z77" s="23"/>
    </row>
    <row r="78" spans="1:26" ht="12.75" hidden="1">
      <c r="A78" s="38" t="s">
        <v>32</v>
      </c>
      <c r="B78" s="19"/>
      <c r="C78" s="19"/>
      <c r="D78" s="20"/>
      <c r="E78" s="21">
        <v>7812000</v>
      </c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>
        <v>7000000</v>
      </c>
      <c r="X78" s="21"/>
      <c r="Y78" s="20"/>
      <c r="Z78" s="23">
        <v>7812000</v>
      </c>
    </row>
    <row r="79" spans="1:26" ht="12.75" hidden="1">
      <c r="A79" s="39" t="s">
        <v>103</v>
      </c>
      <c r="B79" s="19"/>
      <c r="C79" s="19"/>
      <c r="D79" s="20"/>
      <c r="E79" s="21">
        <v>7812000</v>
      </c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>
        <v>7000000</v>
      </c>
      <c r="X79" s="21"/>
      <c r="Y79" s="20"/>
      <c r="Z79" s="23">
        <v>7812000</v>
      </c>
    </row>
    <row r="80" spans="1:26" ht="12.7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2.7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2.75" hidden="1">
      <c r="A82" s="39" t="s">
        <v>106</v>
      </c>
      <c r="B82" s="19"/>
      <c r="C82" s="19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0"/>
      <c r="Z82" s="23"/>
    </row>
    <row r="83" spans="1:26" ht="12.7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1500000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1500000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>
        <v>1500000</v>
      </c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50000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>
        <v>50000</v>
      </c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2400000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>
        <v>360000</v>
      </c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>
        <v>1000000</v>
      </c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>
        <v>40000</v>
      </c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>
        <v>1000000</v>
      </c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3950000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114715414</v>
      </c>
      <c r="D5" s="153">
        <f>SUM(D6:D8)</f>
        <v>0</v>
      </c>
      <c r="E5" s="154">
        <f t="shared" si="0"/>
        <v>96484465</v>
      </c>
      <c r="F5" s="100">
        <f t="shared" si="0"/>
        <v>96484465</v>
      </c>
      <c r="G5" s="100">
        <f t="shared" si="0"/>
        <v>12403558</v>
      </c>
      <c r="H5" s="100">
        <f t="shared" si="0"/>
        <v>467784</v>
      </c>
      <c r="I5" s="100">
        <f t="shared" si="0"/>
        <v>257973</v>
      </c>
      <c r="J5" s="100">
        <f t="shared" si="0"/>
        <v>13129315</v>
      </c>
      <c r="K5" s="100">
        <f t="shared" si="0"/>
        <v>31667285</v>
      </c>
      <c r="L5" s="100">
        <f t="shared" si="0"/>
        <v>1702970</v>
      </c>
      <c r="M5" s="100">
        <f t="shared" si="0"/>
        <v>27002687</v>
      </c>
      <c r="N5" s="100">
        <f t="shared" si="0"/>
        <v>60372942</v>
      </c>
      <c r="O5" s="100">
        <f t="shared" si="0"/>
        <v>557343</v>
      </c>
      <c r="P5" s="100">
        <f t="shared" si="0"/>
        <v>1056928</v>
      </c>
      <c r="Q5" s="100">
        <f t="shared" si="0"/>
        <v>22879785</v>
      </c>
      <c r="R5" s="100">
        <f t="shared" si="0"/>
        <v>24494056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97996313</v>
      </c>
      <c r="X5" s="100">
        <f t="shared" si="0"/>
        <v>55044747</v>
      </c>
      <c r="Y5" s="100">
        <f t="shared" si="0"/>
        <v>42951566</v>
      </c>
      <c r="Z5" s="137">
        <f>+IF(X5&lt;&gt;0,+(Y5/X5)*100,0)</f>
        <v>78.03027235278236</v>
      </c>
      <c r="AA5" s="153">
        <f>SUM(AA6:AA8)</f>
        <v>96484465</v>
      </c>
    </row>
    <row r="6" spans="1:27" ht="12.7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13532247</v>
      </c>
      <c r="Y6" s="60">
        <v>-13532247</v>
      </c>
      <c r="Z6" s="140">
        <v>-100</v>
      </c>
      <c r="AA6" s="155"/>
    </row>
    <row r="7" spans="1:27" ht="12.75">
      <c r="A7" s="138" t="s">
        <v>76</v>
      </c>
      <c r="B7" s="136"/>
      <c r="C7" s="157">
        <v>114715414</v>
      </c>
      <c r="D7" s="157"/>
      <c r="E7" s="158">
        <v>96444465</v>
      </c>
      <c r="F7" s="159">
        <v>96444465</v>
      </c>
      <c r="G7" s="159">
        <v>12403558</v>
      </c>
      <c r="H7" s="159">
        <v>467784</v>
      </c>
      <c r="I7" s="159">
        <v>257973</v>
      </c>
      <c r="J7" s="159">
        <v>13129315</v>
      </c>
      <c r="K7" s="159">
        <v>31667285</v>
      </c>
      <c r="L7" s="159">
        <v>1702970</v>
      </c>
      <c r="M7" s="159">
        <v>27002687</v>
      </c>
      <c r="N7" s="159">
        <v>60372942</v>
      </c>
      <c r="O7" s="159">
        <v>557343</v>
      </c>
      <c r="P7" s="159">
        <v>1056928</v>
      </c>
      <c r="Q7" s="159">
        <v>22879785</v>
      </c>
      <c r="R7" s="159">
        <v>24494056</v>
      </c>
      <c r="S7" s="159"/>
      <c r="T7" s="159"/>
      <c r="U7" s="159"/>
      <c r="V7" s="159"/>
      <c r="W7" s="159">
        <v>97996313</v>
      </c>
      <c r="X7" s="159">
        <v>41512500</v>
      </c>
      <c r="Y7" s="159">
        <v>56483813</v>
      </c>
      <c r="Z7" s="141">
        <v>136.06</v>
      </c>
      <c r="AA7" s="157">
        <v>96444465</v>
      </c>
    </row>
    <row r="8" spans="1:27" ht="12.75">
      <c r="A8" s="138" t="s">
        <v>77</v>
      </c>
      <c r="B8" s="136"/>
      <c r="C8" s="155"/>
      <c r="D8" s="155"/>
      <c r="E8" s="156">
        <v>40000</v>
      </c>
      <c r="F8" s="60">
        <v>40000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>
        <v>0</v>
      </c>
      <c r="AA8" s="155">
        <v>40000</v>
      </c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1529000</v>
      </c>
      <c r="F9" s="100">
        <f t="shared" si="1"/>
        <v>1529000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5093747</v>
      </c>
      <c r="Y9" s="100">
        <f t="shared" si="1"/>
        <v>-5093747</v>
      </c>
      <c r="Z9" s="137">
        <f>+IF(X9&lt;&gt;0,+(Y9/X9)*100,0)</f>
        <v>-100</v>
      </c>
      <c r="AA9" s="153">
        <f>SUM(AA10:AA14)</f>
        <v>1529000</v>
      </c>
    </row>
    <row r="10" spans="1:27" ht="12.75">
      <c r="A10" s="138" t="s">
        <v>79</v>
      </c>
      <c r="B10" s="136"/>
      <c r="C10" s="155"/>
      <c r="D10" s="155"/>
      <c r="E10" s="156">
        <v>1529000</v>
      </c>
      <c r="F10" s="60">
        <v>1529000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2861000</v>
      </c>
      <c r="Y10" s="60">
        <v>-2861000</v>
      </c>
      <c r="Z10" s="140">
        <v>-100</v>
      </c>
      <c r="AA10" s="155">
        <v>1529000</v>
      </c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1612503</v>
      </c>
      <c r="Y11" s="60">
        <v>-1612503</v>
      </c>
      <c r="Z11" s="140">
        <v>-100</v>
      </c>
      <c r="AA11" s="155"/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>
        <v>620244</v>
      </c>
      <c r="Y13" s="60">
        <v>-620244</v>
      </c>
      <c r="Z13" s="140">
        <v>-100</v>
      </c>
      <c r="AA13" s="155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37794251</v>
      </c>
      <c r="F15" s="100">
        <f t="shared" si="2"/>
        <v>37794251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10904816</v>
      </c>
      <c r="R15" s="100">
        <f t="shared" si="2"/>
        <v>10904816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10904816</v>
      </c>
      <c r="X15" s="100">
        <f t="shared" si="2"/>
        <v>4281444</v>
      </c>
      <c r="Y15" s="100">
        <f t="shared" si="2"/>
        <v>6623372</v>
      </c>
      <c r="Z15" s="137">
        <f>+IF(X15&lt;&gt;0,+(Y15/X15)*100,0)</f>
        <v>154.69948923774314</v>
      </c>
      <c r="AA15" s="153">
        <f>SUM(AA16:AA18)</f>
        <v>37794251</v>
      </c>
    </row>
    <row r="16" spans="1:27" ht="12.75">
      <c r="A16" s="138" t="s">
        <v>85</v>
      </c>
      <c r="B16" s="136"/>
      <c r="C16" s="155"/>
      <c r="D16" s="155"/>
      <c r="E16" s="156">
        <v>148251</v>
      </c>
      <c r="F16" s="60">
        <v>148251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3656997</v>
      </c>
      <c r="Y16" s="60">
        <v>-3656997</v>
      </c>
      <c r="Z16" s="140">
        <v>-100</v>
      </c>
      <c r="AA16" s="155">
        <v>148251</v>
      </c>
    </row>
    <row r="17" spans="1:27" ht="12.75">
      <c r="A17" s="138" t="s">
        <v>86</v>
      </c>
      <c r="B17" s="136"/>
      <c r="C17" s="155"/>
      <c r="D17" s="155"/>
      <c r="E17" s="156">
        <v>37646000</v>
      </c>
      <c r="F17" s="60">
        <v>37646000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>
        <v>10904816</v>
      </c>
      <c r="R17" s="60">
        <v>10904816</v>
      </c>
      <c r="S17" s="60"/>
      <c r="T17" s="60"/>
      <c r="U17" s="60"/>
      <c r="V17" s="60"/>
      <c r="W17" s="60">
        <v>10904816</v>
      </c>
      <c r="X17" s="60">
        <v>624447</v>
      </c>
      <c r="Y17" s="60">
        <v>10280369</v>
      </c>
      <c r="Z17" s="140">
        <v>1646.32</v>
      </c>
      <c r="AA17" s="155">
        <v>37646000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20050000</v>
      </c>
      <c r="Y19" s="100">
        <f t="shared" si="3"/>
        <v>-20050000</v>
      </c>
      <c r="Z19" s="137">
        <f>+IF(X19&lt;&gt;0,+(Y19/X19)*100,0)</f>
        <v>-100</v>
      </c>
      <c r="AA19" s="153">
        <f>SUM(AA20:AA23)</f>
        <v>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>
        <v>20050000</v>
      </c>
      <c r="Y20" s="60">
        <v>-20050000</v>
      </c>
      <c r="Z20" s="140">
        <v>-100</v>
      </c>
      <c r="AA20" s="155"/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/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114715414</v>
      </c>
      <c r="D25" s="168">
        <f>+D5+D9+D15+D19+D24</f>
        <v>0</v>
      </c>
      <c r="E25" s="169">
        <f t="shared" si="4"/>
        <v>135807716</v>
      </c>
      <c r="F25" s="73">
        <f t="shared" si="4"/>
        <v>135807716</v>
      </c>
      <c r="G25" s="73">
        <f t="shared" si="4"/>
        <v>12403558</v>
      </c>
      <c r="H25" s="73">
        <f t="shared" si="4"/>
        <v>467784</v>
      </c>
      <c r="I25" s="73">
        <f t="shared" si="4"/>
        <v>257973</v>
      </c>
      <c r="J25" s="73">
        <f t="shared" si="4"/>
        <v>13129315</v>
      </c>
      <c r="K25" s="73">
        <f t="shared" si="4"/>
        <v>31667285</v>
      </c>
      <c r="L25" s="73">
        <f t="shared" si="4"/>
        <v>1702970</v>
      </c>
      <c r="M25" s="73">
        <f t="shared" si="4"/>
        <v>27002687</v>
      </c>
      <c r="N25" s="73">
        <f t="shared" si="4"/>
        <v>60372942</v>
      </c>
      <c r="O25" s="73">
        <f t="shared" si="4"/>
        <v>557343</v>
      </c>
      <c r="P25" s="73">
        <f t="shared" si="4"/>
        <v>1056928</v>
      </c>
      <c r="Q25" s="73">
        <f t="shared" si="4"/>
        <v>33784601</v>
      </c>
      <c r="R25" s="73">
        <f t="shared" si="4"/>
        <v>35398872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108901129</v>
      </c>
      <c r="X25" s="73">
        <f t="shared" si="4"/>
        <v>84469938</v>
      </c>
      <c r="Y25" s="73">
        <f t="shared" si="4"/>
        <v>24431191</v>
      </c>
      <c r="Z25" s="170">
        <f>+IF(X25&lt;&gt;0,+(Y25/X25)*100,0)</f>
        <v>28.92294179261739</v>
      </c>
      <c r="AA25" s="168">
        <f>+AA5+AA9+AA15+AA19+AA24</f>
        <v>135807716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82536024</v>
      </c>
      <c r="D28" s="153">
        <f>SUM(D29:D31)</f>
        <v>0</v>
      </c>
      <c r="E28" s="154">
        <f t="shared" si="5"/>
        <v>68691279</v>
      </c>
      <c r="F28" s="100">
        <f t="shared" si="5"/>
        <v>68691279</v>
      </c>
      <c r="G28" s="100">
        <f t="shared" si="5"/>
        <v>5599967</v>
      </c>
      <c r="H28" s="100">
        <f t="shared" si="5"/>
        <v>5940713</v>
      </c>
      <c r="I28" s="100">
        <f t="shared" si="5"/>
        <v>4609566</v>
      </c>
      <c r="J28" s="100">
        <f t="shared" si="5"/>
        <v>16150246</v>
      </c>
      <c r="K28" s="100">
        <f t="shared" si="5"/>
        <v>4453372</v>
      </c>
      <c r="L28" s="100">
        <f t="shared" si="5"/>
        <v>4888742</v>
      </c>
      <c r="M28" s="100">
        <f t="shared" si="5"/>
        <v>4789756</v>
      </c>
      <c r="N28" s="100">
        <f t="shared" si="5"/>
        <v>14131870</v>
      </c>
      <c r="O28" s="100">
        <f t="shared" si="5"/>
        <v>6436916</v>
      </c>
      <c r="P28" s="100">
        <f t="shared" si="5"/>
        <v>5001647</v>
      </c>
      <c r="Q28" s="100">
        <f t="shared" si="5"/>
        <v>5592628</v>
      </c>
      <c r="R28" s="100">
        <f t="shared" si="5"/>
        <v>17031191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47313307</v>
      </c>
      <c r="X28" s="100">
        <f t="shared" si="5"/>
        <v>39254247</v>
      </c>
      <c r="Y28" s="100">
        <f t="shared" si="5"/>
        <v>8059060</v>
      </c>
      <c r="Z28" s="137">
        <f>+IF(X28&lt;&gt;0,+(Y28/X28)*100,0)</f>
        <v>20.530415473260767</v>
      </c>
      <c r="AA28" s="153">
        <f>SUM(AA29:AA31)</f>
        <v>68691279</v>
      </c>
    </row>
    <row r="29" spans="1:27" ht="12.75">
      <c r="A29" s="138" t="s">
        <v>75</v>
      </c>
      <c r="B29" s="136"/>
      <c r="C29" s="155"/>
      <c r="D29" s="155"/>
      <c r="E29" s="156">
        <v>22790062</v>
      </c>
      <c r="F29" s="60">
        <v>22790062</v>
      </c>
      <c r="G29" s="60">
        <v>794924</v>
      </c>
      <c r="H29" s="60">
        <v>1086216</v>
      </c>
      <c r="I29" s="60">
        <v>1864386</v>
      </c>
      <c r="J29" s="60">
        <v>3745526</v>
      </c>
      <c r="K29" s="60">
        <v>1774606</v>
      </c>
      <c r="L29" s="60">
        <v>1773653</v>
      </c>
      <c r="M29" s="60">
        <v>1659550</v>
      </c>
      <c r="N29" s="60">
        <v>5207809</v>
      </c>
      <c r="O29" s="60">
        <v>3154075</v>
      </c>
      <c r="P29" s="60">
        <v>1620654</v>
      </c>
      <c r="Q29" s="60">
        <v>2121005</v>
      </c>
      <c r="R29" s="60">
        <v>6895734</v>
      </c>
      <c r="S29" s="60"/>
      <c r="T29" s="60"/>
      <c r="U29" s="60"/>
      <c r="V29" s="60"/>
      <c r="W29" s="60">
        <v>15849069</v>
      </c>
      <c r="X29" s="60">
        <v>13532247</v>
      </c>
      <c r="Y29" s="60">
        <v>2316822</v>
      </c>
      <c r="Z29" s="140">
        <v>17.12</v>
      </c>
      <c r="AA29" s="155">
        <v>22790062</v>
      </c>
    </row>
    <row r="30" spans="1:27" ht="12.75">
      <c r="A30" s="138" t="s">
        <v>76</v>
      </c>
      <c r="B30" s="136"/>
      <c r="C30" s="157">
        <v>82536024</v>
      </c>
      <c r="D30" s="157"/>
      <c r="E30" s="158">
        <v>32311173</v>
      </c>
      <c r="F30" s="159">
        <v>32311173</v>
      </c>
      <c r="G30" s="159">
        <v>3721835</v>
      </c>
      <c r="H30" s="159">
        <v>3604770</v>
      </c>
      <c r="I30" s="159">
        <v>1619786</v>
      </c>
      <c r="J30" s="159">
        <v>8946391</v>
      </c>
      <c r="K30" s="159">
        <v>1626390</v>
      </c>
      <c r="L30" s="159">
        <v>1802418</v>
      </c>
      <c r="M30" s="159">
        <v>2143880</v>
      </c>
      <c r="N30" s="159">
        <v>5572688</v>
      </c>
      <c r="O30" s="159">
        <v>2120257</v>
      </c>
      <c r="P30" s="159">
        <v>2313637</v>
      </c>
      <c r="Q30" s="159">
        <v>2361947</v>
      </c>
      <c r="R30" s="159">
        <v>6795841</v>
      </c>
      <c r="S30" s="159"/>
      <c r="T30" s="159"/>
      <c r="U30" s="159"/>
      <c r="V30" s="159"/>
      <c r="W30" s="159">
        <v>21314920</v>
      </c>
      <c r="X30" s="159">
        <v>25722000</v>
      </c>
      <c r="Y30" s="159">
        <v>-4407080</v>
      </c>
      <c r="Z30" s="141">
        <v>-17.13</v>
      </c>
      <c r="AA30" s="157">
        <v>32311173</v>
      </c>
    </row>
    <row r="31" spans="1:27" ht="12.75">
      <c r="A31" s="138" t="s">
        <v>77</v>
      </c>
      <c r="B31" s="136"/>
      <c r="C31" s="155"/>
      <c r="D31" s="155"/>
      <c r="E31" s="156">
        <v>13590044</v>
      </c>
      <c r="F31" s="60">
        <v>13590044</v>
      </c>
      <c r="G31" s="60">
        <v>1083208</v>
      </c>
      <c r="H31" s="60">
        <v>1249727</v>
      </c>
      <c r="I31" s="60">
        <v>1125394</v>
      </c>
      <c r="J31" s="60">
        <v>3458329</v>
      </c>
      <c r="K31" s="60">
        <v>1052376</v>
      </c>
      <c r="L31" s="60">
        <v>1312671</v>
      </c>
      <c r="M31" s="60">
        <v>986326</v>
      </c>
      <c r="N31" s="60">
        <v>3351373</v>
      </c>
      <c r="O31" s="60">
        <v>1162584</v>
      </c>
      <c r="P31" s="60">
        <v>1067356</v>
      </c>
      <c r="Q31" s="60">
        <v>1109676</v>
      </c>
      <c r="R31" s="60">
        <v>3339616</v>
      </c>
      <c r="S31" s="60"/>
      <c r="T31" s="60"/>
      <c r="U31" s="60"/>
      <c r="V31" s="60"/>
      <c r="W31" s="60">
        <v>10149318</v>
      </c>
      <c r="X31" s="60"/>
      <c r="Y31" s="60">
        <v>10149318</v>
      </c>
      <c r="Z31" s="140">
        <v>0</v>
      </c>
      <c r="AA31" s="155">
        <v>13590044</v>
      </c>
    </row>
    <row r="32" spans="1:27" ht="12.7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9212396</v>
      </c>
      <c r="F32" s="100">
        <f t="shared" si="6"/>
        <v>9212396</v>
      </c>
      <c r="G32" s="100">
        <f t="shared" si="6"/>
        <v>767137</v>
      </c>
      <c r="H32" s="100">
        <f t="shared" si="6"/>
        <v>1196532</v>
      </c>
      <c r="I32" s="100">
        <f t="shared" si="6"/>
        <v>705401</v>
      </c>
      <c r="J32" s="100">
        <f t="shared" si="6"/>
        <v>2669070</v>
      </c>
      <c r="K32" s="100">
        <f t="shared" si="6"/>
        <v>1053200</v>
      </c>
      <c r="L32" s="100">
        <f t="shared" si="6"/>
        <v>1034564</v>
      </c>
      <c r="M32" s="100">
        <f t="shared" si="6"/>
        <v>816993</v>
      </c>
      <c r="N32" s="100">
        <f t="shared" si="6"/>
        <v>2904757</v>
      </c>
      <c r="O32" s="100">
        <f t="shared" si="6"/>
        <v>803769</v>
      </c>
      <c r="P32" s="100">
        <f t="shared" si="6"/>
        <v>969558</v>
      </c>
      <c r="Q32" s="100">
        <f t="shared" si="6"/>
        <v>466797</v>
      </c>
      <c r="R32" s="100">
        <f t="shared" si="6"/>
        <v>2240124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7813951</v>
      </c>
      <c r="X32" s="100">
        <f t="shared" si="6"/>
        <v>4880259</v>
      </c>
      <c r="Y32" s="100">
        <f t="shared" si="6"/>
        <v>2933692</v>
      </c>
      <c r="Z32" s="137">
        <f>+IF(X32&lt;&gt;0,+(Y32/X32)*100,0)</f>
        <v>60.11344889687207</v>
      </c>
      <c r="AA32" s="153">
        <f>SUM(AA33:AA37)</f>
        <v>9212396</v>
      </c>
    </row>
    <row r="33" spans="1:27" ht="12.75">
      <c r="A33" s="138" t="s">
        <v>79</v>
      </c>
      <c r="B33" s="136"/>
      <c r="C33" s="155"/>
      <c r="D33" s="155"/>
      <c r="E33" s="156">
        <v>8411647</v>
      </c>
      <c r="F33" s="60">
        <v>8411647</v>
      </c>
      <c r="G33" s="60">
        <v>766637</v>
      </c>
      <c r="H33" s="60">
        <v>1196532</v>
      </c>
      <c r="I33" s="60">
        <v>705401</v>
      </c>
      <c r="J33" s="60">
        <v>2668570</v>
      </c>
      <c r="K33" s="60">
        <v>1053200</v>
      </c>
      <c r="L33" s="60">
        <v>1034564</v>
      </c>
      <c r="M33" s="60">
        <v>816993</v>
      </c>
      <c r="N33" s="60">
        <v>2904757</v>
      </c>
      <c r="O33" s="60">
        <v>800171</v>
      </c>
      <c r="P33" s="60">
        <v>969558</v>
      </c>
      <c r="Q33" s="60">
        <v>466797</v>
      </c>
      <c r="R33" s="60">
        <v>2236526</v>
      </c>
      <c r="S33" s="60"/>
      <c r="T33" s="60"/>
      <c r="U33" s="60"/>
      <c r="V33" s="60"/>
      <c r="W33" s="60">
        <v>7809853</v>
      </c>
      <c r="X33" s="60">
        <v>2647503</v>
      </c>
      <c r="Y33" s="60">
        <v>5162350</v>
      </c>
      <c r="Z33" s="140">
        <v>194.99</v>
      </c>
      <c r="AA33" s="155">
        <v>8411647</v>
      </c>
    </row>
    <row r="34" spans="1:27" ht="12.7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>
        <v>1612503</v>
      </c>
      <c r="Y34" s="60">
        <v>-1612503</v>
      </c>
      <c r="Z34" s="140">
        <v>-100</v>
      </c>
      <c r="AA34" s="155"/>
    </row>
    <row r="35" spans="1:27" ht="12.75">
      <c r="A35" s="138" t="s">
        <v>81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>
        <v>0</v>
      </c>
      <c r="AA35" s="155"/>
    </row>
    <row r="36" spans="1:27" ht="12.75">
      <c r="A36" s="138" t="s">
        <v>82</v>
      </c>
      <c r="B36" s="136"/>
      <c r="C36" s="155"/>
      <c r="D36" s="155"/>
      <c r="E36" s="156">
        <v>800749</v>
      </c>
      <c r="F36" s="60">
        <v>800749</v>
      </c>
      <c r="G36" s="60">
        <v>500</v>
      </c>
      <c r="H36" s="60"/>
      <c r="I36" s="60"/>
      <c r="J36" s="60">
        <v>500</v>
      </c>
      <c r="K36" s="60"/>
      <c r="L36" s="60"/>
      <c r="M36" s="60"/>
      <c r="N36" s="60"/>
      <c r="O36" s="60">
        <v>3598</v>
      </c>
      <c r="P36" s="60"/>
      <c r="Q36" s="60"/>
      <c r="R36" s="60">
        <v>3598</v>
      </c>
      <c r="S36" s="60"/>
      <c r="T36" s="60"/>
      <c r="U36" s="60"/>
      <c r="V36" s="60"/>
      <c r="W36" s="60">
        <v>4098</v>
      </c>
      <c r="X36" s="60">
        <v>620253</v>
      </c>
      <c r="Y36" s="60">
        <v>-616155</v>
      </c>
      <c r="Z36" s="140">
        <v>-99.34</v>
      </c>
      <c r="AA36" s="155">
        <v>800749</v>
      </c>
    </row>
    <row r="37" spans="1:27" ht="12.7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38672776</v>
      </c>
      <c r="F38" s="100">
        <f t="shared" si="7"/>
        <v>38672776</v>
      </c>
      <c r="G38" s="100">
        <f t="shared" si="7"/>
        <v>2060374</v>
      </c>
      <c r="H38" s="100">
        <f t="shared" si="7"/>
        <v>560141</v>
      </c>
      <c r="I38" s="100">
        <f t="shared" si="7"/>
        <v>977024</v>
      </c>
      <c r="J38" s="100">
        <f t="shared" si="7"/>
        <v>3597539</v>
      </c>
      <c r="K38" s="100">
        <f t="shared" si="7"/>
        <v>1167791</v>
      </c>
      <c r="L38" s="100">
        <f t="shared" si="7"/>
        <v>2171892</v>
      </c>
      <c r="M38" s="100">
        <f t="shared" si="7"/>
        <v>2735543</v>
      </c>
      <c r="N38" s="100">
        <f t="shared" si="7"/>
        <v>6075226</v>
      </c>
      <c r="O38" s="100">
        <f t="shared" si="7"/>
        <v>1285505</v>
      </c>
      <c r="P38" s="100">
        <f t="shared" si="7"/>
        <v>2735206</v>
      </c>
      <c r="Q38" s="100">
        <f t="shared" si="7"/>
        <v>2546217</v>
      </c>
      <c r="R38" s="100">
        <f t="shared" si="7"/>
        <v>6566928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16239693</v>
      </c>
      <c r="X38" s="100">
        <f t="shared" si="7"/>
        <v>22934250</v>
      </c>
      <c r="Y38" s="100">
        <f t="shared" si="7"/>
        <v>-6694557</v>
      </c>
      <c r="Z38" s="137">
        <f>+IF(X38&lt;&gt;0,+(Y38/X38)*100,0)</f>
        <v>-29.19021550737434</v>
      </c>
      <c r="AA38" s="153">
        <f>SUM(AA39:AA41)</f>
        <v>38672776</v>
      </c>
    </row>
    <row r="39" spans="1:27" ht="12.75">
      <c r="A39" s="138" t="s">
        <v>85</v>
      </c>
      <c r="B39" s="136"/>
      <c r="C39" s="155"/>
      <c r="D39" s="155"/>
      <c r="E39" s="156">
        <v>6410604</v>
      </c>
      <c r="F39" s="60">
        <v>6410604</v>
      </c>
      <c r="G39" s="60">
        <v>255914</v>
      </c>
      <c r="H39" s="60">
        <v>4285</v>
      </c>
      <c r="I39" s="60">
        <v>502173</v>
      </c>
      <c r="J39" s="60">
        <v>762372</v>
      </c>
      <c r="K39" s="60">
        <v>165982</v>
      </c>
      <c r="L39" s="60">
        <v>882722</v>
      </c>
      <c r="M39" s="60">
        <v>359192</v>
      </c>
      <c r="N39" s="60">
        <v>1407896</v>
      </c>
      <c r="O39" s="60">
        <v>499068</v>
      </c>
      <c r="P39" s="60">
        <v>193042</v>
      </c>
      <c r="Q39" s="60">
        <v>435765</v>
      </c>
      <c r="R39" s="60">
        <v>1127875</v>
      </c>
      <c r="S39" s="60"/>
      <c r="T39" s="60"/>
      <c r="U39" s="60"/>
      <c r="V39" s="60"/>
      <c r="W39" s="60">
        <v>3298143</v>
      </c>
      <c r="X39" s="60">
        <v>3710250</v>
      </c>
      <c r="Y39" s="60">
        <v>-412107</v>
      </c>
      <c r="Z39" s="140">
        <v>-11.11</v>
      </c>
      <c r="AA39" s="155">
        <v>6410604</v>
      </c>
    </row>
    <row r="40" spans="1:27" ht="12.75">
      <c r="A40" s="138" t="s">
        <v>86</v>
      </c>
      <c r="B40" s="136"/>
      <c r="C40" s="155"/>
      <c r="D40" s="155"/>
      <c r="E40" s="156">
        <v>32262172</v>
      </c>
      <c r="F40" s="60">
        <v>32262172</v>
      </c>
      <c r="G40" s="60">
        <v>1804460</v>
      </c>
      <c r="H40" s="60">
        <v>555856</v>
      </c>
      <c r="I40" s="60">
        <v>474851</v>
      </c>
      <c r="J40" s="60">
        <v>2835167</v>
      </c>
      <c r="K40" s="60">
        <v>1001809</v>
      </c>
      <c r="L40" s="60">
        <v>1289170</v>
      </c>
      <c r="M40" s="60">
        <v>2376351</v>
      </c>
      <c r="N40" s="60">
        <v>4667330</v>
      </c>
      <c r="O40" s="60">
        <v>786437</v>
      </c>
      <c r="P40" s="60">
        <v>2542164</v>
      </c>
      <c r="Q40" s="60">
        <v>2110452</v>
      </c>
      <c r="R40" s="60">
        <v>5439053</v>
      </c>
      <c r="S40" s="60"/>
      <c r="T40" s="60"/>
      <c r="U40" s="60"/>
      <c r="V40" s="60"/>
      <c r="W40" s="60">
        <v>12941550</v>
      </c>
      <c r="X40" s="60">
        <v>19224000</v>
      </c>
      <c r="Y40" s="60">
        <v>-6282450</v>
      </c>
      <c r="Z40" s="140">
        <v>-32.68</v>
      </c>
      <c r="AA40" s="155">
        <v>32262172</v>
      </c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0</v>
      </c>
      <c r="F42" s="100">
        <f t="shared" si="8"/>
        <v>0</v>
      </c>
      <c r="G42" s="100">
        <f t="shared" si="8"/>
        <v>0</v>
      </c>
      <c r="H42" s="100">
        <f t="shared" si="8"/>
        <v>0</v>
      </c>
      <c r="I42" s="100">
        <f t="shared" si="8"/>
        <v>0</v>
      </c>
      <c r="J42" s="100">
        <f t="shared" si="8"/>
        <v>0</v>
      </c>
      <c r="K42" s="100">
        <f t="shared" si="8"/>
        <v>0</v>
      </c>
      <c r="L42" s="100">
        <f t="shared" si="8"/>
        <v>11775</v>
      </c>
      <c r="M42" s="100">
        <f t="shared" si="8"/>
        <v>11775</v>
      </c>
      <c r="N42" s="100">
        <f t="shared" si="8"/>
        <v>23550</v>
      </c>
      <c r="O42" s="100">
        <f t="shared" si="8"/>
        <v>11775</v>
      </c>
      <c r="P42" s="100">
        <f t="shared" si="8"/>
        <v>0</v>
      </c>
      <c r="Q42" s="100">
        <f t="shared" si="8"/>
        <v>0</v>
      </c>
      <c r="R42" s="100">
        <f t="shared" si="8"/>
        <v>11775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35325</v>
      </c>
      <c r="X42" s="100">
        <f t="shared" si="8"/>
        <v>20009250</v>
      </c>
      <c r="Y42" s="100">
        <f t="shared" si="8"/>
        <v>-19973925</v>
      </c>
      <c r="Z42" s="137">
        <f>+IF(X42&lt;&gt;0,+(Y42/X42)*100,0)</f>
        <v>-99.82345665129877</v>
      </c>
      <c r="AA42" s="153">
        <f>SUM(AA43:AA46)</f>
        <v>0</v>
      </c>
    </row>
    <row r="43" spans="1:27" ht="12.7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>
        <v>11775</v>
      </c>
      <c r="M43" s="60">
        <v>11775</v>
      </c>
      <c r="N43" s="60">
        <v>23550</v>
      </c>
      <c r="O43" s="60">
        <v>11775</v>
      </c>
      <c r="P43" s="60"/>
      <c r="Q43" s="60"/>
      <c r="R43" s="60">
        <v>11775</v>
      </c>
      <c r="S43" s="60"/>
      <c r="T43" s="60"/>
      <c r="U43" s="60"/>
      <c r="V43" s="60"/>
      <c r="W43" s="60">
        <v>35325</v>
      </c>
      <c r="X43" s="60">
        <v>20009250</v>
      </c>
      <c r="Y43" s="60">
        <v>-19973925</v>
      </c>
      <c r="Z43" s="140">
        <v>-99.82</v>
      </c>
      <c r="AA43" s="155"/>
    </row>
    <row r="44" spans="1:27" ht="12.7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2.7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2.7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82536024</v>
      </c>
      <c r="D48" s="168">
        <f>+D28+D32+D38+D42+D47</f>
        <v>0</v>
      </c>
      <c r="E48" s="169">
        <f t="shared" si="9"/>
        <v>116576451</v>
      </c>
      <c r="F48" s="73">
        <f t="shared" si="9"/>
        <v>116576451</v>
      </c>
      <c r="G48" s="73">
        <f t="shared" si="9"/>
        <v>8427478</v>
      </c>
      <c r="H48" s="73">
        <f t="shared" si="9"/>
        <v>7697386</v>
      </c>
      <c r="I48" s="73">
        <f t="shared" si="9"/>
        <v>6291991</v>
      </c>
      <c r="J48" s="73">
        <f t="shared" si="9"/>
        <v>22416855</v>
      </c>
      <c r="K48" s="73">
        <f t="shared" si="9"/>
        <v>6674363</v>
      </c>
      <c r="L48" s="73">
        <f t="shared" si="9"/>
        <v>8106973</v>
      </c>
      <c r="M48" s="73">
        <f t="shared" si="9"/>
        <v>8354067</v>
      </c>
      <c r="N48" s="73">
        <f t="shared" si="9"/>
        <v>23135403</v>
      </c>
      <c r="O48" s="73">
        <f t="shared" si="9"/>
        <v>8537965</v>
      </c>
      <c r="P48" s="73">
        <f t="shared" si="9"/>
        <v>8706411</v>
      </c>
      <c r="Q48" s="73">
        <f t="shared" si="9"/>
        <v>8605642</v>
      </c>
      <c r="R48" s="73">
        <f t="shared" si="9"/>
        <v>25850018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71402276</v>
      </c>
      <c r="X48" s="73">
        <f t="shared" si="9"/>
        <v>87078006</v>
      </c>
      <c r="Y48" s="73">
        <f t="shared" si="9"/>
        <v>-15675730</v>
      </c>
      <c r="Z48" s="170">
        <f>+IF(X48&lt;&gt;0,+(Y48/X48)*100,0)</f>
        <v>-18.00193954831717</v>
      </c>
      <c r="AA48" s="168">
        <f>+AA28+AA32+AA38+AA42+AA47</f>
        <v>116576451</v>
      </c>
    </row>
    <row r="49" spans="1:27" ht="12.75">
      <c r="A49" s="148" t="s">
        <v>49</v>
      </c>
      <c r="B49" s="149"/>
      <c r="C49" s="171">
        <f aca="true" t="shared" si="10" ref="C49:Y49">+C25-C48</f>
        <v>32179390</v>
      </c>
      <c r="D49" s="171">
        <f>+D25-D48</f>
        <v>0</v>
      </c>
      <c r="E49" s="172">
        <f t="shared" si="10"/>
        <v>19231265</v>
      </c>
      <c r="F49" s="173">
        <f t="shared" si="10"/>
        <v>19231265</v>
      </c>
      <c r="G49" s="173">
        <f t="shared" si="10"/>
        <v>3976080</v>
      </c>
      <c r="H49" s="173">
        <f t="shared" si="10"/>
        <v>-7229602</v>
      </c>
      <c r="I49" s="173">
        <f t="shared" si="10"/>
        <v>-6034018</v>
      </c>
      <c r="J49" s="173">
        <f t="shared" si="10"/>
        <v>-9287540</v>
      </c>
      <c r="K49" s="173">
        <f t="shared" si="10"/>
        <v>24992922</v>
      </c>
      <c r="L49" s="173">
        <f t="shared" si="10"/>
        <v>-6404003</v>
      </c>
      <c r="M49" s="173">
        <f t="shared" si="10"/>
        <v>18648620</v>
      </c>
      <c r="N49" s="173">
        <f t="shared" si="10"/>
        <v>37237539</v>
      </c>
      <c r="O49" s="173">
        <f t="shared" si="10"/>
        <v>-7980622</v>
      </c>
      <c r="P49" s="173">
        <f t="shared" si="10"/>
        <v>-7649483</v>
      </c>
      <c r="Q49" s="173">
        <f t="shared" si="10"/>
        <v>25178959</v>
      </c>
      <c r="R49" s="173">
        <f t="shared" si="10"/>
        <v>9548854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37498853</v>
      </c>
      <c r="X49" s="173">
        <f>IF(F25=F48,0,X25-X48)</f>
        <v>-2608068</v>
      </c>
      <c r="Y49" s="173">
        <f t="shared" si="10"/>
        <v>40106921</v>
      </c>
      <c r="Z49" s="174">
        <f>+IF(X49&lt;&gt;0,+(Y49/X49)*100,0)</f>
        <v>-1537.8019668198835</v>
      </c>
      <c r="AA49" s="171">
        <f>+AA25-AA48</f>
        <v>19231265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12658191</v>
      </c>
      <c r="D5" s="155">
        <v>0</v>
      </c>
      <c r="E5" s="156">
        <v>13950000</v>
      </c>
      <c r="F5" s="60">
        <v>13950000</v>
      </c>
      <c r="G5" s="60">
        <v>10145112</v>
      </c>
      <c r="H5" s="60">
        <v>0</v>
      </c>
      <c r="I5" s="60">
        <v>0</v>
      </c>
      <c r="J5" s="60">
        <v>10145112</v>
      </c>
      <c r="K5" s="60">
        <v>0</v>
      </c>
      <c r="L5" s="60">
        <v>1374008</v>
      </c>
      <c r="M5" s="60">
        <v>343502</v>
      </c>
      <c r="N5" s="60">
        <v>1717510</v>
      </c>
      <c r="O5" s="60">
        <v>225050</v>
      </c>
      <c r="P5" s="60">
        <v>650120</v>
      </c>
      <c r="Q5" s="60">
        <v>142620</v>
      </c>
      <c r="R5" s="60">
        <v>1017790</v>
      </c>
      <c r="S5" s="60">
        <v>0</v>
      </c>
      <c r="T5" s="60">
        <v>0</v>
      </c>
      <c r="U5" s="60">
        <v>0</v>
      </c>
      <c r="V5" s="60">
        <v>0</v>
      </c>
      <c r="W5" s="60">
        <v>12880412</v>
      </c>
      <c r="X5" s="60">
        <v>10462500</v>
      </c>
      <c r="Y5" s="60">
        <v>2417912</v>
      </c>
      <c r="Z5" s="140">
        <v>23.11</v>
      </c>
      <c r="AA5" s="155">
        <v>13950000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2.7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2.7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/>
      <c r="Y10" s="54">
        <v>0</v>
      </c>
      <c r="Z10" s="184">
        <v>0</v>
      </c>
      <c r="AA10" s="130">
        <v>0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906176</v>
      </c>
      <c r="D12" s="155">
        <v>0</v>
      </c>
      <c r="E12" s="156">
        <v>1017850</v>
      </c>
      <c r="F12" s="60">
        <v>1017850</v>
      </c>
      <c r="G12" s="60">
        <v>149174</v>
      </c>
      <c r="H12" s="60">
        <v>77971</v>
      </c>
      <c r="I12" s="60">
        <v>70200</v>
      </c>
      <c r="J12" s="60">
        <v>297345</v>
      </c>
      <c r="K12" s="60">
        <v>70200</v>
      </c>
      <c r="L12" s="60">
        <v>62427</v>
      </c>
      <c r="M12" s="60">
        <v>90000</v>
      </c>
      <c r="N12" s="60">
        <v>222627</v>
      </c>
      <c r="O12" s="60">
        <v>63847</v>
      </c>
      <c r="P12" s="60">
        <v>69531</v>
      </c>
      <c r="Q12" s="60">
        <v>67016</v>
      </c>
      <c r="R12" s="60">
        <v>200394</v>
      </c>
      <c r="S12" s="60">
        <v>0</v>
      </c>
      <c r="T12" s="60">
        <v>0</v>
      </c>
      <c r="U12" s="60">
        <v>0</v>
      </c>
      <c r="V12" s="60">
        <v>0</v>
      </c>
      <c r="W12" s="60">
        <v>720366</v>
      </c>
      <c r="X12" s="60">
        <v>763497</v>
      </c>
      <c r="Y12" s="60">
        <v>-43131</v>
      </c>
      <c r="Z12" s="140">
        <v>-5.65</v>
      </c>
      <c r="AA12" s="155">
        <v>1017850</v>
      </c>
    </row>
    <row r="13" spans="1:27" ht="12.75">
      <c r="A13" s="181" t="s">
        <v>109</v>
      </c>
      <c r="B13" s="185"/>
      <c r="C13" s="155">
        <v>3196930</v>
      </c>
      <c r="D13" s="155">
        <v>0</v>
      </c>
      <c r="E13" s="156">
        <v>2141055</v>
      </c>
      <c r="F13" s="60">
        <v>2141055</v>
      </c>
      <c r="G13" s="60">
        <v>785122</v>
      </c>
      <c r="H13" s="60">
        <v>181796</v>
      </c>
      <c r="I13" s="60">
        <v>78861</v>
      </c>
      <c r="J13" s="60">
        <v>1045779</v>
      </c>
      <c r="K13" s="60">
        <v>219440</v>
      </c>
      <c r="L13" s="60">
        <v>199209</v>
      </c>
      <c r="M13" s="60">
        <v>1490072</v>
      </c>
      <c r="N13" s="60">
        <v>1908721</v>
      </c>
      <c r="O13" s="60">
        <v>248480</v>
      </c>
      <c r="P13" s="60">
        <v>321347</v>
      </c>
      <c r="Q13" s="60">
        <v>113365</v>
      </c>
      <c r="R13" s="60">
        <v>683192</v>
      </c>
      <c r="S13" s="60">
        <v>0</v>
      </c>
      <c r="T13" s="60">
        <v>0</v>
      </c>
      <c r="U13" s="60">
        <v>0</v>
      </c>
      <c r="V13" s="60">
        <v>0</v>
      </c>
      <c r="W13" s="60">
        <v>3637692</v>
      </c>
      <c r="X13" s="60">
        <v>1592582</v>
      </c>
      <c r="Y13" s="60">
        <v>2045110</v>
      </c>
      <c r="Z13" s="140">
        <v>128.41</v>
      </c>
      <c r="AA13" s="155">
        <v>2141055</v>
      </c>
    </row>
    <row r="14" spans="1:27" ht="12.75">
      <c r="A14" s="181" t="s">
        <v>110</v>
      </c>
      <c r="B14" s="185"/>
      <c r="C14" s="155">
        <v>1457585</v>
      </c>
      <c r="D14" s="155">
        <v>0</v>
      </c>
      <c r="E14" s="156">
        <v>1920000</v>
      </c>
      <c r="F14" s="60">
        <v>1920000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1440000</v>
      </c>
      <c r="Y14" s="60">
        <v>-1440000</v>
      </c>
      <c r="Z14" s="140">
        <v>-100</v>
      </c>
      <c r="AA14" s="155">
        <v>1920000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0</v>
      </c>
      <c r="D16" s="155">
        <v>0</v>
      </c>
      <c r="E16" s="156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/>
      <c r="Y16" s="60">
        <v>0</v>
      </c>
      <c r="Z16" s="140">
        <v>0</v>
      </c>
      <c r="AA16" s="155">
        <v>0</v>
      </c>
    </row>
    <row r="17" spans="1:27" ht="12.75">
      <c r="A17" s="181" t="s">
        <v>113</v>
      </c>
      <c r="B17" s="185"/>
      <c r="C17" s="155">
        <v>0</v>
      </c>
      <c r="D17" s="155">
        <v>0</v>
      </c>
      <c r="E17" s="156">
        <v>4560</v>
      </c>
      <c r="F17" s="60">
        <v>4560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>
        <v>3753</v>
      </c>
      <c r="Y17" s="60">
        <v>-3753</v>
      </c>
      <c r="Z17" s="140">
        <v>-100</v>
      </c>
      <c r="AA17" s="155">
        <v>4560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74663051</v>
      </c>
      <c r="D19" s="155">
        <v>0</v>
      </c>
      <c r="E19" s="156">
        <v>93879000</v>
      </c>
      <c r="F19" s="60">
        <v>93879000</v>
      </c>
      <c r="G19" s="60">
        <v>1172473</v>
      </c>
      <c r="H19" s="60">
        <v>0</v>
      </c>
      <c r="I19" s="60">
        <v>0</v>
      </c>
      <c r="J19" s="60">
        <v>1172473</v>
      </c>
      <c r="K19" s="60">
        <v>31369000</v>
      </c>
      <c r="L19" s="60">
        <v>0</v>
      </c>
      <c r="M19" s="60">
        <v>25069000</v>
      </c>
      <c r="N19" s="60">
        <v>56438000</v>
      </c>
      <c r="O19" s="60">
        <v>0</v>
      </c>
      <c r="P19" s="60">
        <v>0</v>
      </c>
      <c r="Q19" s="60">
        <v>22551295</v>
      </c>
      <c r="R19" s="60">
        <v>22551295</v>
      </c>
      <c r="S19" s="60">
        <v>0</v>
      </c>
      <c r="T19" s="60">
        <v>0</v>
      </c>
      <c r="U19" s="60">
        <v>0</v>
      </c>
      <c r="V19" s="60">
        <v>0</v>
      </c>
      <c r="W19" s="60">
        <v>80161768</v>
      </c>
      <c r="X19" s="60">
        <v>91189000</v>
      </c>
      <c r="Y19" s="60">
        <v>-11027232</v>
      </c>
      <c r="Z19" s="140">
        <v>-12.09</v>
      </c>
      <c r="AA19" s="155">
        <v>93879000</v>
      </c>
    </row>
    <row r="20" spans="1:27" ht="12.75">
      <c r="A20" s="181" t="s">
        <v>35</v>
      </c>
      <c r="B20" s="185"/>
      <c r="C20" s="155">
        <v>146094</v>
      </c>
      <c r="D20" s="155">
        <v>0</v>
      </c>
      <c r="E20" s="156">
        <v>249251</v>
      </c>
      <c r="F20" s="54">
        <v>249251</v>
      </c>
      <c r="G20" s="54">
        <v>151677</v>
      </c>
      <c r="H20" s="54">
        <v>208017</v>
      </c>
      <c r="I20" s="54">
        <v>108912</v>
      </c>
      <c r="J20" s="54">
        <v>468606</v>
      </c>
      <c r="K20" s="54">
        <v>8645</v>
      </c>
      <c r="L20" s="54">
        <v>67326</v>
      </c>
      <c r="M20" s="54">
        <v>10113</v>
      </c>
      <c r="N20" s="54">
        <v>86084</v>
      </c>
      <c r="O20" s="54">
        <v>19966</v>
      </c>
      <c r="P20" s="54">
        <v>15930</v>
      </c>
      <c r="Q20" s="54">
        <v>5489</v>
      </c>
      <c r="R20" s="54">
        <v>41385</v>
      </c>
      <c r="S20" s="54">
        <v>0</v>
      </c>
      <c r="T20" s="54">
        <v>0</v>
      </c>
      <c r="U20" s="54">
        <v>0</v>
      </c>
      <c r="V20" s="54">
        <v>0</v>
      </c>
      <c r="W20" s="54">
        <v>596075</v>
      </c>
      <c r="X20" s="54">
        <v>85000</v>
      </c>
      <c r="Y20" s="54">
        <v>511075</v>
      </c>
      <c r="Z20" s="184">
        <v>601.26</v>
      </c>
      <c r="AA20" s="130">
        <v>249251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93028027</v>
      </c>
      <c r="D22" s="188">
        <f>SUM(D5:D21)</f>
        <v>0</v>
      </c>
      <c r="E22" s="189">
        <f t="shared" si="0"/>
        <v>113161716</v>
      </c>
      <c r="F22" s="190">
        <f t="shared" si="0"/>
        <v>113161716</v>
      </c>
      <c r="G22" s="190">
        <f t="shared" si="0"/>
        <v>12403558</v>
      </c>
      <c r="H22" s="190">
        <f t="shared" si="0"/>
        <v>467784</v>
      </c>
      <c r="I22" s="190">
        <f t="shared" si="0"/>
        <v>257973</v>
      </c>
      <c r="J22" s="190">
        <f t="shared" si="0"/>
        <v>13129315</v>
      </c>
      <c r="K22" s="190">
        <f t="shared" si="0"/>
        <v>31667285</v>
      </c>
      <c r="L22" s="190">
        <f t="shared" si="0"/>
        <v>1702970</v>
      </c>
      <c r="M22" s="190">
        <f t="shared" si="0"/>
        <v>27002687</v>
      </c>
      <c r="N22" s="190">
        <f t="shared" si="0"/>
        <v>60372942</v>
      </c>
      <c r="O22" s="190">
        <f t="shared" si="0"/>
        <v>557343</v>
      </c>
      <c r="P22" s="190">
        <f t="shared" si="0"/>
        <v>1056928</v>
      </c>
      <c r="Q22" s="190">
        <f t="shared" si="0"/>
        <v>22879785</v>
      </c>
      <c r="R22" s="190">
        <f t="shared" si="0"/>
        <v>24494056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97996313</v>
      </c>
      <c r="X22" s="190">
        <f t="shared" si="0"/>
        <v>105536332</v>
      </c>
      <c r="Y22" s="190">
        <f t="shared" si="0"/>
        <v>-7540019</v>
      </c>
      <c r="Z22" s="191">
        <f>+IF(X22&lt;&gt;0,+(Y22/X22)*100,0)</f>
        <v>-7.144477031852879</v>
      </c>
      <c r="AA22" s="188">
        <f>SUM(AA5:AA21)</f>
        <v>113161716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27200046</v>
      </c>
      <c r="D25" s="155">
        <v>0</v>
      </c>
      <c r="E25" s="156">
        <v>31148825</v>
      </c>
      <c r="F25" s="60">
        <v>31148825</v>
      </c>
      <c r="G25" s="60">
        <v>2264806</v>
      </c>
      <c r="H25" s="60">
        <v>2292258</v>
      </c>
      <c r="I25" s="60">
        <v>2078133</v>
      </c>
      <c r="J25" s="60">
        <v>6635197</v>
      </c>
      <c r="K25" s="60">
        <v>2453075</v>
      </c>
      <c r="L25" s="60">
        <v>3541928</v>
      </c>
      <c r="M25" s="60">
        <v>2154011</v>
      </c>
      <c r="N25" s="60">
        <v>8149014</v>
      </c>
      <c r="O25" s="60">
        <v>2644527</v>
      </c>
      <c r="P25" s="60">
        <v>2847969</v>
      </c>
      <c r="Q25" s="60">
        <v>2525640</v>
      </c>
      <c r="R25" s="60">
        <v>8018136</v>
      </c>
      <c r="S25" s="60">
        <v>0</v>
      </c>
      <c r="T25" s="60">
        <v>0</v>
      </c>
      <c r="U25" s="60">
        <v>0</v>
      </c>
      <c r="V25" s="60">
        <v>0</v>
      </c>
      <c r="W25" s="60">
        <v>22802347</v>
      </c>
      <c r="X25" s="60">
        <v>23960000</v>
      </c>
      <c r="Y25" s="60">
        <v>-1157653</v>
      </c>
      <c r="Z25" s="140">
        <v>-4.83</v>
      </c>
      <c r="AA25" s="155">
        <v>31148825</v>
      </c>
    </row>
    <row r="26" spans="1:27" ht="12.75">
      <c r="A26" s="183" t="s">
        <v>38</v>
      </c>
      <c r="B26" s="182"/>
      <c r="C26" s="155">
        <v>6511849</v>
      </c>
      <c r="D26" s="155">
        <v>0</v>
      </c>
      <c r="E26" s="156">
        <v>7157695</v>
      </c>
      <c r="F26" s="60">
        <v>7157695</v>
      </c>
      <c r="G26" s="60">
        <v>526139</v>
      </c>
      <c r="H26" s="60">
        <v>658577</v>
      </c>
      <c r="I26" s="60">
        <v>625733</v>
      </c>
      <c r="J26" s="60">
        <v>1810449</v>
      </c>
      <c r="K26" s="60">
        <v>489210</v>
      </c>
      <c r="L26" s="60">
        <v>596818</v>
      </c>
      <c r="M26" s="60">
        <v>665612</v>
      </c>
      <c r="N26" s="60">
        <v>1751640</v>
      </c>
      <c r="O26" s="60">
        <v>1167998</v>
      </c>
      <c r="P26" s="60">
        <v>671075</v>
      </c>
      <c r="Q26" s="60">
        <v>677368</v>
      </c>
      <c r="R26" s="60">
        <v>2516441</v>
      </c>
      <c r="S26" s="60">
        <v>0</v>
      </c>
      <c r="T26" s="60">
        <v>0</v>
      </c>
      <c r="U26" s="60">
        <v>0</v>
      </c>
      <c r="V26" s="60">
        <v>0</v>
      </c>
      <c r="W26" s="60">
        <v>6078530</v>
      </c>
      <c r="X26" s="60">
        <v>5368500</v>
      </c>
      <c r="Y26" s="60">
        <v>710030</v>
      </c>
      <c r="Z26" s="140">
        <v>13.23</v>
      </c>
      <c r="AA26" s="155">
        <v>7157695</v>
      </c>
    </row>
    <row r="27" spans="1:27" ht="12.75">
      <c r="A27" s="183" t="s">
        <v>118</v>
      </c>
      <c r="B27" s="182"/>
      <c r="C27" s="155">
        <v>639794</v>
      </c>
      <c r="D27" s="155">
        <v>0</v>
      </c>
      <c r="E27" s="156">
        <v>3339212</v>
      </c>
      <c r="F27" s="60">
        <v>3339212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/>
      <c r="Y27" s="60">
        <v>0</v>
      </c>
      <c r="Z27" s="140">
        <v>0</v>
      </c>
      <c r="AA27" s="155">
        <v>3339212</v>
      </c>
    </row>
    <row r="28" spans="1:27" ht="12.75">
      <c r="A28" s="183" t="s">
        <v>39</v>
      </c>
      <c r="B28" s="182"/>
      <c r="C28" s="155">
        <v>11901345</v>
      </c>
      <c r="D28" s="155">
        <v>0</v>
      </c>
      <c r="E28" s="156">
        <v>14190390</v>
      </c>
      <c r="F28" s="60">
        <v>14190390</v>
      </c>
      <c r="G28" s="60">
        <v>629787</v>
      </c>
      <c r="H28" s="60">
        <v>629786</v>
      </c>
      <c r="I28" s="60">
        <v>629787</v>
      </c>
      <c r="J28" s="60">
        <v>1889360</v>
      </c>
      <c r="K28" s="60">
        <v>727201</v>
      </c>
      <c r="L28" s="60">
        <v>633042</v>
      </c>
      <c r="M28" s="60">
        <v>1125000</v>
      </c>
      <c r="N28" s="60">
        <v>2485243</v>
      </c>
      <c r="O28" s="60">
        <v>740489</v>
      </c>
      <c r="P28" s="60">
        <v>741340</v>
      </c>
      <c r="Q28" s="60">
        <v>727282</v>
      </c>
      <c r="R28" s="60">
        <v>2209111</v>
      </c>
      <c r="S28" s="60">
        <v>0</v>
      </c>
      <c r="T28" s="60">
        <v>0</v>
      </c>
      <c r="U28" s="60">
        <v>0</v>
      </c>
      <c r="V28" s="60">
        <v>0</v>
      </c>
      <c r="W28" s="60">
        <v>6583714</v>
      </c>
      <c r="X28" s="60">
        <v>10642500</v>
      </c>
      <c r="Y28" s="60">
        <v>-4058786</v>
      </c>
      <c r="Z28" s="140">
        <v>-38.14</v>
      </c>
      <c r="AA28" s="155">
        <v>14190390</v>
      </c>
    </row>
    <row r="29" spans="1:27" ht="12.75">
      <c r="A29" s="183" t="s">
        <v>40</v>
      </c>
      <c r="B29" s="182"/>
      <c r="C29" s="155">
        <v>804887</v>
      </c>
      <c r="D29" s="155">
        <v>0</v>
      </c>
      <c r="E29" s="156">
        <v>243767</v>
      </c>
      <c r="F29" s="60">
        <v>243767</v>
      </c>
      <c r="G29" s="60">
        <v>32900</v>
      </c>
      <c r="H29" s="60">
        <v>26444</v>
      </c>
      <c r="I29" s="60">
        <v>26932</v>
      </c>
      <c r="J29" s="60">
        <v>86276</v>
      </c>
      <c r="K29" s="60">
        <v>22160</v>
      </c>
      <c r="L29" s="60">
        <v>21676</v>
      </c>
      <c r="M29" s="60">
        <v>22631</v>
      </c>
      <c r="N29" s="60">
        <v>66467</v>
      </c>
      <c r="O29" s="60">
        <v>18341</v>
      </c>
      <c r="P29" s="60">
        <v>0</v>
      </c>
      <c r="Q29" s="60">
        <v>16461</v>
      </c>
      <c r="R29" s="60">
        <v>34802</v>
      </c>
      <c r="S29" s="60">
        <v>0</v>
      </c>
      <c r="T29" s="60">
        <v>0</v>
      </c>
      <c r="U29" s="60">
        <v>0</v>
      </c>
      <c r="V29" s="60">
        <v>0</v>
      </c>
      <c r="W29" s="60">
        <v>187545</v>
      </c>
      <c r="X29" s="60">
        <v>203752</v>
      </c>
      <c r="Y29" s="60">
        <v>-16207</v>
      </c>
      <c r="Z29" s="140">
        <v>-7.95</v>
      </c>
      <c r="AA29" s="155">
        <v>243767</v>
      </c>
    </row>
    <row r="30" spans="1:27" ht="12.7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/>
      <c r="Y30" s="60">
        <v>0</v>
      </c>
      <c r="Z30" s="140">
        <v>0</v>
      </c>
      <c r="AA30" s="155">
        <v>0</v>
      </c>
    </row>
    <row r="31" spans="1:27" ht="12.7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/>
      <c r="Y31" s="60">
        <v>0</v>
      </c>
      <c r="Z31" s="140">
        <v>0</v>
      </c>
      <c r="AA31" s="155">
        <v>0</v>
      </c>
    </row>
    <row r="32" spans="1:27" ht="12.75">
      <c r="A32" s="183" t="s">
        <v>121</v>
      </c>
      <c r="B32" s="182"/>
      <c r="C32" s="155">
        <v>9958206</v>
      </c>
      <c r="D32" s="155">
        <v>0</v>
      </c>
      <c r="E32" s="156">
        <v>9006200</v>
      </c>
      <c r="F32" s="60">
        <v>9006200</v>
      </c>
      <c r="G32" s="60">
        <v>3159356</v>
      </c>
      <c r="H32" s="60">
        <v>1523094</v>
      </c>
      <c r="I32" s="60">
        <v>1190655</v>
      </c>
      <c r="J32" s="60">
        <v>5873105</v>
      </c>
      <c r="K32" s="60">
        <v>0</v>
      </c>
      <c r="L32" s="60">
        <v>0</v>
      </c>
      <c r="M32" s="60">
        <v>0</v>
      </c>
      <c r="N32" s="60">
        <v>0</v>
      </c>
      <c r="O32" s="60">
        <v>714711</v>
      </c>
      <c r="P32" s="60">
        <v>356281</v>
      </c>
      <c r="Q32" s="60">
        <v>579805</v>
      </c>
      <c r="R32" s="60">
        <v>1650797</v>
      </c>
      <c r="S32" s="60">
        <v>0</v>
      </c>
      <c r="T32" s="60">
        <v>0</v>
      </c>
      <c r="U32" s="60">
        <v>0</v>
      </c>
      <c r="V32" s="60">
        <v>0</v>
      </c>
      <c r="W32" s="60">
        <v>7523902</v>
      </c>
      <c r="X32" s="60">
        <v>6754500</v>
      </c>
      <c r="Y32" s="60">
        <v>769402</v>
      </c>
      <c r="Z32" s="140">
        <v>11.39</v>
      </c>
      <c r="AA32" s="155">
        <v>9006200</v>
      </c>
    </row>
    <row r="33" spans="1:27" ht="12.75">
      <c r="A33" s="183" t="s">
        <v>42</v>
      </c>
      <c r="B33" s="182"/>
      <c r="C33" s="155">
        <v>0</v>
      </c>
      <c r="D33" s="155">
        <v>0</v>
      </c>
      <c r="E33" s="156">
        <v>20050000</v>
      </c>
      <c r="F33" s="60">
        <v>20050000</v>
      </c>
      <c r="G33" s="60">
        <v>0</v>
      </c>
      <c r="H33" s="60">
        <v>120360</v>
      </c>
      <c r="I33" s="60">
        <v>0</v>
      </c>
      <c r="J33" s="60">
        <v>120360</v>
      </c>
      <c r="K33" s="60">
        <v>337013</v>
      </c>
      <c r="L33" s="60">
        <v>0</v>
      </c>
      <c r="M33" s="60">
        <v>1243575</v>
      </c>
      <c r="N33" s="60">
        <v>1580588</v>
      </c>
      <c r="O33" s="60">
        <v>0</v>
      </c>
      <c r="P33" s="60">
        <v>1726883</v>
      </c>
      <c r="Q33" s="60">
        <v>1269307</v>
      </c>
      <c r="R33" s="60">
        <v>2996190</v>
      </c>
      <c r="S33" s="60">
        <v>0</v>
      </c>
      <c r="T33" s="60">
        <v>0</v>
      </c>
      <c r="U33" s="60">
        <v>0</v>
      </c>
      <c r="V33" s="60">
        <v>0</v>
      </c>
      <c r="W33" s="60">
        <v>4697138</v>
      </c>
      <c r="X33" s="60">
        <v>15037497</v>
      </c>
      <c r="Y33" s="60">
        <v>-10340359</v>
      </c>
      <c r="Z33" s="140">
        <v>-68.76</v>
      </c>
      <c r="AA33" s="155">
        <v>20050000</v>
      </c>
    </row>
    <row r="34" spans="1:27" ht="12.75">
      <c r="A34" s="183" t="s">
        <v>43</v>
      </c>
      <c r="B34" s="182"/>
      <c r="C34" s="155">
        <v>25373945</v>
      </c>
      <c r="D34" s="155">
        <v>0</v>
      </c>
      <c r="E34" s="156">
        <v>31440362</v>
      </c>
      <c r="F34" s="60">
        <v>31440362</v>
      </c>
      <c r="G34" s="60">
        <v>1814490</v>
      </c>
      <c r="H34" s="60">
        <v>2446867</v>
      </c>
      <c r="I34" s="60">
        <v>1740751</v>
      </c>
      <c r="J34" s="60">
        <v>6002108</v>
      </c>
      <c r="K34" s="60">
        <v>2645704</v>
      </c>
      <c r="L34" s="60">
        <v>3313509</v>
      </c>
      <c r="M34" s="60">
        <v>3143238</v>
      </c>
      <c r="N34" s="60">
        <v>9102451</v>
      </c>
      <c r="O34" s="60">
        <v>3251899</v>
      </c>
      <c r="P34" s="60">
        <v>2362863</v>
      </c>
      <c r="Q34" s="60">
        <v>2809779</v>
      </c>
      <c r="R34" s="60">
        <v>8424541</v>
      </c>
      <c r="S34" s="60">
        <v>0</v>
      </c>
      <c r="T34" s="60">
        <v>0</v>
      </c>
      <c r="U34" s="60">
        <v>0</v>
      </c>
      <c r="V34" s="60">
        <v>0</v>
      </c>
      <c r="W34" s="60">
        <v>23529100</v>
      </c>
      <c r="X34" s="60">
        <v>23580000</v>
      </c>
      <c r="Y34" s="60">
        <v>-50900</v>
      </c>
      <c r="Z34" s="140">
        <v>-0.22</v>
      </c>
      <c r="AA34" s="155">
        <v>31440362</v>
      </c>
    </row>
    <row r="35" spans="1:27" ht="12.75">
      <c r="A35" s="181" t="s">
        <v>122</v>
      </c>
      <c r="B35" s="185"/>
      <c r="C35" s="155">
        <v>145952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82536024</v>
      </c>
      <c r="D36" s="188">
        <f>SUM(D25:D35)</f>
        <v>0</v>
      </c>
      <c r="E36" s="189">
        <f t="shared" si="1"/>
        <v>116576451</v>
      </c>
      <c r="F36" s="190">
        <f t="shared" si="1"/>
        <v>116576451</v>
      </c>
      <c r="G36" s="190">
        <f t="shared" si="1"/>
        <v>8427478</v>
      </c>
      <c r="H36" s="190">
        <f t="shared" si="1"/>
        <v>7697386</v>
      </c>
      <c r="I36" s="190">
        <f t="shared" si="1"/>
        <v>6291991</v>
      </c>
      <c r="J36" s="190">
        <f t="shared" si="1"/>
        <v>22416855</v>
      </c>
      <c r="K36" s="190">
        <f t="shared" si="1"/>
        <v>6674363</v>
      </c>
      <c r="L36" s="190">
        <f t="shared" si="1"/>
        <v>8106973</v>
      </c>
      <c r="M36" s="190">
        <f t="shared" si="1"/>
        <v>8354067</v>
      </c>
      <c r="N36" s="190">
        <f t="shared" si="1"/>
        <v>23135403</v>
      </c>
      <c r="O36" s="190">
        <f t="shared" si="1"/>
        <v>8537965</v>
      </c>
      <c r="P36" s="190">
        <f t="shared" si="1"/>
        <v>8706411</v>
      </c>
      <c r="Q36" s="190">
        <f t="shared" si="1"/>
        <v>8605642</v>
      </c>
      <c r="R36" s="190">
        <f t="shared" si="1"/>
        <v>25850018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71402276</v>
      </c>
      <c r="X36" s="190">
        <f t="shared" si="1"/>
        <v>85546749</v>
      </c>
      <c r="Y36" s="190">
        <f t="shared" si="1"/>
        <v>-14144473</v>
      </c>
      <c r="Z36" s="191">
        <f>+IF(X36&lt;&gt;0,+(Y36/X36)*100,0)</f>
        <v>-16.534202836860583</v>
      </c>
      <c r="AA36" s="188">
        <f>SUM(AA25:AA35)</f>
        <v>116576451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10492003</v>
      </c>
      <c r="D38" s="199">
        <f>+D22-D36</f>
        <v>0</v>
      </c>
      <c r="E38" s="200">
        <f t="shared" si="2"/>
        <v>-3414735</v>
      </c>
      <c r="F38" s="106">
        <f t="shared" si="2"/>
        <v>-3414735</v>
      </c>
      <c r="G38" s="106">
        <f t="shared" si="2"/>
        <v>3976080</v>
      </c>
      <c r="H38" s="106">
        <f t="shared" si="2"/>
        <v>-7229602</v>
      </c>
      <c r="I38" s="106">
        <f t="shared" si="2"/>
        <v>-6034018</v>
      </c>
      <c r="J38" s="106">
        <f t="shared" si="2"/>
        <v>-9287540</v>
      </c>
      <c r="K38" s="106">
        <f t="shared" si="2"/>
        <v>24992922</v>
      </c>
      <c r="L38" s="106">
        <f t="shared" si="2"/>
        <v>-6404003</v>
      </c>
      <c r="M38" s="106">
        <f t="shared" si="2"/>
        <v>18648620</v>
      </c>
      <c r="N38" s="106">
        <f t="shared" si="2"/>
        <v>37237539</v>
      </c>
      <c r="O38" s="106">
        <f t="shared" si="2"/>
        <v>-7980622</v>
      </c>
      <c r="P38" s="106">
        <f t="shared" si="2"/>
        <v>-7649483</v>
      </c>
      <c r="Q38" s="106">
        <f t="shared" si="2"/>
        <v>14274143</v>
      </c>
      <c r="R38" s="106">
        <f t="shared" si="2"/>
        <v>-1355962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26594037</v>
      </c>
      <c r="X38" s="106">
        <f>IF(F22=F36,0,X22-X36)</f>
        <v>19989583</v>
      </c>
      <c r="Y38" s="106">
        <f t="shared" si="2"/>
        <v>6604454</v>
      </c>
      <c r="Z38" s="201">
        <f>+IF(X38&lt;&gt;0,+(Y38/X38)*100,0)</f>
        <v>33.03947861243529</v>
      </c>
      <c r="AA38" s="199">
        <f>+AA22-AA36</f>
        <v>-3414735</v>
      </c>
    </row>
    <row r="39" spans="1:27" ht="12.75">
      <c r="A39" s="181" t="s">
        <v>46</v>
      </c>
      <c r="B39" s="185"/>
      <c r="C39" s="155">
        <v>21687387</v>
      </c>
      <c r="D39" s="155">
        <v>0</v>
      </c>
      <c r="E39" s="156">
        <v>22646000</v>
      </c>
      <c r="F39" s="60">
        <v>22646000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10904816</v>
      </c>
      <c r="R39" s="60">
        <v>10904816</v>
      </c>
      <c r="S39" s="60">
        <v>0</v>
      </c>
      <c r="T39" s="60">
        <v>0</v>
      </c>
      <c r="U39" s="60">
        <v>0</v>
      </c>
      <c r="V39" s="60">
        <v>0</v>
      </c>
      <c r="W39" s="60">
        <v>10904816</v>
      </c>
      <c r="X39" s="60">
        <v>16984503</v>
      </c>
      <c r="Y39" s="60">
        <v>-6079687</v>
      </c>
      <c r="Z39" s="140">
        <v>-35.8</v>
      </c>
      <c r="AA39" s="155">
        <v>22646000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32179390</v>
      </c>
      <c r="D42" s="206">
        <f>SUM(D38:D41)</f>
        <v>0</v>
      </c>
      <c r="E42" s="207">
        <f t="shared" si="3"/>
        <v>19231265</v>
      </c>
      <c r="F42" s="88">
        <f t="shared" si="3"/>
        <v>19231265</v>
      </c>
      <c r="G42" s="88">
        <f t="shared" si="3"/>
        <v>3976080</v>
      </c>
      <c r="H42" s="88">
        <f t="shared" si="3"/>
        <v>-7229602</v>
      </c>
      <c r="I42" s="88">
        <f t="shared" si="3"/>
        <v>-6034018</v>
      </c>
      <c r="J42" s="88">
        <f t="shared" si="3"/>
        <v>-9287540</v>
      </c>
      <c r="K42" s="88">
        <f t="shared" si="3"/>
        <v>24992922</v>
      </c>
      <c r="L42" s="88">
        <f t="shared" si="3"/>
        <v>-6404003</v>
      </c>
      <c r="M42" s="88">
        <f t="shared" si="3"/>
        <v>18648620</v>
      </c>
      <c r="N42" s="88">
        <f t="shared" si="3"/>
        <v>37237539</v>
      </c>
      <c r="O42" s="88">
        <f t="shared" si="3"/>
        <v>-7980622</v>
      </c>
      <c r="P42" s="88">
        <f t="shared" si="3"/>
        <v>-7649483</v>
      </c>
      <c r="Q42" s="88">
        <f t="shared" si="3"/>
        <v>25178959</v>
      </c>
      <c r="R42" s="88">
        <f t="shared" si="3"/>
        <v>9548854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37498853</v>
      </c>
      <c r="X42" s="88">
        <f t="shared" si="3"/>
        <v>36974086</v>
      </c>
      <c r="Y42" s="88">
        <f t="shared" si="3"/>
        <v>524767</v>
      </c>
      <c r="Z42" s="208">
        <f>+IF(X42&lt;&gt;0,+(Y42/X42)*100,0)</f>
        <v>1.4192832244724047</v>
      </c>
      <c r="AA42" s="206">
        <f>SUM(AA38:AA41)</f>
        <v>19231265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32179390</v>
      </c>
      <c r="D44" s="210">
        <f>+D42-D43</f>
        <v>0</v>
      </c>
      <c r="E44" s="211">
        <f t="shared" si="4"/>
        <v>19231265</v>
      </c>
      <c r="F44" s="77">
        <f t="shared" si="4"/>
        <v>19231265</v>
      </c>
      <c r="G44" s="77">
        <f t="shared" si="4"/>
        <v>3976080</v>
      </c>
      <c r="H44" s="77">
        <f t="shared" si="4"/>
        <v>-7229602</v>
      </c>
      <c r="I44" s="77">
        <f t="shared" si="4"/>
        <v>-6034018</v>
      </c>
      <c r="J44" s="77">
        <f t="shared" si="4"/>
        <v>-9287540</v>
      </c>
      <c r="K44" s="77">
        <f t="shared" si="4"/>
        <v>24992922</v>
      </c>
      <c r="L44" s="77">
        <f t="shared" si="4"/>
        <v>-6404003</v>
      </c>
      <c r="M44" s="77">
        <f t="shared" si="4"/>
        <v>18648620</v>
      </c>
      <c r="N44" s="77">
        <f t="shared" si="4"/>
        <v>37237539</v>
      </c>
      <c r="O44" s="77">
        <f t="shared" si="4"/>
        <v>-7980622</v>
      </c>
      <c r="P44" s="77">
        <f t="shared" si="4"/>
        <v>-7649483</v>
      </c>
      <c r="Q44" s="77">
        <f t="shared" si="4"/>
        <v>25178959</v>
      </c>
      <c r="R44" s="77">
        <f t="shared" si="4"/>
        <v>9548854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37498853</v>
      </c>
      <c r="X44" s="77">
        <f t="shared" si="4"/>
        <v>36974086</v>
      </c>
      <c r="Y44" s="77">
        <f t="shared" si="4"/>
        <v>524767</v>
      </c>
      <c r="Z44" s="212">
        <f>+IF(X44&lt;&gt;0,+(Y44/X44)*100,0)</f>
        <v>1.4192832244724047</v>
      </c>
      <c r="AA44" s="210">
        <f>+AA42-AA43</f>
        <v>19231265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32179390</v>
      </c>
      <c r="D46" s="206">
        <f>SUM(D44:D45)</f>
        <v>0</v>
      </c>
      <c r="E46" s="207">
        <f t="shared" si="5"/>
        <v>19231265</v>
      </c>
      <c r="F46" s="88">
        <f t="shared" si="5"/>
        <v>19231265</v>
      </c>
      <c r="G46" s="88">
        <f t="shared" si="5"/>
        <v>3976080</v>
      </c>
      <c r="H46" s="88">
        <f t="shared" si="5"/>
        <v>-7229602</v>
      </c>
      <c r="I46" s="88">
        <f t="shared" si="5"/>
        <v>-6034018</v>
      </c>
      <c r="J46" s="88">
        <f t="shared" si="5"/>
        <v>-9287540</v>
      </c>
      <c r="K46" s="88">
        <f t="shared" si="5"/>
        <v>24992922</v>
      </c>
      <c r="L46" s="88">
        <f t="shared" si="5"/>
        <v>-6404003</v>
      </c>
      <c r="M46" s="88">
        <f t="shared" si="5"/>
        <v>18648620</v>
      </c>
      <c r="N46" s="88">
        <f t="shared" si="5"/>
        <v>37237539</v>
      </c>
      <c r="O46" s="88">
        <f t="shared" si="5"/>
        <v>-7980622</v>
      </c>
      <c r="P46" s="88">
        <f t="shared" si="5"/>
        <v>-7649483</v>
      </c>
      <c r="Q46" s="88">
        <f t="shared" si="5"/>
        <v>25178959</v>
      </c>
      <c r="R46" s="88">
        <f t="shared" si="5"/>
        <v>9548854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37498853</v>
      </c>
      <c r="X46" s="88">
        <f t="shared" si="5"/>
        <v>36974086</v>
      </c>
      <c r="Y46" s="88">
        <f t="shared" si="5"/>
        <v>524767</v>
      </c>
      <c r="Z46" s="208">
        <f>+IF(X46&lt;&gt;0,+(Y46/X46)*100,0)</f>
        <v>1.4192832244724047</v>
      </c>
      <c r="AA46" s="206">
        <f>SUM(AA44:AA45)</f>
        <v>19231265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32179390</v>
      </c>
      <c r="D48" s="217">
        <f>SUM(D46:D47)</f>
        <v>0</v>
      </c>
      <c r="E48" s="218">
        <f t="shared" si="6"/>
        <v>19231265</v>
      </c>
      <c r="F48" s="219">
        <f t="shared" si="6"/>
        <v>19231265</v>
      </c>
      <c r="G48" s="219">
        <f t="shared" si="6"/>
        <v>3976080</v>
      </c>
      <c r="H48" s="220">
        <f t="shared" si="6"/>
        <v>-7229602</v>
      </c>
      <c r="I48" s="220">
        <f t="shared" si="6"/>
        <v>-6034018</v>
      </c>
      <c r="J48" s="220">
        <f t="shared" si="6"/>
        <v>-9287540</v>
      </c>
      <c r="K48" s="220">
        <f t="shared" si="6"/>
        <v>24992922</v>
      </c>
      <c r="L48" s="220">
        <f t="shared" si="6"/>
        <v>-6404003</v>
      </c>
      <c r="M48" s="219">
        <f t="shared" si="6"/>
        <v>18648620</v>
      </c>
      <c r="N48" s="219">
        <f t="shared" si="6"/>
        <v>37237539</v>
      </c>
      <c r="O48" s="220">
        <f t="shared" si="6"/>
        <v>-7980622</v>
      </c>
      <c r="P48" s="220">
        <f t="shared" si="6"/>
        <v>-7649483</v>
      </c>
      <c r="Q48" s="220">
        <f t="shared" si="6"/>
        <v>25178959</v>
      </c>
      <c r="R48" s="220">
        <f t="shared" si="6"/>
        <v>9548854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37498853</v>
      </c>
      <c r="X48" s="220">
        <f t="shared" si="6"/>
        <v>36974086</v>
      </c>
      <c r="Y48" s="220">
        <f t="shared" si="6"/>
        <v>524767</v>
      </c>
      <c r="Z48" s="221">
        <f>+IF(X48&lt;&gt;0,+(Y48/X48)*100,0)</f>
        <v>1.4192832244724047</v>
      </c>
      <c r="AA48" s="222">
        <f>SUM(AA46:AA47)</f>
        <v>19231265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3669226</v>
      </c>
      <c r="D5" s="153">
        <f>SUM(D6:D8)</f>
        <v>0</v>
      </c>
      <c r="E5" s="154">
        <f t="shared" si="0"/>
        <v>1845000</v>
      </c>
      <c r="F5" s="100">
        <f t="shared" si="0"/>
        <v>2134448</v>
      </c>
      <c r="G5" s="100">
        <f t="shared" si="0"/>
        <v>28500</v>
      </c>
      <c r="H5" s="100">
        <f t="shared" si="0"/>
        <v>36118</v>
      </c>
      <c r="I5" s="100">
        <f t="shared" si="0"/>
        <v>0</v>
      </c>
      <c r="J5" s="100">
        <f t="shared" si="0"/>
        <v>64618</v>
      </c>
      <c r="K5" s="100">
        <f t="shared" si="0"/>
        <v>0</v>
      </c>
      <c r="L5" s="100">
        <f t="shared" si="0"/>
        <v>50350</v>
      </c>
      <c r="M5" s="100">
        <f t="shared" si="0"/>
        <v>576230</v>
      </c>
      <c r="N5" s="100">
        <f t="shared" si="0"/>
        <v>626580</v>
      </c>
      <c r="O5" s="100">
        <f t="shared" si="0"/>
        <v>77088</v>
      </c>
      <c r="P5" s="100">
        <f t="shared" si="0"/>
        <v>0</v>
      </c>
      <c r="Q5" s="100">
        <f t="shared" si="0"/>
        <v>360954</v>
      </c>
      <c r="R5" s="100">
        <f t="shared" si="0"/>
        <v>438042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1129240</v>
      </c>
      <c r="X5" s="100">
        <f t="shared" si="0"/>
        <v>1745000</v>
      </c>
      <c r="Y5" s="100">
        <f t="shared" si="0"/>
        <v>-615760</v>
      </c>
      <c r="Z5" s="137">
        <f>+IF(X5&lt;&gt;0,+(Y5/X5)*100,0)</f>
        <v>-35.287106017191974</v>
      </c>
      <c r="AA5" s="153">
        <f>SUM(AA6:AA8)</f>
        <v>2134448</v>
      </c>
    </row>
    <row r="6" spans="1:27" ht="12.75">
      <c r="A6" s="138" t="s">
        <v>75</v>
      </c>
      <c r="B6" s="136"/>
      <c r="C6" s="155"/>
      <c r="D6" s="155"/>
      <c r="E6" s="156">
        <v>215000</v>
      </c>
      <c r="F6" s="60">
        <v>260000</v>
      </c>
      <c r="G6" s="60"/>
      <c r="H6" s="60">
        <v>13318</v>
      </c>
      <c r="I6" s="60"/>
      <c r="J6" s="60">
        <v>13318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13318</v>
      </c>
      <c r="X6" s="60">
        <v>215000</v>
      </c>
      <c r="Y6" s="60">
        <v>-201682</v>
      </c>
      <c r="Z6" s="140">
        <v>-93.81</v>
      </c>
      <c r="AA6" s="62">
        <v>260000</v>
      </c>
    </row>
    <row r="7" spans="1:27" ht="12.75">
      <c r="A7" s="138" t="s">
        <v>76</v>
      </c>
      <c r="B7" s="136"/>
      <c r="C7" s="157">
        <v>351564</v>
      </c>
      <c r="D7" s="157"/>
      <c r="E7" s="158">
        <v>1630000</v>
      </c>
      <c r="F7" s="159">
        <v>1874448</v>
      </c>
      <c r="G7" s="159"/>
      <c r="H7" s="159">
        <v>22800</v>
      </c>
      <c r="I7" s="159"/>
      <c r="J7" s="159">
        <v>22800</v>
      </c>
      <c r="K7" s="159"/>
      <c r="L7" s="159">
        <v>50350</v>
      </c>
      <c r="M7" s="159"/>
      <c r="N7" s="159">
        <v>50350</v>
      </c>
      <c r="O7" s="159"/>
      <c r="P7" s="159"/>
      <c r="Q7" s="159"/>
      <c r="R7" s="159"/>
      <c r="S7" s="159"/>
      <c r="T7" s="159"/>
      <c r="U7" s="159"/>
      <c r="V7" s="159"/>
      <c r="W7" s="159">
        <v>73150</v>
      </c>
      <c r="X7" s="159">
        <v>1530000</v>
      </c>
      <c r="Y7" s="159">
        <v>-1456850</v>
      </c>
      <c r="Z7" s="141">
        <v>-95.22</v>
      </c>
      <c r="AA7" s="225">
        <v>1874448</v>
      </c>
    </row>
    <row r="8" spans="1:27" ht="12.75">
      <c r="A8" s="138" t="s">
        <v>77</v>
      </c>
      <c r="B8" s="136"/>
      <c r="C8" s="155">
        <v>3317662</v>
      </c>
      <c r="D8" s="155"/>
      <c r="E8" s="156"/>
      <c r="F8" s="60"/>
      <c r="G8" s="60">
        <v>28500</v>
      </c>
      <c r="H8" s="60"/>
      <c r="I8" s="60"/>
      <c r="J8" s="60">
        <v>28500</v>
      </c>
      <c r="K8" s="60"/>
      <c r="L8" s="60"/>
      <c r="M8" s="60">
        <v>576230</v>
      </c>
      <c r="N8" s="60">
        <v>576230</v>
      </c>
      <c r="O8" s="60">
        <v>77088</v>
      </c>
      <c r="P8" s="60"/>
      <c r="Q8" s="60">
        <v>360954</v>
      </c>
      <c r="R8" s="60">
        <v>438042</v>
      </c>
      <c r="S8" s="60"/>
      <c r="T8" s="60"/>
      <c r="U8" s="60"/>
      <c r="V8" s="60"/>
      <c r="W8" s="60">
        <v>1042772</v>
      </c>
      <c r="X8" s="60"/>
      <c r="Y8" s="60">
        <v>1042772</v>
      </c>
      <c r="Z8" s="140"/>
      <c r="AA8" s="62"/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7018408</v>
      </c>
      <c r="F9" s="100">
        <f t="shared" si="1"/>
        <v>8008039</v>
      </c>
      <c r="G9" s="100">
        <f t="shared" si="1"/>
        <v>1919569</v>
      </c>
      <c r="H9" s="100">
        <f t="shared" si="1"/>
        <v>812390</v>
      </c>
      <c r="I9" s="100">
        <f t="shared" si="1"/>
        <v>1186841</v>
      </c>
      <c r="J9" s="100">
        <f t="shared" si="1"/>
        <v>3918800</v>
      </c>
      <c r="K9" s="100">
        <f t="shared" si="1"/>
        <v>121296</v>
      </c>
      <c r="L9" s="100">
        <f t="shared" si="1"/>
        <v>590504</v>
      </c>
      <c r="M9" s="100">
        <f t="shared" si="1"/>
        <v>1183137</v>
      </c>
      <c r="N9" s="100">
        <f t="shared" si="1"/>
        <v>1894937</v>
      </c>
      <c r="O9" s="100">
        <f t="shared" si="1"/>
        <v>2636689</v>
      </c>
      <c r="P9" s="100">
        <f t="shared" si="1"/>
        <v>0</v>
      </c>
      <c r="Q9" s="100">
        <f t="shared" si="1"/>
        <v>315161</v>
      </c>
      <c r="R9" s="100">
        <f t="shared" si="1"/>
        <v>2951850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8765587</v>
      </c>
      <c r="X9" s="100">
        <f t="shared" si="1"/>
        <v>5263497</v>
      </c>
      <c r="Y9" s="100">
        <f t="shared" si="1"/>
        <v>3502090</v>
      </c>
      <c r="Z9" s="137">
        <f>+IF(X9&lt;&gt;0,+(Y9/X9)*100,0)</f>
        <v>66.53542312268821</v>
      </c>
      <c r="AA9" s="102">
        <f>SUM(AA10:AA14)</f>
        <v>8008039</v>
      </c>
    </row>
    <row r="10" spans="1:27" ht="12.75">
      <c r="A10" s="138" t="s">
        <v>79</v>
      </c>
      <c r="B10" s="136"/>
      <c r="C10" s="155"/>
      <c r="D10" s="155"/>
      <c r="E10" s="156">
        <v>7018408</v>
      </c>
      <c r="F10" s="60">
        <v>8008039</v>
      </c>
      <c r="G10" s="60">
        <v>1919569</v>
      </c>
      <c r="H10" s="60">
        <v>812390</v>
      </c>
      <c r="I10" s="60">
        <v>1186841</v>
      </c>
      <c r="J10" s="60">
        <v>3918800</v>
      </c>
      <c r="K10" s="60">
        <v>121296</v>
      </c>
      <c r="L10" s="60">
        <v>590504</v>
      </c>
      <c r="M10" s="60">
        <v>1183137</v>
      </c>
      <c r="N10" s="60">
        <v>1894937</v>
      </c>
      <c r="O10" s="60">
        <v>2636689</v>
      </c>
      <c r="P10" s="60"/>
      <c r="Q10" s="60">
        <v>315161</v>
      </c>
      <c r="R10" s="60">
        <v>2951850</v>
      </c>
      <c r="S10" s="60"/>
      <c r="T10" s="60"/>
      <c r="U10" s="60"/>
      <c r="V10" s="60"/>
      <c r="W10" s="60">
        <v>8765587</v>
      </c>
      <c r="X10" s="60">
        <v>5263497</v>
      </c>
      <c r="Y10" s="60">
        <v>3502090</v>
      </c>
      <c r="Z10" s="140">
        <v>66.54</v>
      </c>
      <c r="AA10" s="62">
        <v>8008039</v>
      </c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25161855</v>
      </c>
      <c r="D15" s="153">
        <f>SUM(D16:D18)</f>
        <v>0</v>
      </c>
      <c r="E15" s="154">
        <f t="shared" si="2"/>
        <v>15627592</v>
      </c>
      <c r="F15" s="100">
        <f t="shared" si="2"/>
        <v>19637961</v>
      </c>
      <c r="G15" s="100">
        <f t="shared" si="2"/>
        <v>136800</v>
      </c>
      <c r="H15" s="100">
        <f t="shared" si="2"/>
        <v>1334253</v>
      </c>
      <c r="I15" s="100">
        <f t="shared" si="2"/>
        <v>292912</v>
      </c>
      <c r="J15" s="100">
        <f t="shared" si="2"/>
        <v>1763965</v>
      </c>
      <c r="K15" s="100">
        <f t="shared" si="2"/>
        <v>729672</v>
      </c>
      <c r="L15" s="100">
        <f t="shared" si="2"/>
        <v>1253738</v>
      </c>
      <c r="M15" s="100">
        <f t="shared" si="2"/>
        <v>2857612</v>
      </c>
      <c r="N15" s="100">
        <f t="shared" si="2"/>
        <v>4841022</v>
      </c>
      <c r="O15" s="100">
        <f t="shared" si="2"/>
        <v>658213</v>
      </c>
      <c r="P15" s="100">
        <f t="shared" si="2"/>
        <v>5323457</v>
      </c>
      <c r="Q15" s="100">
        <f t="shared" si="2"/>
        <v>1418698</v>
      </c>
      <c r="R15" s="100">
        <f t="shared" si="2"/>
        <v>7400368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14005355</v>
      </c>
      <c r="X15" s="100">
        <f t="shared" si="2"/>
        <v>11720997</v>
      </c>
      <c r="Y15" s="100">
        <f t="shared" si="2"/>
        <v>2284358</v>
      </c>
      <c r="Z15" s="137">
        <f>+IF(X15&lt;&gt;0,+(Y15/X15)*100,0)</f>
        <v>19.48945128132018</v>
      </c>
      <c r="AA15" s="102">
        <f>SUM(AA16:AA18)</f>
        <v>19637961</v>
      </c>
    </row>
    <row r="16" spans="1:27" ht="12.7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2.75">
      <c r="A17" s="138" t="s">
        <v>86</v>
      </c>
      <c r="B17" s="136"/>
      <c r="C17" s="155">
        <v>25161855</v>
      </c>
      <c r="D17" s="155"/>
      <c r="E17" s="156">
        <v>15627592</v>
      </c>
      <c r="F17" s="60">
        <v>19637961</v>
      </c>
      <c r="G17" s="60">
        <v>136800</v>
      </c>
      <c r="H17" s="60">
        <v>1334253</v>
      </c>
      <c r="I17" s="60">
        <v>292912</v>
      </c>
      <c r="J17" s="60">
        <v>1763965</v>
      </c>
      <c r="K17" s="60">
        <v>729672</v>
      </c>
      <c r="L17" s="60">
        <v>1253738</v>
      </c>
      <c r="M17" s="60">
        <v>2857612</v>
      </c>
      <c r="N17" s="60">
        <v>4841022</v>
      </c>
      <c r="O17" s="60">
        <v>658213</v>
      </c>
      <c r="P17" s="60">
        <v>5323457</v>
      </c>
      <c r="Q17" s="60">
        <v>1418698</v>
      </c>
      <c r="R17" s="60">
        <v>7400368</v>
      </c>
      <c r="S17" s="60"/>
      <c r="T17" s="60"/>
      <c r="U17" s="60"/>
      <c r="V17" s="60"/>
      <c r="W17" s="60">
        <v>14005355</v>
      </c>
      <c r="X17" s="60">
        <v>11720997</v>
      </c>
      <c r="Y17" s="60">
        <v>2284358</v>
      </c>
      <c r="Z17" s="140">
        <v>19.49</v>
      </c>
      <c r="AA17" s="62">
        <v>19637961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02">
        <f>SUM(AA20:AA23)</f>
        <v>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28831081</v>
      </c>
      <c r="D25" s="217">
        <f>+D5+D9+D15+D19+D24</f>
        <v>0</v>
      </c>
      <c r="E25" s="230">
        <f t="shared" si="4"/>
        <v>24491000</v>
      </c>
      <c r="F25" s="219">
        <f t="shared" si="4"/>
        <v>29780448</v>
      </c>
      <c r="G25" s="219">
        <f t="shared" si="4"/>
        <v>2084869</v>
      </c>
      <c r="H25" s="219">
        <f t="shared" si="4"/>
        <v>2182761</v>
      </c>
      <c r="I25" s="219">
        <f t="shared" si="4"/>
        <v>1479753</v>
      </c>
      <c r="J25" s="219">
        <f t="shared" si="4"/>
        <v>5747383</v>
      </c>
      <c r="K25" s="219">
        <f t="shared" si="4"/>
        <v>850968</v>
      </c>
      <c r="L25" s="219">
        <f t="shared" si="4"/>
        <v>1894592</v>
      </c>
      <c r="M25" s="219">
        <f t="shared" si="4"/>
        <v>4616979</v>
      </c>
      <c r="N25" s="219">
        <f t="shared" si="4"/>
        <v>7362539</v>
      </c>
      <c r="O25" s="219">
        <f t="shared" si="4"/>
        <v>3371990</v>
      </c>
      <c r="P25" s="219">
        <f t="shared" si="4"/>
        <v>5323457</v>
      </c>
      <c r="Q25" s="219">
        <f t="shared" si="4"/>
        <v>2094813</v>
      </c>
      <c r="R25" s="219">
        <f t="shared" si="4"/>
        <v>10790260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23900182</v>
      </c>
      <c r="X25" s="219">
        <f t="shared" si="4"/>
        <v>18729494</v>
      </c>
      <c r="Y25" s="219">
        <f t="shared" si="4"/>
        <v>5170688</v>
      </c>
      <c r="Z25" s="231">
        <f>+IF(X25&lt;&gt;0,+(Y25/X25)*100,0)</f>
        <v>27.607195367904758</v>
      </c>
      <c r="AA25" s="232">
        <f>+AA5+AA9+AA15+AA19+AA24</f>
        <v>29780448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21301000</v>
      </c>
      <c r="D28" s="155"/>
      <c r="E28" s="156">
        <v>22646000</v>
      </c>
      <c r="F28" s="60">
        <v>22646000</v>
      </c>
      <c r="G28" s="60">
        <v>2056369</v>
      </c>
      <c r="H28" s="60">
        <v>2146643</v>
      </c>
      <c r="I28" s="60">
        <v>292912</v>
      </c>
      <c r="J28" s="60">
        <v>4495924</v>
      </c>
      <c r="K28" s="60">
        <v>850968</v>
      </c>
      <c r="L28" s="60">
        <v>1844242</v>
      </c>
      <c r="M28" s="60">
        <v>4040749</v>
      </c>
      <c r="N28" s="60">
        <v>6735959</v>
      </c>
      <c r="O28" s="60">
        <v>3294902</v>
      </c>
      <c r="P28" s="60">
        <v>4512952</v>
      </c>
      <c r="Q28" s="60">
        <v>1733859</v>
      </c>
      <c r="R28" s="60">
        <v>9541713</v>
      </c>
      <c r="S28" s="60"/>
      <c r="T28" s="60"/>
      <c r="U28" s="60"/>
      <c r="V28" s="60"/>
      <c r="W28" s="60">
        <v>20773596</v>
      </c>
      <c r="X28" s="60">
        <v>16985250</v>
      </c>
      <c r="Y28" s="60">
        <v>3788346</v>
      </c>
      <c r="Z28" s="140">
        <v>22.3</v>
      </c>
      <c r="AA28" s="155">
        <v>22646000</v>
      </c>
    </row>
    <row r="29" spans="1:27" ht="12.75">
      <c r="A29" s="234" t="s">
        <v>134</v>
      </c>
      <c r="B29" s="136"/>
      <c r="C29" s="155"/>
      <c r="D29" s="155"/>
      <c r="E29" s="156"/>
      <c r="F29" s="60">
        <v>5000000</v>
      </c>
      <c r="G29" s="60"/>
      <c r="H29" s="60"/>
      <c r="I29" s="60"/>
      <c r="J29" s="60"/>
      <c r="K29" s="60"/>
      <c r="L29" s="60"/>
      <c r="M29" s="60"/>
      <c r="N29" s="60"/>
      <c r="O29" s="60"/>
      <c r="P29" s="60">
        <v>810505</v>
      </c>
      <c r="Q29" s="60"/>
      <c r="R29" s="60">
        <v>810505</v>
      </c>
      <c r="S29" s="60"/>
      <c r="T29" s="60"/>
      <c r="U29" s="60"/>
      <c r="V29" s="60"/>
      <c r="W29" s="60">
        <v>810505</v>
      </c>
      <c r="X29" s="60"/>
      <c r="Y29" s="60">
        <v>810505</v>
      </c>
      <c r="Z29" s="140"/>
      <c r="AA29" s="62">
        <v>5000000</v>
      </c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21301000</v>
      </c>
      <c r="D32" s="210">
        <f>SUM(D28:D31)</f>
        <v>0</v>
      </c>
      <c r="E32" s="211">
        <f t="shared" si="5"/>
        <v>22646000</v>
      </c>
      <c r="F32" s="77">
        <f t="shared" si="5"/>
        <v>27646000</v>
      </c>
      <c r="G32" s="77">
        <f t="shared" si="5"/>
        <v>2056369</v>
      </c>
      <c r="H32" s="77">
        <f t="shared" si="5"/>
        <v>2146643</v>
      </c>
      <c r="I32" s="77">
        <f t="shared" si="5"/>
        <v>292912</v>
      </c>
      <c r="J32" s="77">
        <f t="shared" si="5"/>
        <v>4495924</v>
      </c>
      <c r="K32" s="77">
        <f t="shared" si="5"/>
        <v>850968</v>
      </c>
      <c r="L32" s="77">
        <f t="shared" si="5"/>
        <v>1844242</v>
      </c>
      <c r="M32" s="77">
        <f t="shared" si="5"/>
        <v>4040749</v>
      </c>
      <c r="N32" s="77">
        <f t="shared" si="5"/>
        <v>6735959</v>
      </c>
      <c r="O32" s="77">
        <f t="shared" si="5"/>
        <v>3294902</v>
      </c>
      <c r="P32" s="77">
        <f t="shared" si="5"/>
        <v>5323457</v>
      </c>
      <c r="Q32" s="77">
        <f t="shared" si="5"/>
        <v>1733859</v>
      </c>
      <c r="R32" s="77">
        <f t="shared" si="5"/>
        <v>10352218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21584101</v>
      </c>
      <c r="X32" s="77">
        <f t="shared" si="5"/>
        <v>16985250</v>
      </c>
      <c r="Y32" s="77">
        <f t="shared" si="5"/>
        <v>4598851</v>
      </c>
      <c r="Z32" s="212">
        <f>+IF(X32&lt;&gt;0,+(Y32/X32)*100,0)</f>
        <v>27.07555673304779</v>
      </c>
      <c r="AA32" s="79">
        <f>SUM(AA28:AA31)</f>
        <v>27646000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>
        <v>1186841</v>
      </c>
      <c r="J33" s="60">
        <v>1186841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1186841</v>
      </c>
      <c r="X33" s="60"/>
      <c r="Y33" s="60">
        <v>1186841</v>
      </c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>
        <v>7530081</v>
      </c>
      <c r="D35" s="155"/>
      <c r="E35" s="156">
        <v>1845000</v>
      </c>
      <c r="F35" s="60">
        <v>2134448</v>
      </c>
      <c r="G35" s="60">
        <v>28500</v>
      </c>
      <c r="H35" s="60">
        <v>36118</v>
      </c>
      <c r="I35" s="60"/>
      <c r="J35" s="60">
        <v>64618</v>
      </c>
      <c r="K35" s="60"/>
      <c r="L35" s="60">
        <v>50350</v>
      </c>
      <c r="M35" s="60">
        <v>576230</v>
      </c>
      <c r="N35" s="60">
        <v>626580</v>
      </c>
      <c r="O35" s="60">
        <v>77088</v>
      </c>
      <c r="P35" s="60"/>
      <c r="Q35" s="60">
        <v>360954</v>
      </c>
      <c r="R35" s="60">
        <v>438042</v>
      </c>
      <c r="S35" s="60"/>
      <c r="T35" s="60"/>
      <c r="U35" s="60"/>
      <c r="V35" s="60"/>
      <c r="W35" s="60">
        <v>1129240</v>
      </c>
      <c r="X35" s="60">
        <v>1744328</v>
      </c>
      <c r="Y35" s="60">
        <v>-615088</v>
      </c>
      <c r="Z35" s="140">
        <v>-35.26</v>
      </c>
      <c r="AA35" s="62">
        <v>2134448</v>
      </c>
    </row>
    <row r="36" spans="1:27" ht="12.75">
      <c r="A36" s="238" t="s">
        <v>139</v>
      </c>
      <c r="B36" s="149"/>
      <c r="C36" s="222">
        <f aca="true" t="shared" si="6" ref="C36:Y36">SUM(C32:C35)</f>
        <v>28831081</v>
      </c>
      <c r="D36" s="222">
        <f>SUM(D32:D35)</f>
        <v>0</v>
      </c>
      <c r="E36" s="218">
        <f t="shared" si="6"/>
        <v>24491000</v>
      </c>
      <c r="F36" s="220">
        <f t="shared" si="6"/>
        <v>29780448</v>
      </c>
      <c r="G36" s="220">
        <f t="shared" si="6"/>
        <v>2084869</v>
      </c>
      <c r="H36" s="220">
        <f t="shared" si="6"/>
        <v>2182761</v>
      </c>
      <c r="I36" s="220">
        <f t="shared" si="6"/>
        <v>1479753</v>
      </c>
      <c r="J36" s="220">
        <f t="shared" si="6"/>
        <v>5747383</v>
      </c>
      <c r="K36" s="220">
        <f t="shared" si="6"/>
        <v>850968</v>
      </c>
      <c r="L36" s="220">
        <f t="shared" si="6"/>
        <v>1894592</v>
      </c>
      <c r="M36" s="220">
        <f t="shared" si="6"/>
        <v>4616979</v>
      </c>
      <c r="N36" s="220">
        <f t="shared" si="6"/>
        <v>7362539</v>
      </c>
      <c r="O36" s="220">
        <f t="shared" si="6"/>
        <v>3371990</v>
      </c>
      <c r="P36" s="220">
        <f t="shared" si="6"/>
        <v>5323457</v>
      </c>
      <c r="Q36" s="220">
        <f t="shared" si="6"/>
        <v>2094813</v>
      </c>
      <c r="R36" s="220">
        <f t="shared" si="6"/>
        <v>10790260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23900182</v>
      </c>
      <c r="X36" s="220">
        <f t="shared" si="6"/>
        <v>18729578</v>
      </c>
      <c r="Y36" s="220">
        <f t="shared" si="6"/>
        <v>5170604</v>
      </c>
      <c r="Z36" s="221">
        <f>+IF(X36&lt;&gt;0,+(Y36/X36)*100,0)</f>
        <v>27.60662306433172</v>
      </c>
      <c r="AA36" s="239">
        <f>SUM(AA32:AA35)</f>
        <v>29780448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2645185</v>
      </c>
      <c r="D6" s="155"/>
      <c r="E6" s="59">
        <v>2453734</v>
      </c>
      <c r="F6" s="60">
        <v>2453734</v>
      </c>
      <c r="G6" s="60">
        <v>2399479</v>
      </c>
      <c r="H6" s="60">
        <v>24517978</v>
      </c>
      <c r="I6" s="60">
        <v>18258470</v>
      </c>
      <c r="J6" s="60">
        <v>18258470</v>
      </c>
      <c r="K6" s="60">
        <v>19334000</v>
      </c>
      <c r="L6" s="60">
        <v>5755000</v>
      </c>
      <c r="M6" s="60">
        <v>5149455</v>
      </c>
      <c r="N6" s="60">
        <v>5149455</v>
      </c>
      <c r="O6" s="60">
        <v>2185810</v>
      </c>
      <c r="P6" s="60">
        <v>15254056</v>
      </c>
      <c r="Q6" s="60">
        <v>13234179</v>
      </c>
      <c r="R6" s="60">
        <v>13234179</v>
      </c>
      <c r="S6" s="60"/>
      <c r="T6" s="60"/>
      <c r="U6" s="60"/>
      <c r="V6" s="60"/>
      <c r="W6" s="60">
        <v>13234179</v>
      </c>
      <c r="X6" s="60">
        <v>1840301</v>
      </c>
      <c r="Y6" s="60">
        <v>11393878</v>
      </c>
      <c r="Z6" s="140">
        <v>619.13</v>
      </c>
      <c r="AA6" s="62">
        <v>2453734</v>
      </c>
    </row>
    <row r="7" spans="1:27" ht="12.75">
      <c r="A7" s="249" t="s">
        <v>144</v>
      </c>
      <c r="B7" s="182"/>
      <c r="C7" s="155">
        <v>29943073</v>
      </c>
      <c r="D7" s="155"/>
      <c r="E7" s="59">
        <v>25427266</v>
      </c>
      <c r="F7" s="60">
        <v>24468729</v>
      </c>
      <c r="G7" s="60">
        <v>27972332</v>
      </c>
      <c r="H7" s="60">
        <v>33260569</v>
      </c>
      <c r="I7" s="60">
        <v>32701866</v>
      </c>
      <c r="J7" s="60">
        <v>32701866</v>
      </c>
      <c r="K7" s="60">
        <v>29148554</v>
      </c>
      <c r="L7" s="60">
        <v>35778212</v>
      </c>
      <c r="M7" s="60">
        <v>57198023</v>
      </c>
      <c r="N7" s="60">
        <v>57198023</v>
      </c>
      <c r="O7" s="60">
        <v>47433897</v>
      </c>
      <c r="P7" s="60">
        <v>24229973</v>
      </c>
      <c r="Q7" s="60">
        <v>42500342</v>
      </c>
      <c r="R7" s="60">
        <v>42500342</v>
      </c>
      <c r="S7" s="60"/>
      <c r="T7" s="60"/>
      <c r="U7" s="60"/>
      <c r="V7" s="60"/>
      <c r="W7" s="60">
        <v>42500342</v>
      </c>
      <c r="X7" s="60">
        <v>18351547</v>
      </c>
      <c r="Y7" s="60">
        <v>24148795</v>
      </c>
      <c r="Z7" s="140">
        <v>131.59</v>
      </c>
      <c r="AA7" s="62">
        <v>24468729</v>
      </c>
    </row>
    <row r="8" spans="1:27" ht="12.75">
      <c r="A8" s="249" t="s">
        <v>145</v>
      </c>
      <c r="B8" s="182"/>
      <c r="C8" s="155">
        <v>14235844</v>
      </c>
      <c r="D8" s="155"/>
      <c r="E8" s="59">
        <v>12199246</v>
      </c>
      <c r="F8" s="60">
        <v>15980736</v>
      </c>
      <c r="G8" s="60">
        <v>35579179</v>
      </c>
      <c r="H8" s="60">
        <v>33054600</v>
      </c>
      <c r="I8" s="60">
        <v>13924418</v>
      </c>
      <c r="J8" s="60">
        <v>13924418</v>
      </c>
      <c r="K8" s="60">
        <v>25371869</v>
      </c>
      <c r="L8" s="60">
        <v>49754292</v>
      </c>
      <c r="M8" s="60">
        <v>17725106</v>
      </c>
      <c r="N8" s="60">
        <v>17725106</v>
      </c>
      <c r="O8" s="60">
        <v>24239201</v>
      </c>
      <c r="P8" s="60">
        <v>15602116</v>
      </c>
      <c r="Q8" s="60">
        <v>18697864</v>
      </c>
      <c r="R8" s="60">
        <v>18697864</v>
      </c>
      <c r="S8" s="60"/>
      <c r="T8" s="60"/>
      <c r="U8" s="60"/>
      <c r="V8" s="60"/>
      <c r="W8" s="60">
        <v>18697864</v>
      </c>
      <c r="X8" s="60">
        <v>11985552</v>
      </c>
      <c r="Y8" s="60">
        <v>6712312</v>
      </c>
      <c r="Z8" s="140">
        <v>56</v>
      </c>
      <c r="AA8" s="62">
        <v>15980736</v>
      </c>
    </row>
    <row r="9" spans="1:27" ht="12.75">
      <c r="A9" s="249" t="s">
        <v>146</v>
      </c>
      <c r="B9" s="182"/>
      <c r="C9" s="155">
        <v>3128683</v>
      </c>
      <c r="D9" s="155"/>
      <c r="E9" s="59">
        <v>1700000</v>
      </c>
      <c r="F9" s="60">
        <v>1700000</v>
      </c>
      <c r="G9" s="60">
        <v>8867346</v>
      </c>
      <c r="H9" s="60">
        <v>8867346</v>
      </c>
      <c r="I9" s="60">
        <v>11214731</v>
      </c>
      <c r="J9" s="60">
        <v>11214731</v>
      </c>
      <c r="K9" s="60">
        <v>10089616</v>
      </c>
      <c r="L9" s="60">
        <v>-11391721</v>
      </c>
      <c r="M9" s="60">
        <v>4511038</v>
      </c>
      <c r="N9" s="60">
        <v>4511038</v>
      </c>
      <c r="O9" s="60">
        <v>4365703</v>
      </c>
      <c r="P9" s="60">
        <v>10460201</v>
      </c>
      <c r="Q9" s="60">
        <v>7048249</v>
      </c>
      <c r="R9" s="60">
        <v>7048249</v>
      </c>
      <c r="S9" s="60"/>
      <c r="T9" s="60"/>
      <c r="U9" s="60"/>
      <c r="V9" s="60"/>
      <c r="W9" s="60">
        <v>7048249</v>
      </c>
      <c r="X9" s="60">
        <v>1275000</v>
      </c>
      <c r="Y9" s="60">
        <v>5773249</v>
      </c>
      <c r="Z9" s="140">
        <v>452.8</v>
      </c>
      <c r="AA9" s="62">
        <v>1700000</v>
      </c>
    </row>
    <row r="10" spans="1:27" ht="12.7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/>
      <c r="D11" s="155"/>
      <c r="E11" s="59"/>
      <c r="F11" s="60"/>
      <c r="G11" s="60"/>
      <c r="H11" s="60">
        <v>2508</v>
      </c>
      <c r="I11" s="60"/>
      <c r="J11" s="60"/>
      <c r="K11" s="60"/>
      <c r="L11" s="60">
        <v>-2200</v>
      </c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250" t="s">
        <v>56</v>
      </c>
      <c r="B12" s="251"/>
      <c r="C12" s="168">
        <f aca="true" t="shared" si="0" ref="C12:Y12">SUM(C6:C11)</f>
        <v>49952785</v>
      </c>
      <c r="D12" s="168">
        <f>SUM(D6:D11)</f>
        <v>0</v>
      </c>
      <c r="E12" s="72">
        <f t="shared" si="0"/>
        <v>41780246</v>
      </c>
      <c r="F12" s="73">
        <f t="shared" si="0"/>
        <v>44603199</v>
      </c>
      <c r="G12" s="73">
        <f t="shared" si="0"/>
        <v>74818336</v>
      </c>
      <c r="H12" s="73">
        <f t="shared" si="0"/>
        <v>99703001</v>
      </c>
      <c r="I12" s="73">
        <f t="shared" si="0"/>
        <v>76099485</v>
      </c>
      <c r="J12" s="73">
        <f t="shared" si="0"/>
        <v>76099485</v>
      </c>
      <c r="K12" s="73">
        <f t="shared" si="0"/>
        <v>83944039</v>
      </c>
      <c r="L12" s="73">
        <f t="shared" si="0"/>
        <v>79893583</v>
      </c>
      <c r="M12" s="73">
        <f t="shared" si="0"/>
        <v>84583622</v>
      </c>
      <c r="N12" s="73">
        <f t="shared" si="0"/>
        <v>84583622</v>
      </c>
      <c r="O12" s="73">
        <f t="shared" si="0"/>
        <v>78224611</v>
      </c>
      <c r="P12" s="73">
        <f t="shared" si="0"/>
        <v>65546346</v>
      </c>
      <c r="Q12" s="73">
        <f t="shared" si="0"/>
        <v>81480634</v>
      </c>
      <c r="R12" s="73">
        <f t="shared" si="0"/>
        <v>81480634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81480634</v>
      </c>
      <c r="X12" s="73">
        <f t="shared" si="0"/>
        <v>33452400</v>
      </c>
      <c r="Y12" s="73">
        <f t="shared" si="0"/>
        <v>48028234</v>
      </c>
      <c r="Z12" s="170">
        <f>+IF(X12&lt;&gt;0,+(Y12/X12)*100,0)</f>
        <v>143.57186330427712</v>
      </c>
      <c r="AA12" s="74">
        <f>SUM(AA6:AA11)</f>
        <v>44603199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>
        <v>11508361</v>
      </c>
      <c r="D17" s="155"/>
      <c r="E17" s="59">
        <v>10996871</v>
      </c>
      <c r="F17" s="60">
        <v>10969951</v>
      </c>
      <c r="G17" s="60">
        <v>11508362</v>
      </c>
      <c r="H17" s="60">
        <v>11508361</v>
      </c>
      <c r="I17" s="60">
        <v>11508361</v>
      </c>
      <c r="J17" s="60">
        <v>11508361</v>
      </c>
      <c r="K17" s="60">
        <v>11508361</v>
      </c>
      <c r="L17" s="60">
        <v>11508361</v>
      </c>
      <c r="M17" s="60">
        <v>11508361</v>
      </c>
      <c r="N17" s="60">
        <v>11508361</v>
      </c>
      <c r="O17" s="60">
        <v>11476397</v>
      </c>
      <c r="P17" s="60">
        <v>11444433</v>
      </c>
      <c r="Q17" s="60">
        <v>11412469</v>
      </c>
      <c r="R17" s="60">
        <v>11412469</v>
      </c>
      <c r="S17" s="60"/>
      <c r="T17" s="60"/>
      <c r="U17" s="60"/>
      <c r="V17" s="60"/>
      <c r="W17" s="60">
        <v>11412469</v>
      </c>
      <c r="X17" s="60">
        <v>8227463</v>
      </c>
      <c r="Y17" s="60">
        <v>3185006</v>
      </c>
      <c r="Z17" s="140">
        <v>38.71</v>
      </c>
      <c r="AA17" s="62">
        <v>10969951</v>
      </c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195300167</v>
      </c>
      <c r="D19" s="155"/>
      <c r="E19" s="59">
        <v>200543634</v>
      </c>
      <c r="F19" s="60">
        <v>211635925</v>
      </c>
      <c r="G19" s="60">
        <v>194140886</v>
      </c>
      <c r="H19" s="60">
        <v>197669130</v>
      </c>
      <c r="I19" s="60">
        <v>189888645</v>
      </c>
      <c r="J19" s="60">
        <v>189888645</v>
      </c>
      <c r="K19" s="60">
        <v>201582398</v>
      </c>
      <c r="L19" s="60">
        <v>201764674</v>
      </c>
      <c r="M19" s="60">
        <v>205472514</v>
      </c>
      <c r="N19" s="60">
        <v>205472514</v>
      </c>
      <c r="O19" s="60">
        <v>208510548</v>
      </c>
      <c r="P19" s="60">
        <v>211387576</v>
      </c>
      <c r="Q19" s="60">
        <v>212177322</v>
      </c>
      <c r="R19" s="60">
        <v>212177322</v>
      </c>
      <c r="S19" s="60"/>
      <c r="T19" s="60"/>
      <c r="U19" s="60"/>
      <c r="V19" s="60"/>
      <c r="W19" s="60">
        <v>212177322</v>
      </c>
      <c r="X19" s="60">
        <v>158726944</v>
      </c>
      <c r="Y19" s="60">
        <v>53450378</v>
      </c>
      <c r="Z19" s="140">
        <v>33.67</v>
      </c>
      <c r="AA19" s="62">
        <v>211635925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981556</v>
      </c>
      <c r="D22" s="155"/>
      <c r="E22" s="59">
        <v>108272</v>
      </c>
      <c r="F22" s="60">
        <v>910375</v>
      </c>
      <c r="G22" s="60">
        <v>193703</v>
      </c>
      <c r="H22" s="60">
        <v>193703</v>
      </c>
      <c r="I22" s="60">
        <v>193703</v>
      </c>
      <c r="J22" s="60">
        <v>193703</v>
      </c>
      <c r="K22" s="60">
        <v>193703</v>
      </c>
      <c r="L22" s="60">
        <v>193702</v>
      </c>
      <c r="M22" s="60">
        <v>193703</v>
      </c>
      <c r="N22" s="60">
        <v>193703</v>
      </c>
      <c r="O22" s="60">
        <v>177344</v>
      </c>
      <c r="P22" s="60">
        <v>184034</v>
      </c>
      <c r="Q22" s="60">
        <v>144625</v>
      </c>
      <c r="R22" s="60">
        <v>144625</v>
      </c>
      <c r="S22" s="60"/>
      <c r="T22" s="60"/>
      <c r="U22" s="60"/>
      <c r="V22" s="60"/>
      <c r="W22" s="60">
        <v>144625</v>
      </c>
      <c r="X22" s="60">
        <v>682781</v>
      </c>
      <c r="Y22" s="60">
        <v>-538156</v>
      </c>
      <c r="Z22" s="140">
        <v>-78.82</v>
      </c>
      <c r="AA22" s="62">
        <v>910375</v>
      </c>
    </row>
    <row r="23" spans="1:27" ht="12.7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207790084</v>
      </c>
      <c r="D24" s="168">
        <f>SUM(D15:D23)</f>
        <v>0</v>
      </c>
      <c r="E24" s="76">
        <f t="shared" si="1"/>
        <v>211648777</v>
      </c>
      <c r="F24" s="77">
        <f t="shared" si="1"/>
        <v>223516251</v>
      </c>
      <c r="G24" s="77">
        <f t="shared" si="1"/>
        <v>205842951</v>
      </c>
      <c r="H24" s="77">
        <f t="shared" si="1"/>
        <v>209371194</v>
      </c>
      <c r="I24" s="77">
        <f t="shared" si="1"/>
        <v>201590709</v>
      </c>
      <c r="J24" s="77">
        <f t="shared" si="1"/>
        <v>201590709</v>
      </c>
      <c r="K24" s="77">
        <f t="shared" si="1"/>
        <v>213284462</v>
      </c>
      <c r="L24" s="77">
        <f t="shared" si="1"/>
        <v>213466737</v>
      </c>
      <c r="M24" s="77">
        <f t="shared" si="1"/>
        <v>217174578</v>
      </c>
      <c r="N24" s="77">
        <f t="shared" si="1"/>
        <v>217174578</v>
      </c>
      <c r="O24" s="77">
        <f t="shared" si="1"/>
        <v>220164289</v>
      </c>
      <c r="P24" s="77">
        <f t="shared" si="1"/>
        <v>223016043</v>
      </c>
      <c r="Q24" s="77">
        <f t="shared" si="1"/>
        <v>223734416</v>
      </c>
      <c r="R24" s="77">
        <f t="shared" si="1"/>
        <v>223734416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223734416</v>
      </c>
      <c r="X24" s="77">
        <f t="shared" si="1"/>
        <v>167637188</v>
      </c>
      <c r="Y24" s="77">
        <f t="shared" si="1"/>
        <v>56097228</v>
      </c>
      <c r="Z24" s="212">
        <f>+IF(X24&lt;&gt;0,+(Y24/X24)*100,0)</f>
        <v>33.46347470347689</v>
      </c>
      <c r="AA24" s="79">
        <f>SUM(AA15:AA23)</f>
        <v>223516251</v>
      </c>
    </row>
    <row r="25" spans="1:27" ht="12.75">
      <c r="A25" s="250" t="s">
        <v>159</v>
      </c>
      <c r="B25" s="251"/>
      <c r="C25" s="168">
        <f aca="true" t="shared" si="2" ref="C25:Y25">+C12+C24</f>
        <v>257742869</v>
      </c>
      <c r="D25" s="168">
        <f>+D12+D24</f>
        <v>0</v>
      </c>
      <c r="E25" s="72">
        <f t="shared" si="2"/>
        <v>253429023</v>
      </c>
      <c r="F25" s="73">
        <f t="shared" si="2"/>
        <v>268119450</v>
      </c>
      <c r="G25" s="73">
        <f t="shared" si="2"/>
        <v>280661287</v>
      </c>
      <c r="H25" s="73">
        <f t="shared" si="2"/>
        <v>309074195</v>
      </c>
      <c r="I25" s="73">
        <f t="shared" si="2"/>
        <v>277690194</v>
      </c>
      <c r="J25" s="73">
        <f t="shared" si="2"/>
        <v>277690194</v>
      </c>
      <c r="K25" s="73">
        <f t="shared" si="2"/>
        <v>297228501</v>
      </c>
      <c r="L25" s="73">
        <f t="shared" si="2"/>
        <v>293360320</v>
      </c>
      <c r="M25" s="73">
        <f t="shared" si="2"/>
        <v>301758200</v>
      </c>
      <c r="N25" s="73">
        <f t="shared" si="2"/>
        <v>301758200</v>
      </c>
      <c r="O25" s="73">
        <f t="shared" si="2"/>
        <v>298388900</v>
      </c>
      <c r="P25" s="73">
        <f t="shared" si="2"/>
        <v>288562389</v>
      </c>
      <c r="Q25" s="73">
        <f t="shared" si="2"/>
        <v>305215050</v>
      </c>
      <c r="R25" s="73">
        <f t="shared" si="2"/>
        <v>305215050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305215050</v>
      </c>
      <c r="X25" s="73">
        <f t="shared" si="2"/>
        <v>201089588</v>
      </c>
      <c r="Y25" s="73">
        <f t="shared" si="2"/>
        <v>104125462</v>
      </c>
      <c r="Z25" s="170">
        <f>+IF(X25&lt;&gt;0,+(Y25/X25)*100,0)</f>
        <v>51.78063321707139</v>
      </c>
      <c r="AA25" s="74">
        <f>+AA12+AA24</f>
        <v>268119450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>
        <v>2682579</v>
      </c>
      <c r="D30" s="155"/>
      <c r="E30" s="59">
        <v>2233322</v>
      </c>
      <c r="F30" s="60">
        <v>2233322</v>
      </c>
      <c r="G30" s="60">
        <v>2855773</v>
      </c>
      <c r="H30" s="60">
        <v>2465110</v>
      </c>
      <c r="I30" s="60">
        <v>1640870</v>
      </c>
      <c r="J30" s="60">
        <v>1640870</v>
      </c>
      <c r="K30" s="60">
        <v>2062559</v>
      </c>
      <c r="L30" s="60">
        <v>2084235</v>
      </c>
      <c r="M30" s="60">
        <v>2106866</v>
      </c>
      <c r="N30" s="60">
        <v>2106866</v>
      </c>
      <c r="O30" s="60">
        <v>806183</v>
      </c>
      <c r="P30" s="60">
        <v>1674630</v>
      </c>
      <c r="Q30" s="60">
        <v>1207591</v>
      </c>
      <c r="R30" s="60">
        <v>1207591</v>
      </c>
      <c r="S30" s="60"/>
      <c r="T30" s="60"/>
      <c r="U30" s="60"/>
      <c r="V30" s="60"/>
      <c r="W30" s="60">
        <v>1207591</v>
      </c>
      <c r="X30" s="60">
        <v>1674992</v>
      </c>
      <c r="Y30" s="60">
        <v>-467401</v>
      </c>
      <c r="Z30" s="140">
        <v>-27.9</v>
      </c>
      <c r="AA30" s="62">
        <v>2233322</v>
      </c>
    </row>
    <row r="31" spans="1:27" ht="12.75">
      <c r="A31" s="249" t="s">
        <v>163</v>
      </c>
      <c r="B31" s="182"/>
      <c r="C31" s="155"/>
      <c r="D31" s="155"/>
      <c r="E31" s="59"/>
      <c r="F31" s="60"/>
      <c r="G31" s="60"/>
      <c r="H31" s="60">
        <v>1000</v>
      </c>
      <c r="I31" s="60">
        <v>707893</v>
      </c>
      <c r="J31" s="60">
        <v>707893</v>
      </c>
      <c r="K31" s="60"/>
      <c r="L31" s="60">
        <v>-1000</v>
      </c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164</v>
      </c>
      <c r="B32" s="182"/>
      <c r="C32" s="155">
        <v>39003317</v>
      </c>
      <c r="D32" s="155"/>
      <c r="E32" s="59">
        <v>34436941</v>
      </c>
      <c r="F32" s="60">
        <v>29436941</v>
      </c>
      <c r="G32" s="60">
        <v>34824260</v>
      </c>
      <c r="H32" s="60">
        <v>51424819</v>
      </c>
      <c r="I32" s="60">
        <v>58909212</v>
      </c>
      <c r="J32" s="60">
        <v>58909212</v>
      </c>
      <c r="K32" s="60">
        <v>58207492</v>
      </c>
      <c r="L32" s="60">
        <v>52199728</v>
      </c>
      <c r="M32" s="60">
        <v>63854150</v>
      </c>
      <c r="N32" s="60">
        <v>63854150</v>
      </c>
      <c r="O32" s="60">
        <v>62179920</v>
      </c>
      <c r="P32" s="60">
        <v>51079813</v>
      </c>
      <c r="Q32" s="60">
        <v>53645333</v>
      </c>
      <c r="R32" s="60">
        <v>53645333</v>
      </c>
      <c r="S32" s="60"/>
      <c r="T32" s="60"/>
      <c r="U32" s="60"/>
      <c r="V32" s="60"/>
      <c r="W32" s="60">
        <v>53645333</v>
      </c>
      <c r="X32" s="60">
        <v>22077706</v>
      </c>
      <c r="Y32" s="60">
        <v>31567627</v>
      </c>
      <c r="Z32" s="140">
        <v>142.98</v>
      </c>
      <c r="AA32" s="62">
        <v>29436941</v>
      </c>
    </row>
    <row r="33" spans="1:27" ht="12.75">
      <c r="A33" s="249" t="s">
        <v>165</v>
      </c>
      <c r="B33" s="182"/>
      <c r="C33" s="155">
        <v>141041</v>
      </c>
      <c r="D33" s="155"/>
      <c r="E33" s="59"/>
      <c r="F33" s="60"/>
      <c r="G33" s="60"/>
      <c r="H33" s="60">
        <v>29964</v>
      </c>
      <c r="I33" s="60">
        <v>29964</v>
      </c>
      <c r="J33" s="60">
        <v>29964</v>
      </c>
      <c r="K33" s="60"/>
      <c r="L33" s="60">
        <v>9303259</v>
      </c>
      <c r="M33" s="60">
        <v>141041</v>
      </c>
      <c r="N33" s="60">
        <v>141041</v>
      </c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50" t="s">
        <v>58</v>
      </c>
      <c r="B34" s="251"/>
      <c r="C34" s="168">
        <f aca="true" t="shared" si="3" ref="C34:Y34">SUM(C29:C33)</f>
        <v>41826937</v>
      </c>
      <c r="D34" s="168">
        <f>SUM(D29:D33)</f>
        <v>0</v>
      </c>
      <c r="E34" s="72">
        <f t="shared" si="3"/>
        <v>36670263</v>
      </c>
      <c r="F34" s="73">
        <f t="shared" si="3"/>
        <v>31670263</v>
      </c>
      <c r="G34" s="73">
        <f t="shared" si="3"/>
        <v>37680033</v>
      </c>
      <c r="H34" s="73">
        <f t="shared" si="3"/>
        <v>53920893</v>
      </c>
      <c r="I34" s="73">
        <f t="shared" si="3"/>
        <v>61287939</v>
      </c>
      <c r="J34" s="73">
        <f t="shared" si="3"/>
        <v>61287939</v>
      </c>
      <c r="K34" s="73">
        <f t="shared" si="3"/>
        <v>60270051</v>
      </c>
      <c r="L34" s="73">
        <f t="shared" si="3"/>
        <v>63586222</v>
      </c>
      <c r="M34" s="73">
        <f t="shared" si="3"/>
        <v>66102057</v>
      </c>
      <c r="N34" s="73">
        <f t="shared" si="3"/>
        <v>66102057</v>
      </c>
      <c r="O34" s="73">
        <f t="shared" si="3"/>
        <v>62986103</v>
      </c>
      <c r="P34" s="73">
        <f t="shared" si="3"/>
        <v>52754443</v>
      </c>
      <c r="Q34" s="73">
        <f t="shared" si="3"/>
        <v>54852924</v>
      </c>
      <c r="R34" s="73">
        <f t="shared" si="3"/>
        <v>54852924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54852924</v>
      </c>
      <c r="X34" s="73">
        <f t="shared" si="3"/>
        <v>23752698</v>
      </c>
      <c r="Y34" s="73">
        <f t="shared" si="3"/>
        <v>31100226</v>
      </c>
      <c r="Z34" s="170">
        <f>+IF(X34&lt;&gt;0,+(Y34/X34)*100,0)</f>
        <v>130.93344596053888</v>
      </c>
      <c r="AA34" s="74">
        <f>SUM(AA29:AA33)</f>
        <v>31670263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>
        <v>850106</v>
      </c>
      <c r="D37" s="155"/>
      <c r="E37" s="59">
        <v>857451</v>
      </c>
      <c r="F37" s="60">
        <v>857451</v>
      </c>
      <c r="G37" s="60">
        <v>671662</v>
      </c>
      <c r="H37" s="60">
        <v>53067</v>
      </c>
      <c r="I37" s="60">
        <v>399529</v>
      </c>
      <c r="J37" s="60">
        <v>399529</v>
      </c>
      <c r="K37" s="60"/>
      <c r="L37" s="60">
        <v>-478</v>
      </c>
      <c r="M37" s="60">
        <v>850106</v>
      </c>
      <c r="N37" s="60">
        <v>850106</v>
      </c>
      <c r="O37" s="60">
        <v>850106</v>
      </c>
      <c r="P37" s="60">
        <v>25475</v>
      </c>
      <c r="Q37" s="60">
        <v>25475</v>
      </c>
      <c r="R37" s="60">
        <v>25475</v>
      </c>
      <c r="S37" s="60"/>
      <c r="T37" s="60"/>
      <c r="U37" s="60"/>
      <c r="V37" s="60"/>
      <c r="W37" s="60">
        <v>25475</v>
      </c>
      <c r="X37" s="60">
        <v>643088</v>
      </c>
      <c r="Y37" s="60">
        <v>-617613</v>
      </c>
      <c r="Z37" s="140">
        <v>-96.04</v>
      </c>
      <c r="AA37" s="62">
        <v>857451</v>
      </c>
    </row>
    <row r="38" spans="1:27" ht="12.75">
      <c r="A38" s="249" t="s">
        <v>165</v>
      </c>
      <c r="B38" s="182"/>
      <c r="C38" s="155">
        <v>908060</v>
      </c>
      <c r="D38" s="155"/>
      <c r="E38" s="59">
        <v>1030000</v>
      </c>
      <c r="F38" s="60">
        <v>1242095</v>
      </c>
      <c r="G38" s="60">
        <v>25954</v>
      </c>
      <c r="H38" s="60">
        <v>25954</v>
      </c>
      <c r="I38" s="60">
        <v>25954</v>
      </c>
      <c r="J38" s="60">
        <v>25954</v>
      </c>
      <c r="K38" s="60">
        <v>25954</v>
      </c>
      <c r="L38" s="60">
        <v>25954</v>
      </c>
      <c r="M38" s="60">
        <v>908060</v>
      </c>
      <c r="N38" s="60">
        <v>908060</v>
      </c>
      <c r="O38" s="60">
        <v>25954</v>
      </c>
      <c r="P38" s="60"/>
      <c r="Q38" s="60"/>
      <c r="R38" s="60"/>
      <c r="S38" s="60"/>
      <c r="T38" s="60"/>
      <c r="U38" s="60"/>
      <c r="V38" s="60"/>
      <c r="W38" s="60"/>
      <c r="X38" s="60">
        <v>931571</v>
      </c>
      <c r="Y38" s="60">
        <v>-931571</v>
      </c>
      <c r="Z38" s="140">
        <v>-100</v>
      </c>
      <c r="AA38" s="62">
        <v>1242095</v>
      </c>
    </row>
    <row r="39" spans="1:27" ht="12.75">
      <c r="A39" s="250" t="s">
        <v>59</v>
      </c>
      <c r="B39" s="253"/>
      <c r="C39" s="168">
        <f aca="true" t="shared" si="4" ref="C39:Y39">SUM(C37:C38)</f>
        <v>1758166</v>
      </c>
      <c r="D39" s="168">
        <f>SUM(D37:D38)</f>
        <v>0</v>
      </c>
      <c r="E39" s="76">
        <f t="shared" si="4"/>
        <v>1887451</v>
      </c>
      <c r="F39" s="77">
        <f t="shared" si="4"/>
        <v>2099546</v>
      </c>
      <c r="G39" s="77">
        <f t="shared" si="4"/>
        <v>697616</v>
      </c>
      <c r="H39" s="77">
        <f t="shared" si="4"/>
        <v>79021</v>
      </c>
      <c r="I39" s="77">
        <f t="shared" si="4"/>
        <v>425483</v>
      </c>
      <c r="J39" s="77">
        <f t="shared" si="4"/>
        <v>425483</v>
      </c>
      <c r="K39" s="77">
        <f t="shared" si="4"/>
        <v>25954</v>
      </c>
      <c r="L39" s="77">
        <f t="shared" si="4"/>
        <v>25476</v>
      </c>
      <c r="M39" s="77">
        <f t="shared" si="4"/>
        <v>1758166</v>
      </c>
      <c r="N39" s="77">
        <f t="shared" si="4"/>
        <v>1758166</v>
      </c>
      <c r="O39" s="77">
        <f t="shared" si="4"/>
        <v>876060</v>
      </c>
      <c r="P39" s="77">
        <f t="shared" si="4"/>
        <v>25475</v>
      </c>
      <c r="Q39" s="77">
        <f t="shared" si="4"/>
        <v>25475</v>
      </c>
      <c r="R39" s="77">
        <f t="shared" si="4"/>
        <v>25475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25475</v>
      </c>
      <c r="X39" s="77">
        <f t="shared" si="4"/>
        <v>1574659</v>
      </c>
      <c r="Y39" s="77">
        <f t="shared" si="4"/>
        <v>-1549184</v>
      </c>
      <c r="Z39" s="212">
        <f>+IF(X39&lt;&gt;0,+(Y39/X39)*100,0)</f>
        <v>-98.38218941370799</v>
      </c>
      <c r="AA39" s="79">
        <f>SUM(AA37:AA38)</f>
        <v>2099546</v>
      </c>
    </row>
    <row r="40" spans="1:27" ht="12.75">
      <c r="A40" s="250" t="s">
        <v>167</v>
      </c>
      <c r="B40" s="251"/>
      <c r="C40" s="168">
        <f aca="true" t="shared" si="5" ref="C40:Y40">+C34+C39</f>
        <v>43585103</v>
      </c>
      <c r="D40" s="168">
        <f>+D34+D39</f>
        <v>0</v>
      </c>
      <c r="E40" s="72">
        <f t="shared" si="5"/>
        <v>38557714</v>
      </c>
      <c r="F40" s="73">
        <f t="shared" si="5"/>
        <v>33769809</v>
      </c>
      <c r="G40" s="73">
        <f t="shared" si="5"/>
        <v>38377649</v>
      </c>
      <c r="H40" s="73">
        <f t="shared" si="5"/>
        <v>53999914</v>
      </c>
      <c r="I40" s="73">
        <f t="shared" si="5"/>
        <v>61713422</v>
      </c>
      <c r="J40" s="73">
        <f t="shared" si="5"/>
        <v>61713422</v>
      </c>
      <c r="K40" s="73">
        <f t="shared" si="5"/>
        <v>60296005</v>
      </c>
      <c r="L40" s="73">
        <f t="shared" si="5"/>
        <v>63611698</v>
      </c>
      <c r="M40" s="73">
        <f t="shared" si="5"/>
        <v>67860223</v>
      </c>
      <c r="N40" s="73">
        <f t="shared" si="5"/>
        <v>67860223</v>
      </c>
      <c r="O40" s="73">
        <f t="shared" si="5"/>
        <v>63862163</v>
      </c>
      <c r="P40" s="73">
        <f t="shared" si="5"/>
        <v>52779918</v>
      </c>
      <c r="Q40" s="73">
        <f t="shared" si="5"/>
        <v>54878399</v>
      </c>
      <c r="R40" s="73">
        <f t="shared" si="5"/>
        <v>54878399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54878399</v>
      </c>
      <c r="X40" s="73">
        <f t="shared" si="5"/>
        <v>25327357</v>
      </c>
      <c r="Y40" s="73">
        <f t="shared" si="5"/>
        <v>29551042</v>
      </c>
      <c r="Z40" s="170">
        <f>+IF(X40&lt;&gt;0,+(Y40/X40)*100,0)</f>
        <v>116.67637487796299</v>
      </c>
      <c r="AA40" s="74">
        <f>+AA34+AA39</f>
        <v>33769809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214157766</v>
      </c>
      <c r="D42" s="257">
        <f>+D25-D40</f>
        <v>0</v>
      </c>
      <c r="E42" s="258">
        <f t="shared" si="6"/>
        <v>214871309</v>
      </c>
      <c r="F42" s="259">
        <f t="shared" si="6"/>
        <v>234349641</v>
      </c>
      <c r="G42" s="259">
        <f t="shared" si="6"/>
        <v>242283638</v>
      </c>
      <c r="H42" s="259">
        <f t="shared" si="6"/>
        <v>255074281</v>
      </c>
      <c r="I42" s="259">
        <f t="shared" si="6"/>
        <v>215976772</v>
      </c>
      <c r="J42" s="259">
        <f t="shared" si="6"/>
        <v>215976772</v>
      </c>
      <c r="K42" s="259">
        <f t="shared" si="6"/>
        <v>236932496</v>
      </c>
      <c r="L42" s="259">
        <f t="shared" si="6"/>
        <v>229748622</v>
      </c>
      <c r="M42" s="259">
        <f t="shared" si="6"/>
        <v>233897977</v>
      </c>
      <c r="N42" s="259">
        <f t="shared" si="6"/>
        <v>233897977</v>
      </c>
      <c r="O42" s="259">
        <f t="shared" si="6"/>
        <v>234526737</v>
      </c>
      <c r="P42" s="259">
        <f t="shared" si="6"/>
        <v>235782471</v>
      </c>
      <c r="Q42" s="259">
        <f t="shared" si="6"/>
        <v>250336651</v>
      </c>
      <c r="R42" s="259">
        <f t="shared" si="6"/>
        <v>250336651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250336651</v>
      </c>
      <c r="X42" s="259">
        <f t="shared" si="6"/>
        <v>175762231</v>
      </c>
      <c r="Y42" s="259">
        <f t="shared" si="6"/>
        <v>74574420</v>
      </c>
      <c r="Z42" s="260">
        <f>+IF(X42&lt;&gt;0,+(Y42/X42)*100,0)</f>
        <v>42.429149639093964</v>
      </c>
      <c r="AA42" s="261">
        <f>+AA25-AA40</f>
        <v>234349641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214157766</v>
      </c>
      <c r="D45" s="155"/>
      <c r="E45" s="59">
        <v>214871310</v>
      </c>
      <c r="F45" s="60">
        <v>234349641</v>
      </c>
      <c r="G45" s="60">
        <v>242283638</v>
      </c>
      <c r="H45" s="60">
        <v>255074281</v>
      </c>
      <c r="I45" s="60">
        <v>215976772</v>
      </c>
      <c r="J45" s="60">
        <v>215976772</v>
      </c>
      <c r="K45" s="60">
        <v>236932496</v>
      </c>
      <c r="L45" s="60">
        <v>229748622</v>
      </c>
      <c r="M45" s="60">
        <v>233897977</v>
      </c>
      <c r="N45" s="60">
        <v>233897977</v>
      </c>
      <c r="O45" s="60">
        <v>234526737</v>
      </c>
      <c r="P45" s="60">
        <v>235782471</v>
      </c>
      <c r="Q45" s="60">
        <v>250336651</v>
      </c>
      <c r="R45" s="60">
        <v>250336651</v>
      </c>
      <c r="S45" s="60"/>
      <c r="T45" s="60"/>
      <c r="U45" s="60"/>
      <c r="V45" s="60"/>
      <c r="W45" s="60">
        <v>250336651</v>
      </c>
      <c r="X45" s="60">
        <v>175762231</v>
      </c>
      <c r="Y45" s="60">
        <v>74574420</v>
      </c>
      <c r="Z45" s="139">
        <v>42.43</v>
      </c>
      <c r="AA45" s="62">
        <v>234349641</v>
      </c>
    </row>
    <row r="46" spans="1:27" ht="12.7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214157766</v>
      </c>
      <c r="D48" s="217">
        <f>SUM(D45:D47)</f>
        <v>0</v>
      </c>
      <c r="E48" s="264">
        <f t="shared" si="7"/>
        <v>214871310</v>
      </c>
      <c r="F48" s="219">
        <f t="shared" si="7"/>
        <v>234349641</v>
      </c>
      <c r="G48" s="219">
        <f t="shared" si="7"/>
        <v>242283638</v>
      </c>
      <c r="H48" s="219">
        <f t="shared" si="7"/>
        <v>255074281</v>
      </c>
      <c r="I48" s="219">
        <f t="shared" si="7"/>
        <v>215976772</v>
      </c>
      <c r="J48" s="219">
        <f t="shared" si="7"/>
        <v>215976772</v>
      </c>
      <c r="K48" s="219">
        <f t="shared" si="7"/>
        <v>236932496</v>
      </c>
      <c r="L48" s="219">
        <f t="shared" si="7"/>
        <v>229748622</v>
      </c>
      <c r="M48" s="219">
        <f t="shared" si="7"/>
        <v>233897977</v>
      </c>
      <c r="N48" s="219">
        <f t="shared" si="7"/>
        <v>233897977</v>
      </c>
      <c r="O48" s="219">
        <f t="shared" si="7"/>
        <v>234526737</v>
      </c>
      <c r="P48" s="219">
        <f t="shared" si="7"/>
        <v>235782471</v>
      </c>
      <c r="Q48" s="219">
        <f t="shared" si="7"/>
        <v>250336651</v>
      </c>
      <c r="R48" s="219">
        <f t="shared" si="7"/>
        <v>250336651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250336651</v>
      </c>
      <c r="X48" s="219">
        <f t="shared" si="7"/>
        <v>175762231</v>
      </c>
      <c r="Y48" s="219">
        <f t="shared" si="7"/>
        <v>74574420</v>
      </c>
      <c r="Z48" s="265">
        <f>+IF(X48&lt;&gt;0,+(Y48/X48)*100,0)</f>
        <v>42.429149639093964</v>
      </c>
      <c r="AA48" s="232">
        <f>SUM(AA45:AA47)</f>
        <v>234349641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15819044</v>
      </c>
      <c r="D6" s="155"/>
      <c r="E6" s="59">
        <v>7812000</v>
      </c>
      <c r="F6" s="60"/>
      <c r="G6" s="60"/>
      <c r="H6" s="60"/>
      <c r="I6" s="60"/>
      <c r="J6" s="60"/>
      <c r="K6" s="60"/>
      <c r="L6" s="60"/>
      <c r="M6" s="60"/>
      <c r="N6" s="60"/>
      <c r="O6" s="60"/>
      <c r="P6" s="60">
        <v>8109150</v>
      </c>
      <c r="Q6" s="60">
        <v>990360</v>
      </c>
      <c r="R6" s="60">
        <v>9099510</v>
      </c>
      <c r="S6" s="60"/>
      <c r="T6" s="60"/>
      <c r="U6" s="60"/>
      <c r="V6" s="60"/>
      <c r="W6" s="60">
        <v>9099510</v>
      </c>
      <c r="X6" s="60"/>
      <c r="Y6" s="60">
        <v>9099510</v>
      </c>
      <c r="Z6" s="140"/>
      <c r="AA6" s="62"/>
    </row>
    <row r="7" spans="1:27" ht="12.75">
      <c r="A7" s="249" t="s">
        <v>32</v>
      </c>
      <c r="B7" s="182"/>
      <c r="C7" s="155"/>
      <c r="D7" s="155"/>
      <c r="E7" s="59"/>
      <c r="F7" s="60">
        <v>7812000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7000000</v>
      </c>
      <c r="Y7" s="60">
        <v>-7000000</v>
      </c>
      <c r="Z7" s="140">
        <v>-100</v>
      </c>
      <c r="AA7" s="62">
        <v>7812000</v>
      </c>
    </row>
    <row r="8" spans="1:27" ht="12.75">
      <c r="A8" s="249" t="s">
        <v>178</v>
      </c>
      <c r="B8" s="182"/>
      <c r="C8" s="155">
        <v>146094</v>
      </c>
      <c r="D8" s="155"/>
      <c r="E8" s="59">
        <v>4823807</v>
      </c>
      <c r="F8" s="60">
        <v>6345732</v>
      </c>
      <c r="G8" s="60">
        <v>286534</v>
      </c>
      <c r="H8" s="60">
        <v>1683644</v>
      </c>
      <c r="I8" s="60">
        <v>97476</v>
      </c>
      <c r="J8" s="60">
        <v>2067654</v>
      </c>
      <c r="K8" s="60">
        <v>73205</v>
      </c>
      <c r="L8" s="60">
        <v>129753</v>
      </c>
      <c r="M8" s="60">
        <v>100113</v>
      </c>
      <c r="N8" s="60">
        <v>303071</v>
      </c>
      <c r="O8" s="60">
        <v>148507</v>
      </c>
      <c r="P8" s="60">
        <v>74379</v>
      </c>
      <c r="Q8" s="60">
        <v>108017</v>
      </c>
      <c r="R8" s="60">
        <v>330903</v>
      </c>
      <c r="S8" s="60"/>
      <c r="T8" s="60"/>
      <c r="U8" s="60"/>
      <c r="V8" s="60"/>
      <c r="W8" s="60">
        <v>2701628</v>
      </c>
      <c r="X8" s="60">
        <v>2674232</v>
      </c>
      <c r="Y8" s="60">
        <v>27396</v>
      </c>
      <c r="Z8" s="140">
        <v>1.02</v>
      </c>
      <c r="AA8" s="62">
        <v>6345732</v>
      </c>
    </row>
    <row r="9" spans="1:27" ht="12.75">
      <c r="A9" s="249" t="s">
        <v>179</v>
      </c>
      <c r="B9" s="182"/>
      <c r="C9" s="155">
        <v>74822000</v>
      </c>
      <c r="D9" s="155"/>
      <c r="E9" s="59">
        <v>93879000</v>
      </c>
      <c r="F9" s="60">
        <v>93668000</v>
      </c>
      <c r="G9" s="60">
        <v>38269000</v>
      </c>
      <c r="H9" s="60">
        <v>383000</v>
      </c>
      <c r="I9" s="60"/>
      <c r="J9" s="60">
        <v>38652000</v>
      </c>
      <c r="K9" s="60">
        <v>5000000</v>
      </c>
      <c r="L9" s="60">
        <v>668000</v>
      </c>
      <c r="M9" s="60">
        <v>30069000</v>
      </c>
      <c r="N9" s="60">
        <v>35737000</v>
      </c>
      <c r="O9" s="60"/>
      <c r="P9" s="60">
        <v>458000</v>
      </c>
      <c r="Q9" s="60">
        <v>18821000</v>
      </c>
      <c r="R9" s="60">
        <v>19279000</v>
      </c>
      <c r="S9" s="60"/>
      <c r="T9" s="60"/>
      <c r="U9" s="60"/>
      <c r="V9" s="60"/>
      <c r="W9" s="60">
        <v>93668000</v>
      </c>
      <c r="X9" s="60">
        <v>93668000</v>
      </c>
      <c r="Y9" s="60"/>
      <c r="Z9" s="140"/>
      <c r="AA9" s="62">
        <v>93668000</v>
      </c>
    </row>
    <row r="10" spans="1:27" ht="12.75">
      <c r="A10" s="249" t="s">
        <v>180</v>
      </c>
      <c r="B10" s="182"/>
      <c r="C10" s="155">
        <v>21301000</v>
      </c>
      <c r="D10" s="155"/>
      <c r="E10" s="59">
        <v>22646000</v>
      </c>
      <c r="F10" s="60">
        <v>22646000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>
        <v>9646000</v>
      </c>
      <c r="R10" s="60">
        <v>9646000</v>
      </c>
      <c r="S10" s="60"/>
      <c r="T10" s="60"/>
      <c r="U10" s="60"/>
      <c r="V10" s="60"/>
      <c r="W10" s="60">
        <v>9646000</v>
      </c>
      <c r="X10" s="60">
        <v>13000000</v>
      </c>
      <c r="Y10" s="60">
        <v>-3354000</v>
      </c>
      <c r="Z10" s="140">
        <v>-25.8</v>
      </c>
      <c r="AA10" s="62">
        <v>22646000</v>
      </c>
    </row>
    <row r="11" spans="1:27" ht="12.75">
      <c r="A11" s="249" t="s">
        <v>181</v>
      </c>
      <c r="B11" s="182"/>
      <c r="C11" s="155">
        <v>3196930</v>
      </c>
      <c r="D11" s="155"/>
      <c r="E11" s="59">
        <v>2141055</v>
      </c>
      <c r="F11" s="60">
        <v>2928062</v>
      </c>
      <c r="G11" s="60"/>
      <c r="H11" s="60"/>
      <c r="I11" s="60">
        <v>78861</v>
      </c>
      <c r="J11" s="60">
        <v>78861</v>
      </c>
      <c r="K11" s="60">
        <v>219440</v>
      </c>
      <c r="L11" s="60">
        <v>199209</v>
      </c>
      <c r="M11" s="60">
        <v>1490072</v>
      </c>
      <c r="N11" s="60">
        <v>1908721</v>
      </c>
      <c r="O11" s="60">
        <v>248480</v>
      </c>
      <c r="P11" s="60">
        <v>321347</v>
      </c>
      <c r="Q11" s="60">
        <v>132831</v>
      </c>
      <c r="R11" s="60">
        <v>702658</v>
      </c>
      <c r="S11" s="60"/>
      <c r="T11" s="60"/>
      <c r="U11" s="60"/>
      <c r="V11" s="60"/>
      <c r="W11" s="60">
        <v>2690240</v>
      </c>
      <c r="X11" s="60">
        <v>2453062</v>
      </c>
      <c r="Y11" s="60">
        <v>237178</v>
      </c>
      <c r="Z11" s="140">
        <v>9.67</v>
      </c>
      <c r="AA11" s="62">
        <v>2928062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-68404639</v>
      </c>
      <c r="D14" s="155"/>
      <c r="E14" s="59">
        <v>-84527896</v>
      </c>
      <c r="F14" s="60">
        <v>-50443031</v>
      </c>
      <c r="G14" s="60">
        <v>-8389735</v>
      </c>
      <c r="H14" s="60">
        <v>-7507504</v>
      </c>
      <c r="I14" s="60">
        <v>-5094958</v>
      </c>
      <c r="J14" s="60">
        <v>-20992197</v>
      </c>
      <c r="K14" s="60">
        <v>-7222931</v>
      </c>
      <c r="L14" s="60">
        <v>-9052255</v>
      </c>
      <c r="M14" s="60">
        <v>-8448818</v>
      </c>
      <c r="N14" s="60">
        <v>-24724004</v>
      </c>
      <c r="O14" s="60">
        <v>-9752767</v>
      </c>
      <c r="P14" s="60">
        <v>-8382617</v>
      </c>
      <c r="Q14" s="60">
        <v>-8658137</v>
      </c>
      <c r="R14" s="60">
        <v>-26793521</v>
      </c>
      <c r="S14" s="60"/>
      <c r="T14" s="60"/>
      <c r="U14" s="60"/>
      <c r="V14" s="60"/>
      <c r="W14" s="60">
        <v>-72509722</v>
      </c>
      <c r="X14" s="60">
        <v>-36030866</v>
      </c>
      <c r="Y14" s="60">
        <v>-36478856</v>
      </c>
      <c r="Z14" s="140">
        <v>101.24</v>
      </c>
      <c r="AA14" s="62">
        <v>-50443031</v>
      </c>
    </row>
    <row r="15" spans="1:27" ht="12.75">
      <c r="A15" s="249" t="s">
        <v>40</v>
      </c>
      <c r="B15" s="182"/>
      <c r="C15" s="155">
        <v>-804887</v>
      </c>
      <c r="D15" s="155"/>
      <c r="E15" s="59">
        <v>-243767</v>
      </c>
      <c r="F15" s="60"/>
      <c r="G15" s="60">
        <v>-5251</v>
      </c>
      <c r="H15" s="60">
        <v>-1638</v>
      </c>
      <c r="I15" s="60">
        <v>-79553</v>
      </c>
      <c r="J15" s="60">
        <v>-86442</v>
      </c>
      <c r="K15" s="60"/>
      <c r="L15" s="60"/>
      <c r="M15" s="60">
        <v>-66467</v>
      </c>
      <c r="N15" s="60">
        <v>-66467</v>
      </c>
      <c r="O15" s="60"/>
      <c r="P15" s="60"/>
      <c r="Q15" s="60">
        <v>-34802</v>
      </c>
      <c r="R15" s="60">
        <v>-34802</v>
      </c>
      <c r="S15" s="60"/>
      <c r="T15" s="60"/>
      <c r="U15" s="60"/>
      <c r="V15" s="60"/>
      <c r="W15" s="60">
        <v>-187711</v>
      </c>
      <c r="X15" s="60"/>
      <c r="Y15" s="60">
        <v>-187711</v>
      </c>
      <c r="Z15" s="140"/>
      <c r="AA15" s="62"/>
    </row>
    <row r="16" spans="1:27" ht="12.75">
      <c r="A16" s="249" t="s">
        <v>42</v>
      </c>
      <c r="B16" s="182"/>
      <c r="C16" s="155"/>
      <c r="D16" s="155"/>
      <c r="E16" s="59">
        <v>-20050000</v>
      </c>
      <c r="F16" s="60">
        <v>-56609307</v>
      </c>
      <c r="G16" s="60"/>
      <c r="H16" s="60"/>
      <c r="I16" s="60"/>
      <c r="J16" s="60"/>
      <c r="K16" s="60">
        <v>-337013</v>
      </c>
      <c r="L16" s="60"/>
      <c r="M16" s="60">
        <v>-1243575</v>
      </c>
      <c r="N16" s="60">
        <v>-1580588</v>
      </c>
      <c r="O16" s="60"/>
      <c r="P16" s="60">
        <v>-6074144</v>
      </c>
      <c r="Q16" s="60">
        <v>-1349934</v>
      </c>
      <c r="R16" s="60">
        <v>-7424078</v>
      </c>
      <c r="S16" s="60"/>
      <c r="T16" s="60"/>
      <c r="U16" s="60"/>
      <c r="V16" s="60"/>
      <c r="W16" s="60">
        <v>-9004666</v>
      </c>
      <c r="X16" s="60">
        <v>-41125713</v>
      </c>
      <c r="Y16" s="60">
        <v>32121047</v>
      </c>
      <c r="Z16" s="140">
        <v>-78.1</v>
      </c>
      <c r="AA16" s="62">
        <v>-56609307</v>
      </c>
    </row>
    <row r="17" spans="1:27" ht="12.75">
      <c r="A17" s="250" t="s">
        <v>185</v>
      </c>
      <c r="B17" s="251"/>
      <c r="C17" s="168">
        <f aca="true" t="shared" si="0" ref="C17:Y17">SUM(C6:C16)</f>
        <v>46075542</v>
      </c>
      <c r="D17" s="168">
        <f t="shared" si="0"/>
        <v>0</v>
      </c>
      <c r="E17" s="72">
        <f t="shared" si="0"/>
        <v>26480199</v>
      </c>
      <c r="F17" s="73">
        <f t="shared" si="0"/>
        <v>26347456</v>
      </c>
      <c r="G17" s="73">
        <f t="shared" si="0"/>
        <v>30160548</v>
      </c>
      <c r="H17" s="73">
        <f t="shared" si="0"/>
        <v>-5442498</v>
      </c>
      <c r="I17" s="73">
        <f t="shared" si="0"/>
        <v>-4998174</v>
      </c>
      <c r="J17" s="73">
        <f t="shared" si="0"/>
        <v>19719876</v>
      </c>
      <c r="K17" s="73">
        <f t="shared" si="0"/>
        <v>-2267299</v>
      </c>
      <c r="L17" s="73">
        <f t="shared" si="0"/>
        <v>-8055293</v>
      </c>
      <c r="M17" s="73">
        <f t="shared" si="0"/>
        <v>21900325</v>
      </c>
      <c r="N17" s="73">
        <f t="shared" si="0"/>
        <v>11577733</v>
      </c>
      <c r="O17" s="73">
        <f t="shared" si="0"/>
        <v>-9355780</v>
      </c>
      <c r="P17" s="73">
        <f t="shared" si="0"/>
        <v>-5493885</v>
      </c>
      <c r="Q17" s="73">
        <f t="shared" si="0"/>
        <v>19655335</v>
      </c>
      <c r="R17" s="73">
        <f t="shared" si="0"/>
        <v>4805670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36103279</v>
      </c>
      <c r="X17" s="73">
        <f t="shared" si="0"/>
        <v>41638715</v>
      </c>
      <c r="Y17" s="73">
        <f t="shared" si="0"/>
        <v>-5535436</v>
      </c>
      <c r="Z17" s="170">
        <f>+IF(X17&lt;&gt;0,+(Y17/X17)*100,0)</f>
        <v>-13.293964523160717</v>
      </c>
      <c r="AA17" s="74">
        <f>SUM(AA6:AA16)</f>
        <v>26347456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/>
      <c r="D21" s="155"/>
      <c r="E21" s="59"/>
      <c r="F21" s="60"/>
      <c r="G21" s="159">
        <v>4000000</v>
      </c>
      <c r="H21" s="159"/>
      <c r="I21" s="159"/>
      <c r="J21" s="60">
        <v>4000000</v>
      </c>
      <c r="K21" s="159"/>
      <c r="L21" s="159">
        <v>3000000</v>
      </c>
      <c r="M21" s="60">
        <v>6000000</v>
      </c>
      <c r="N21" s="159">
        <v>9000000</v>
      </c>
      <c r="O21" s="159"/>
      <c r="P21" s="159"/>
      <c r="Q21" s="60"/>
      <c r="R21" s="159"/>
      <c r="S21" s="159"/>
      <c r="T21" s="60"/>
      <c r="U21" s="159"/>
      <c r="V21" s="159"/>
      <c r="W21" s="159">
        <v>13000000</v>
      </c>
      <c r="X21" s="60"/>
      <c r="Y21" s="159">
        <v>13000000</v>
      </c>
      <c r="Z21" s="141"/>
      <c r="AA21" s="225"/>
    </row>
    <row r="22" spans="1:27" ht="12.75">
      <c r="A22" s="249" t="s">
        <v>188</v>
      </c>
      <c r="B22" s="182"/>
      <c r="C22" s="155">
        <v>-395327</v>
      </c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>
        <v>-867597</v>
      </c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-27963481</v>
      </c>
      <c r="D26" s="155"/>
      <c r="E26" s="59">
        <v>-24491000</v>
      </c>
      <c r="F26" s="60">
        <v>-29780450</v>
      </c>
      <c r="G26" s="60"/>
      <c r="H26" s="60">
        <v>-2182760</v>
      </c>
      <c r="I26" s="60">
        <v>-1479752</v>
      </c>
      <c r="J26" s="60">
        <v>-3662512</v>
      </c>
      <c r="K26" s="60">
        <v>-850968</v>
      </c>
      <c r="L26" s="60">
        <v>-1894592</v>
      </c>
      <c r="M26" s="60">
        <v>-6701979</v>
      </c>
      <c r="N26" s="60">
        <v>-9447539</v>
      </c>
      <c r="O26" s="60">
        <v>-3371991</v>
      </c>
      <c r="P26" s="60">
        <v>-5323457</v>
      </c>
      <c r="Q26" s="60">
        <v>-2307403</v>
      </c>
      <c r="R26" s="60">
        <v>-11002851</v>
      </c>
      <c r="S26" s="60"/>
      <c r="T26" s="60"/>
      <c r="U26" s="60"/>
      <c r="V26" s="60"/>
      <c r="W26" s="60">
        <v>-24112902</v>
      </c>
      <c r="X26" s="60">
        <v>-19685626</v>
      </c>
      <c r="Y26" s="60">
        <v>-4427276</v>
      </c>
      <c r="Z26" s="140">
        <v>22.49</v>
      </c>
      <c r="AA26" s="62">
        <v>-29780450</v>
      </c>
    </row>
    <row r="27" spans="1:27" ht="12.75">
      <c r="A27" s="250" t="s">
        <v>192</v>
      </c>
      <c r="B27" s="251"/>
      <c r="C27" s="168">
        <f aca="true" t="shared" si="1" ref="C27:Y27">SUM(C21:C26)</f>
        <v>-29226405</v>
      </c>
      <c r="D27" s="168">
        <f>SUM(D21:D26)</f>
        <v>0</v>
      </c>
      <c r="E27" s="72">
        <f t="shared" si="1"/>
        <v>-24491000</v>
      </c>
      <c r="F27" s="73">
        <f t="shared" si="1"/>
        <v>-29780450</v>
      </c>
      <c r="G27" s="73">
        <f t="shared" si="1"/>
        <v>4000000</v>
      </c>
      <c r="H27" s="73">
        <f t="shared" si="1"/>
        <v>-2182760</v>
      </c>
      <c r="I27" s="73">
        <f t="shared" si="1"/>
        <v>-1479752</v>
      </c>
      <c r="J27" s="73">
        <f t="shared" si="1"/>
        <v>337488</v>
      </c>
      <c r="K27" s="73">
        <f t="shared" si="1"/>
        <v>-850968</v>
      </c>
      <c r="L27" s="73">
        <f t="shared" si="1"/>
        <v>1105408</v>
      </c>
      <c r="M27" s="73">
        <f t="shared" si="1"/>
        <v>-701979</v>
      </c>
      <c r="N27" s="73">
        <f t="shared" si="1"/>
        <v>-447539</v>
      </c>
      <c r="O27" s="73">
        <f t="shared" si="1"/>
        <v>-3371991</v>
      </c>
      <c r="P27" s="73">
        <f t="shared" si="1"/>
        <v>-5323457</v>
      </c>
      <c r="Q27" s="73">
        <f t="shared" si="1"/>
        <v>-2307403</v>
      </c>
      <c r="R27" s="73">
        <f t="shared" si="1"/>
        <v>-11002851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-11112902</v>
      </c>
      <c r="X27" s="73">
        <f t="shared" si="1"/>
        <v>-19685626</v>
      </c>
      <c r="Y27" s="73">
        <f t="shared" si="1"/>
        <v>8572724</v>
      </c>
      <c r="Z27" s="170">
        <f>+IF(X27&lt;&gt;0,+(Y27/X27)*100,0)</f>
        <v>-43.548140150585</v>
      </c>
      <c r="AA27" s="74">
        <f>SUM(AA21:AA26)</f>
        <v>-29780450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>
        <v>-7057459</v>
      </c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/>
      <c r="D35" s="155"/>
      <c r="E35" s="59">
        <v>-2233000</v>
      </c>
      <c r="F35" s="60">
        <v>-2233000</v>
      </c>
      <c r="G35" s="60">
        <v>-536756</v>
      </c>
      <c r="H35" s="60">
        <v>-80966</v>
      </c>
      <c r="I35" s="60">
        <v>-426506</v>
      </c>
      <c r="J35" s="60">
        <v>-1044228</v>
      </c>
      <c r="K35" s="60"/>
      <c r="L35" s="60"/>
      <c r="M35" s="60">
        <v>-384110</v>
      </c>
      <c r="N35" s="60">
        <v>-384110</v>
      </c>
      <c r="O35" s="60"/>
      <c r="P35" s="60"/>
      <c r="Q35" s="60">
        <v>-415775</v>
      </c>
      <c r="R35" s="60">
        <v>-415775</v>
      </c>
      <c r="S35" s="60"/>
      <c r="T35" s="60"/>
      <c r="U35" s="60"/>
      <c r="V35" s="60"/>
      <c r="W35" s="60">
        <v>-1844113</v>
      </c>
      <c r="X35" s="60">
        <v>-1210685</v>
      </c>
      <c r="Y35" s="60">
        <v>-633428</v>
      </c>
      <c r="Z35" s="140">
        <v>52.32</v>
      </c>
      <c r="AA35" s="62">
        <v>-2233000</v>
      </c>
    </row>
    <row r="36" spans="1:27" ht="12.75">
      <c r="A36" s="250" t="s">
        <v>198</v>
      </c>
      <c r="B36" s="251"/>
      <c r="C36" s="168">
        <f aca="true" t="shared" si="2" ref="C36:Y36">SUM(C31:C35)</f>
        <v>-7057459</v>
      </c>
      <c r="D36" s="168">
        <f>SUM(D31:D35)</f>
        <v>0</v>
      </c>
      <c r="E36" s="72">
        <f t="shared" si="2"/>
        <v>-2233000</v>
      </c>
      <c r="F36" s="73">
        <f t="shared" si="2"/>
        <v>-2233000</v>
      </c>
      <c r="G36" s="73">
        <f t="shared" si="2"/>
        <v>-536756</v>
      </c>
      <c r="H36" s="73">
        <f t="shared" si="2"/>
        <v>-80966</v>
      </c>
      <c r="I36" s="73">
        <f t="shared" si="2"/>
        <v>-426506</v>
      </c>
      <c r="J36" s="73">
        <f t="shared" si="2"/>
        <v>-1044228</v>
      </c>
      <c r="K36" s="73">
        <f t="shared" si="2"/>
        <v>0</v>
      </c>
      <c r="L36" s="73">
        <f t="shared" si="2"/>
        <v>0</v>
      </c>
      <c r="M36" s="73">
        <f t="shared" si="2"/>
        <v>-384110</v>
      </c>
      <c r="N36" s="73">
        <f t="shared" si="2"/>
        <v>-384110</v>
      </c>
      <c r="O36" s="73">
        <f t="shared" si="2"/>
        <v>0</v>
      </c>
      <c r="P36" s="73">
        <f t="shared" si="2"/>
        <v>0</v>
      </c>
      <c r="Q36" s="73">
        <f t="shared" si="2"/>
        <v>-415775</v>
      </c>
      <c r="R36" s="73">
        <f t="shared" si="2"/>
        <v>-415775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-1844113</v>
      </c>
      <c r="X36" s="73">
        <f t="shared" si="2"/>
        <v>-1210685</v>
      </c>
      <c r="Y36" s="73">
        <f t="shared" si="2"/>
        <v>-633428</v>
      </c>
      <c r="Z36" s="170">
        <f>+IF(X36&lt;&gt;0,+(Y36/X36)*100,0)</f>
        <v>52.31980242589939</v>
      </c>
      <c r="AA36" s="74">
        <f>SUM(AA31:AA35)</f>
        <v>-2233000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9791678</v>
      </c>
      <c r="D38" s="153">
        <f>+D17+D27+D36</f>
        <v>0</v>
      </c>
      <c r="E38" s="99">
        <f t="shared" si="3"/>
        <v>-243801</v>
      </c>
      <c r="F38" s="100">
        <f t="shared" si="3"/>
        <v>-5665994</v>
      </c>
      <c r="G38" s="100">
        <f t="shared" si="3"/>
        <v>33623792</v>
      </c>
      <c r="H38" s="100">
        <f t="shared" si="3"/>
        <v>-7706224</v>
      </c>
      <c r="I38" s="100">
        <f t="shared" si="3"/>
        <v>-6904432</v>
      </c>
      <c r="J38" s="100">
        <f t="shared" si="3"/>
        <v>19013136</v>
      </c>
      <c r="K38" s="100">
        <f t="shared" si="3"/>
        <v>-3118267</v>
      </c>
      <c r="L38" s="100">
        <f t="shared" si="3"/>
        <v>-6949885</v>
      </c>
      <c r="M38" s="100">
        <f t="shared" si="3"/>
        <v>20814236</v>
      </c>
      <c r="N38" s="100">
        <f t="shared" si="3"/>
        <v>10746084</v>
      </c>
      <c r="O38" s="100">
        <f t="shared" si="3"/>
        <v>-12727771</v>
      </c>
      <c r="P38" s="100">
        <f t="shared" si="3"/>
        <v>-10817342</v>
      </c>
      <c r="Q38" s="100">
        <f t="shared" si="3"/>
        <v>16932157</v>
      </c>
      <c r="R38" s="100">
        <f t="shared" si="3"/>
        <v>-6612956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23146264</v>
      </c>
      <c r="X38" s="100">
        <f t="shared" si="3"/>
        <v>20742404</v>
      </c>
      <c r="Y38" s="100">
        <f t="shared" si="3"/>
        <v>2403860</v>
      </c>
      <c r="Z38" s="137">
        <f>+IF(X38&lt;&gt;0,+(Y38/X38)*100,0)</f>
        <v>11.589109921877908</v>
      </c>
      <c r="AA38" s="102">
        <f>+AA17+AA27+AA36</f>
        <v>-5665994</v>
      </c>
    </row>
    <row r="39" spans="1:27" ht="12.75">
      <c r="A39" s="249" t="s">
        <v>200</v>
      </c>
      <c r="B39" s="182"/>
      <c r="C39" s="153">
        <v>22796580</v>
      </c>
      <c r="D39" s="153"/>
      <c r="E39" s="99">
        <v>28124912</v>
      </c>
      <c r="F39" s="100">
        <v>32588258</v>
      </c>
      <c r="G39" s="100">
        <v>31947200</v>
      </c>
      <c r="H39" s="100">
        <v>65570992</v>
      </c>
      <c r="I39" s="100">
        <v>57864768</v>
      </c>
      <c r="J39" s="100">
        <v>31947200</v>
      </c>
      <c r="K39" s="100">
        <v>50960336</v>
      </c>
      <c r="L39" s="100">
        <v>47842069</v>
      </c>
      <c r="M39" s="100">
        <v>40892184</v>
      </c>
      <c r="N39" s="100">
        <v>50960336</v>
      </c>
      <c r="O39" s="100">
        <v>61706420</v>
      </c>
      <c r="P39" s="100">
        <v>48978649</v>
      </c>
      <c r="Q39" s="100">
        <v>38161307</v>
      </c>
      <c r="R39" s="100">
        <v>61706420</v>
      </c>
      <c r="S39" s="100"/>
      <c r="T39" s="100"/>
      <c r="U39" s="100"/>
      <c r="V39" s="100"/>
      <c r="W39" s="100">
        <v>31947200</v>
      </c>
      <c r="X39" s="100">
        <v>32588258</v>
      </c>
      <c r="Y39" s="100">
        <v>-641058</v>
      </c>
      <c r="Z39" s="137">
        <v>-1.97</v>
      </c>
      <c r="AA39" s="102">
        <v>32588258</v>
      </c>
    </row>
    <row r="40" spans="1:27" ht="12.75">
      <c r="A40" s="269" t="s">
        <v>201</v>
      </c>
      <c r="B40" s="256"/>
      <c r="C40" s="257">
        <v>32588258</v>
      </c>
      <c r="D40" s="257"/>
      <c r="E40" s="258">
        <v>27881112</v>
      </c>
      <c r="F40" s="259">
        <v>26922264</v>
      </c>
      <c r="G40" s="259">
        <v>65570992</v>
      </c>
      <c r="H40" s="259">
        <v>57864768</v>
      </c>
      <c r="I40" s="259">
        <v>50960336</v>
      </c>
      <c r="J40" s="259">
        <v>50960336</v>
      </c>
      <c r="K40" s="259">
        <v>47842069</v>
      </c>
      <c r="L40" s="259">
        <v>40892184</v>
      </c>
      <c r="M40" s="259">
        <v>61706420</v>
      </c>
      <c r="N40" s="259">
        <v>61706420</v>
      </c>
      <c r="O40" s="259">
        <v>48978649</v>
      </c>
      <c r="P40" s="259">
        <v>38161307</v>
      </c>
      <c r="Q40" s="259">
        <v>55093464</v>
      </c>
      <c r="R40" s="259">
        <v>55093464</v>
      </c>
      <c r="S40" s="259"/>
      <c r="T40" s="259"/>
      <c r="U40" s="259"/>
      <c r="V40" s="259"/>
      <c r="W40" s="259">
        <v>55093464</v>
      </c>
      <c r="X40" s="259">
        <v>53330662</v>
      </c>
      <c r="Y40" s="259">
        <v>1762802</v>
      </c>
      <c r="Z40" s="260">
        <v>3.31</v>
      </c>
      <c r="AA40" s="261">
        <v>26922264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28831081</v>
      </c>
      <c r="D5" s="200">
        <f t="shared" si="0"/>
        <v>0</v>
      </c>
      <c r="E5" s="106">
        <f t="shared" si="0"/>
        <v>24491000</v>
      </c>
      <c r="F5" s="106">
        <f t="shared" si="0"/>
        <v>29780448</v>
      </c>
      <c r="G5" s="106">
        <f t="shared" si="0"/>
        <v>2084869</v>
      </c>
      <c r="H5" s="106">
        <f t="shared" si="0"/>
        <v>2182761</v>
      </c>
      <c r="I5" s="106">
        <f t="shared" si="0"/>
        <v>1479753</v>
      </c>
      <c r="J5" s="106">
        <f t="shared" si="0"/>
        <v>5747383</v>
      </c>
      <c r="K5" s="106">
        <f t="shared" si="0"/>
        <v>850968</v>
      </c>
      <c r="L5" s="106">
        <f t="shared" si="0"/>
        <v>1894592</v>
      </c>
      <c r="M5" s="106">
        <f t="shared" si="0"/>
        <v>4616979</v>
      </c>
      <c r="N5" s="106">
        <f t="shared" si="0"/>
        <v>7362539</v>
      </c>
      <c r="O5" s="106">
        <f t="shared" si="0"/>
        <v>3371990</v>
      </c>
      <c r="P5" s="106">
        <f t="shared" si="0"/>
        <v>5323457</v>
      </c>
      <c r="Q5" s="106">
        <f t="shared" si="0"/>
        <v>2094813</v>
      </c>
      <c r="R5" s="106">
        <f t="shared" si="0"/>
        <v>10790260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23900182</v>
      </c>
      <c r="X5" s="106">
        <f t="shared" si="0"/>
        <v>22335336</v>
      </c>
      <c r="Y5" s="106">
        <f t="shared" si="0"/>
        <v>1564846</v>
      </c>
      <c r="Z5" s="201">
        <f>+IF(X5&lt;&gt;0,+(Y5/X5)*100,0)</f>
        <v>7.00614488181418</v>
      </c>
      <c r="AA5" s="199">
        <f>SUM(AA11:AA18)</f>
        <v>29780448</v>
      </c>
    </row>
    <row r="6" spans="1:27" ht="12.75">
      <c r="A6" s="291" t="s">
        <v>205</v>
      </c>
      <c r="B6" s="142"/>
      <c r="C6" s="62">
        <v>3152934</v>
      </c>
      <c r="D6" s="156"/>
      <c r="E6" s="60">
        <v>15627592</v>
      </c>
      <c r="F6" s="60">
        <v>19637961</v>
      </c>
      <c r="G6" s="60">
        <v>136800</v>
      </c>
      <c r="H6" s="60">
        <v>1334253</v>
      </c>
      <c r="I6" s="60">
        <v>159714</v>
      </c>
      <c r="J6" s="60">
        <v>1630767</v>
      </c>
      <c r="K6" s="60">
        <v>729672</v>
      </c>
      <c r="L6" s="60">
        <v>1253738</v>
      </c>
      <c r="M6" s="60">
        <v>2857612</v>
      </c>
      <c r="N6" s="60">
        <v>4841022</v>
      </c>
      <c r="O6" s="60">
        <v>658213</v>
      </c>
      <c r="P6" s="60">
        <v>5323457</v>
      </c>
      <c r="Q6" s="60">
        <v>1418698</v>
      </c>
      <c r="R6" s="60">
        <v>7400368</v>
      </c>
      <c r="S6" s="60"/>
      <c r="T6" s="60"/>
      <c r="U6" s="60"/>
      <c r="V6" s="60"/>
      <c r="W6" s="60">
        <v>13872157</v>
      </c>
      <c r="X6" s="60">
        <v>14728471</v>
      </c>
      <c r="Y6" s="60">
        <v>-856314</v>
      </c>
      <c r="Z6" s="140">
        <v>-5.81</v>
      </c>
      <c r="AA6" s="155">
        <v>19637961</v>
      </c>
    </row>
    <row r="7" spans="1:27" ht="12.75">
      <c r="A7" s="291" t="s">
        <v>206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2.75">
      <c r="A8" s="291" t="s">
        <v>207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2.75">
      <c r="A9" s="291" t="s">
        <v>208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209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2.75">
      <c r="A11" s="292" t="s">
        <v>210</v>
      </c>
      <c r="B11" s="142"/>
      <c r="C11" s="293">
        <f aca="true" t="shared" si="1" ref="C11:Y11">SUM(C6:C10)</f>
        <v>3152934</v>
      </c>
      <c r="D11" s="294">
        <f t="shared" si="1"/>
        <v>0</v>
      </c>
      <c r="E11" s="295">
        <f t="shared" si="1"/>
        <v>15627592</v>
      </c>
      <c r="F11" s="295">
        <f t="shared" si="1"/>
        <v>19637961</v>
      </c>
      <c r="G11" s="295">
        <f t="shared" si="1"/>
        <v>136800</v>
      </c>
      <c r="H11" s="295">
        <f t="shared" si="1"/>
        <v>1334253</v>
      </c>
      <c r="I11" s="295">
        <f t="shared" si="1"/>
        <v>159714</v>
      </c>
      <c r="J11" s="295">
        <f t="shared" si="1"/>
        <v>1630767</v>
      </c>
      <c r="K11" s="295">
        <f t="shared" si="1"/>
        <v>729672</v>
      </c>
      <c r="L11" s="295">
        <f t="shared" si="1"/>
        <v>1253738</v>
      </c>
      <c r="M11" s="295">
        <f t="shared" si="1"/>
        <v>2857612</v>
      </c>
      <c r="N11" s="295">
        <f t="shared" si="1"/>
        <v>4841022</v>
      </c>
      <c r="O11" s="295">
        <f t="shared" si="1"/>
        <v>658213</v>
      </c>
      <c r="P11" s="295">
        <f t="shared" si="1"/>
        <v>5323457</v>
      </c>
      <c r="Q11" s="295">
        <f t="shared" si="1"/>
        <v>1418698</v>
      </c>
      <c r="R11" s="295">
        <f t="shared" si="1"/>
        <v>7400368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13872157</v>
      </c>
      <c r="X11" s="295">
        <f t="shared" si="1"/>
        <v>14728471</v>
      </c>
      <c r="Y11" s="295">
        <f t="shared" si="1"/>
        <v>-856314</v>
      </c>
      <c r="Z11" s="296">
        <f>+IF(X11&lt;&gt;0,+(Y11/X11)*100,0)</f>
        <v>-5.81400472594881</v>
      </c>
      <c r="AA11" s="297">
        <f>SUM(AA6:AA10)</f>
        <v>19637961</v>
      </c>
    </row>
    <row r="12" spans="1:27" ht="12.75">
      <c r="A12" s="298" t="s">
        <v>211</v>
      </c>
      <c r="B12" s="136"/>
      <c r="C12" s="62"/>
      <c r="D12" s="156"/>
      <c r="E12" s="60">
        <v>7018408</v>
      </c>
      <c r="F12" s="60">
        <v>8008039</v>
      </c>
      <c r="G12" s="60">
        <v>1919569</v>
      </c>
      <c r="H12" s="60">
        <v>812390</v>
      </c>
      <c r="I12" s="60">
        <v>1320039</v>
      </c>
      <c r="J12" s="60">
        <v>4051998</v>
      </c>
      <c r="K12" s="60">
        <v>121296</v>
      </c>
      <c r="L12" s="60">
        <v>590504</v>
      </c>
      <c r="M12" s="60">
        <v>1183137</v>
      </c>
      <c r="N12" s="60">
        <v>1894937</v>
      </c>
      <c r="O12" s="60">
        <v>2636689</v>
      </c>
      <c r="P12" s="60"/>
      <c r="Q12" s="60">
        <v>315161</v>
      </c>
      <c r="R12" s="60">
        <v>2951850</v>
      </c>
      <c r="S12" s="60"/>
      <c r="T12" s="60"/>
      <c r="U12" s="60"/>
      <c r="V12" s="60"/>
      <c r="W12" s="60">
        <v>8898785</v>
      </c>
      <c r="X12" s="60">
        <v>6006029</v>
      </c>
      <c r="Y12" s="60">
        <v>2892756</v>
      </c>
      <c r="Z12" s="140">
        <v>48.16</v>
      </c>
      <c r="AA12" s="155">
        <v>8008039</v>
      </c>
    </row>
    <row r="13" spans="1:27" ht="12.75">
      <c r="A13" s="298" t="s">
        <v>212</v>
      </c>
      <c r="B13" s="136"/>
      <c r="C13" s="273">
        <v>867597</v>
      </c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>
        <v>24810550</v>
      </c>
      <c r="D15" s="156"/>
      <c r="E15" s="60">
        <v>1845000</v>
      </c>
      <c r="F15" s="60">
        <v>2134448</v>
      </c>
      <c r="G15" s="60">
        <v>28500</v>
      </c>
      <c r="H15" s="60">
        <v>36118</v>
      </c>
      <c r="I15" s="60"/>
      <c r="J15" s="60">
        <v>64618</v>
      </c>
      <c r="K15" s="60"/>
      <c r="L15" s="60">
        <v>50350</v>
      </c>
      <c r="M15" s="60">
        <v>576230</v>
      </c>
      <c r="N15" s="60">
        <v>626580</v>
      </c>
      <c r="O15" s="60">
        <v>77088</v>
      </c>
      <c r="P15" s="60"/>
      <c r="Q15" s="60">
        <v>360954</v>
      </c>
      <c r="R15" s="60">
        <v>438042</v>
      </c>
      <c r="S15" s="60"/>
      <c r="T15" s="60"/>
      <c r="U15" s="60"/>
      <c r="V15" s="60"/>
      <c r="W15" s="60">
        <v>1129240</v>
      </c>
      <c r="X15" s="60">
        <v>1600836</v>
      </c>
      <c r="Y15" s="60">
        <v>-471596</v>
      </c>
      <c r="Z15" s="140">
        <v>-29.46</v>
      </c>
      <c r="AA15" s="155">
        <v>2134448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2.7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2.7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3152934</v>
      </c>
      <c r="D36" s="156">
        <f t="shared" si="4"/>
        <v>0</v>
      </c>
      <c r="E36" s="60">
        <f t="shared" si="4"/>
        <v>15627592</v>
      </c>
      <c r="F36" s="60">
        <f t="shared" si="4"/>
        <v>19637961</v>
      </c>
      <c r="G36" s="60">
        <f t="shared" si="4"/>
        <v>136800</v>
      </c>
      <c r="H36" s="60">
        <f t="shared" si="4"/>
        <v>1334253</v>
      </c>
      <c r="I36" s="60">
        <f t="shared" si="4"/>
        <v>159714</v>
      </c>
      <c r="J36" s="60">
        <f t="shared" si="4"/>
        <v>1630767</v>
      </c>
      <c r="K36" s="60">
        <f t="shared" si="4"/>
        <v>729672</v>
      </c>
      <c r="L36" s="60">
        <f t="shared" si="4"/>
        <v>1253738</v>
      </c>
      <c r="M36" s="60">
        <f t="shared" si="4"/>
        <v>2857612</v>
      </c>
      <c r="N36" s="60">
        <f t="shared" si="4"/>
        <v>4841022</v>
      </c>
      <c r="O36" s="60">
        <f t="shared" si="4"/>
        <v>658213</v>
      </c>
      <c r="P36" s="60">
        <f t="shared" si="4"/>
        <v>5323457</v>
      </c>
      <c r="Q36" s="60">
        <f t="shared" si="4"/>
        <v>1418698</v>
      </c>
      <c r="R36" s="60">
        <f t="shared" si="4"/>
        <v>7400368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13872157</v>
      </c>
      <c r="X36" s="60">
        <f t="shared" si="4"/>
        <v>14728471</v>
      </c>
      <c r="Y36" s="60">
        <f t="shared" si="4"/>
        <v>-856314</v>
      </c>
      <c r="Z36" s="140">
        <f aca="true" t="shared" si="5" ref="Z36:Z49">+IF(X36&lt;&gt;0,+(Y36/X36)*100,0)</f>
        <v>-5.81400472594881</v>
      </c>
      <c r="AA36" s="155">
        <f>AA6+AA21</f>
        <v>19637961</v>
      </c>
    </row>
    <row r="37" spans="1:27" ht="12.75">
      <c r="A37" s="291" t="s">
        <v>206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2.7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2.7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2.75">
      <c r="A40" s="291" t="s">
        <v>209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2.75">
      <c r="A41" s="292" t="s">
        <v>210</v>
      </c>
      <c r="B41" s="142"/>
      <c r="C41" s="293">
        <f aca="true" t="shared" si="6" ref="C41:Y41">SUM(C36:C40)</f>
        <v>3152934</v>
      </c>
      <c r="D41" s="294">
        <f t="shared" si="6"/>
        <v>0</v>
      </c>
      <c r="E41" s="295">
        <f t="shared" si="6"/>
        <v>15627592</v>
      </c>
      <c r="F41" s="295">
        <f t="shared" si="6"/>
        <v>19637961</v>
      </c>
      <c r="G41" s="295">
        <f t="shared" si="6"/>
        <v>136800</v>
      </c>
      <c r="H41" s="295">
        <f t="shared" si="6"/>
        <v>1334253</v>
      </c>
      <c r="I41" s="295">
        <f t="shared" si="6"/>
        <v>159714</v>
      </c>
      <c r="J41" s="295">
        <f t="shared" si="6"/>
        <v>1630767</v>
      </c>
      <c r="K41" s="295">
        <f t="shared" si="6"/>
        <v>729672</v>
      </c>
      <c r="L41" s="295">
        <f t="shared" si="6"/>
        <v>1253738</v>
      </c>
      <c r="M41" s="295">
        <f t="shared" si="6"/>
        <v>2857612</v>
      </c>
      <c r="N41" s="295">
        <f t="shared" si="6"/>
        <v>4841022</v>
      </c>
      <c r="O41" s="295">
        <f t="shared" si="6"/>
        <v>658213</v>
      </c>
      <c r="P41" s="295">
        <f t="shared" si="6"/>
        <v>5323457</v>
      </c>
      <c r="Q41" s="295">
        <f t="shared" si="6"/>
        <v>1418698</v>
      </c>
      <c r="R41" s="295">
        <f t="shared" si="6"/>
        <v>7400368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13872157</v>
      </c>
      <c r="X41" s="295">
        <f t="shared" si="6"/>
        <v>14728471</v>
      </c>
      <c r="Y41" s="295">
        <f t="shared" si="6"/>
        <v>-856314</v>
      </c>
      <c r="Z41" s="296">
        <f t="shared" si="5"/>
        <v>-5.81400472594881</v>
      </c>
      <c r="AA41" s="297">
        <f>SUM(AA36:AA40)</f>
        <v>19637961</v>
      </c>
    </row>
    <row r="42" spans="1:27" ht="12.75">
      <c r="A42" s="298" t="s">
        <v>211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7018408</v>
      </c>
      <c r="F42" s="54">
        <f t="shared" si="7"/>
        <v>8008039</v>
      </c>
      <c r="G42" s="54">
        <f t="shared" si="7"/>
        <v>1919569</v>
      </c>
      <c r="H42" s="54">
        <f t="shared" si="7"/>
        <v>812390</v>
      </c>
      <c r="I42" s="54">
        <f t="shared" si="7"/>
        <v>1320039</v>
      </c>
      <c r="J42" s="54">
        <f t="shared" si="7"/>
        <v>4051998</v>
      </c>
      <c r="K42" s="54">
        <f t="shared" si="7"/>
        <v>121296</v>
      </c>
      <c r="L42" s="54">
        <f t="shared" si="7"/>
        <v>590504</v>
      </c>
      <c r="M42" s="54">
        <f t="shared" si="7"/>
        <v>1183137</v>
      </c>
      <c r="N42" s="54">
        <f t="shared" si="7"/>
        <v>1894937</v>
      </c>
      <c r="O42" s="54">
        <f t="shared" si="7"/>
        <v>2636689</v>
      </c>
      <c r="P42" s="54">
        <f t="shared" si="7"/>
        <v>0</v>
      </c>
      <c r="Q42" s="54">
        <f t="shared" si="7"/>
        <v>315161</v>
      </c>
      <c r="R42" s="54">
        <f t="shared" si="7"/>
        <v>2951850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8898785</v>
      </c>
      <c r="X42" s="54">
        <f t="shared" si="7"/>
        <v>6006029</v>
      </c>
      <c r="Y42" s="54">
        <f t="shared" si="7"/>
        <v>2892756</v>
      </c>
      <c r="Z42" s="184">
        <f t="shared" si="5"/>
        <v>48.1642030033488</v>
      </c>
      <c r="AA42" s="130">
        <f aca="true" t="shared" si="8" ref="AA42:AA48">AA12+AA27</f>
        <v>8008039</v>
      </c>
    </row>
    <row r="43" spans="1:27" ht="12.75">
      <c r="A43" s="298" t="s">
        <v>212</v>
      </c>
      <c r="B43" s="136"/>
      <c r="C43" s="303">
        <f t="shared" si="7"/>
        <v>867597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24810550</v>
      </c>
      <c r="D45" s="129">
        <f t="shared" si="7"/>
        <v>0</v>
      </c>
      <c r="E45" s="54">
        <f t="shared" si="7"/>
        <v>1845000</v>
      </c>
      <c r="F45" s="54">
        <f t="shared" si="7"/>
        <v>2134448</v>
      </c>
      <c r="G45" s="54">
        <f t="shared" si="7"/>
        <v>28500</v>
      </c>
      <c r="H45" s="54">
        <f t="shared" si="7"/>
        <v>36118</v>
      </c>
      <c r="I45" s="54">
        <f t="shared" si="7"/>
        <v>0</v>
      </c>
      <c r="J45" s="54">
        <f t="shared" si="7"/>
        <v>64618</v>
      </c>
      <c r="K45" s="54">
        <f t="shared" si="7"/>
        <v>0</v>
      </c>
      <c r="L45" s="54">
        <f t="shared" si="7"/>
        <v>50350</v>
      </c>
      <c r="M45" s="54">
        <f t="shared" si="7"/>
        <v>576230</v>
      </c>
      <c r="N45" s="54">
        <f t="shared" si="7"/>
        <v>626580</v>
      </c>
      <c r="O45" s="54">
        <f t="shared" si="7"/>
        <v>77088</v>
      </c>
      <c r="P45" s="54">
        <f t="shared" si="7"/>
        <v>0</v>
      </c>
      <c r="Q45" s="54">
        <f t="shared" si="7"/>
        <v>360954</v>
      </c>
      <c r="R45" s="54">
        <f t="shared" si="7"/>
        <v>438042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1129240</v>
      </c>
      <c r="X45" s="54">
        <f t="shared" si="7"/>
        <v>1600836</v>
      </c>
      <c r="Y45" s="54">
        <f t="shared" si="7"/>
        <v>-471596</v>
      </c>
      <c r="Z45" s="184">
        <f t="shared" si="5"/>
        <v>-29.459357485713717</v>
      </c>
      <c r="AA45" s="130">
        <f t="shared" si="8"/>
        <v>2134448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220</v>
      </c>
      <c r="B49" s="149"/>
      <c r="C49" s="239">
        <f aca="true" t="shared" si="9" ref="C49:Y49">SUM(C41:C48)</f>
        <v>28831081</v>
      </c>
      <c r="D49" s="218">
        <f t="shared" si="9"/>
        <v>0</v>
      </c>
      <c r="E49" s="220">
        <f t="shared" si="9"/>
        <v>24491000</v>
      </c>
      <c r="F49" s="220">
        <f t="shared" si="9"/>
        <v>29780448</v>
      </c>
      <c r="G49" s="220">
        <f t="shared" si="9"/>
        <v>2084869</v>
      </c>
      <c r="H49" s="220">
        <f t="shared" si="9"/>
        <v>2182761</v>
      </c>
      <c r="I49" s="220">
        <f t="shared" si="9"/>
        <v>1479753</v>
      </c>
      <c r="J49" s="220">
        <f t="shared" si="9"/>
        <v>5747383</v>
      </c>
      <c r="K49" s="220">
        <f t="shared" si="9"/>
        <v>850968</v>
      </c>
      <c r="L49" s="220">
        <f t="shared" si="9"/>
        <v>1894592</v>
      </c>
      <c r="M49" s="220">
        <f t="shared" si="9"/>
        <v>4616979</v>
      </c>
      <c r="N49" s="220">
        <f t="shared" si="9"/>
        <v>7362539</v>
      </c>
      <c r="O49" s="220">
        <f t="shared" si="9"/>
        <v>3371990</v>
      </c>
      <c r="P49" s="220">
        <f t="shared" si="9"/>
        <v>5323457</v>
      </c>
      <c r="Q49" s="220">
        <f t="shared" si="9"/>
        <v>2094813</v>
      </c>
      <c r="R49" s="220">
        <f t="shared" si="9"/>
        <v>10790260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23900182</v>
      </c>
      <c r="X49" s="220">
        <f t="shared" si="9"/>
        <v>22335336</v>
      </c>
      <c r="Y49" s="220">
        <f t="shared" si="9"/>
        <v>1564846</v>
      </c>
      <c r="Z49" s="221">
        <f t="shared" si="5"/>
        <v>7.00614488181418</v>
      </c>
      <c r="AA49" s="222">
        <f>SUM(AA41:AA48)</f>
        <v>29780448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3950000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2.75">
      <c r="A52" s="310" t="s">
        <v>205</v>
      </c>
      <c r="B52" s="142"/>
      <c r="C52" s="62"/>
      <c r="D52" s="156"/>
      <c r="E52" s="60">
        <v>1500000</v>
      </c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2.75">
      <c r="A53" s="310" t="s">
        <v>206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2.75">
      <c r="A54" s="310" t="s">
        <v>207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208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209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210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1500000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2.75">
      <c r="A58" s="311" t="s">
        <v>211</v>
      </c>
      <c r="B58" s="136"/>
      <c r="C58" s="62"/>
      <c r="D58" s="156"/>
      <c r="E58" s="60">
        <v>50000</v>
      </c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/>
      <c r="D61" s="156"/>
      <c r="E61" s="60">
        <v>2400000</v>
      </c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224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2.75">
      <c r="A67" s="311" t="s">
        <v>225</v>
      </c>
      <c r="B67" s="316"/>
      <c r="C67" s="62"/>
      <c r="D67" s="156"/>
      <c r="E67" s="60">
        <v>3950000</v>
      </c>
      <c r="F67" s="60">
        <v>3950000</v>
      </c>
      <c r="G67" s="60"/>
      <c r="H67" s="60"/>
      <c r="I67" s="60"/>
      <c r="J67" s="60"/>
      <c r="K67" s="60"/>
      <c r="L67" s="60">
        <v>628622</v>
      </c>
      <c r="M67" s="60">
        <v>1232306</v>
      </c>
      <c r="N67" s="60">
        <v>1860928</v>
      </c>
      <c r="O67" s="60">
        <v>255078</v>
      </c>
      <c r="P67" s="60">
        <v>477649</v>
      </c>
      <c r="Q67" s="60">
        <v>222748</v>
      </c>
      <c r="R67" s="60">
        <v>955475</v>
      </c>
      <c r="S67" s="60"/>
      <c r="T67" s="60"/>
      <c r="U67" s="60"/>
      <c r="V67" s="60"/>
      <c r="W67" s="60">
        <v>2816403</v>
      </c>
      <c r="X67" s="60">
        <v>2962500</v>
      </c>
      <c r="Y67" s="60">
        <v>-146097</v>
      </c>
      <c r="Z67" s="140">
        <v>-4.93</v>
      </c>
      <c r="AA67" s="155"/>
    </row>
    <row r="68" spans="1:27" ht="12.75">
      <c r="A68" s="311" t="s">
        <v>43</v>
      </c>
      <c r="B68" s="316"/>
      <c r="C68" s="62"/>
      <c r="D68" s="156"/>
      <c r="E68" s="60"/>
      <c r="F68" s="60"/>
      <c r="G68" s="60">
        <v>20514</v>
      </c>
      <c r="H68" s="60">
        <v>182304</v>
      </c>
      <c r="I68" s="60">
        <v>455063</v>
      </c>
      <c r="J68" s="60">
        <v>657881</v>
      </c>
      <c r="K68" s="60">
        <v>159715</v>
      </c>
      <c r="L68" s="60"/>
      <c r="M68" s="60"/>
      <c r="N68" s="60">
        <v>159715</v>
      </c>
      <c r="O68" s="60"/>
      <c r="P68" s="60"/>
      <c r="Q68" s="60"/>
      <c r="R68" s="60"/>
      <c r="S68" s="60"/>
      <c r="T68" s="60"/>
      <c r="U68" s="60"/>
      <c r="V68" s="60"/>
      <c r="W68" s="60">
        <v>817596</v>
      </c>
      <c r="X68" s="60"/>
      <c r="Y68" s="60">
        <v>817596</v>
      </c>
      <c r="Z68" s="140"/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3950000</v>
      </c>
      <c r="F69" s="220">
        <f t="shared" si="12"/>
        <v>3950000</v>
      </c>
      <c r="G69" s="220">
        <f t="shared" si="12"/>
        <v>20514</v>
      </c>
      <c r="H69" s="220">
        <f t="shared" si="12"/>
        <v>182304</v>
      </c>
      <c r="I69" s="220">
        <f t="shared" si="12"/>
        <v>455063</v>
      </c>
      <c r="J69" s="220">
        <f t="shared" si="12"/>
        <v>657881</v>
      </c>
      <c r="K69" s="220">
        <f t="shared" si="12"/>
        <v>159715</v>
      </c>
      <c r="L69" s="220">
        <f t="shared" si="12"/>
        <v>628622</v>
      </c>
      <c r="M69" s="220">
        <f t="shared" si="12"/>
        <v>1232306</v>
      </c>
      <c r="N69" s="220">
        <f t="shared" si="12"/>
        <v>2020643</v>
      </c>
      <c r="O69" s="220">
        <f t="shared" si="12"/>
        <v>255078</v>
      </c>
      <c r="P69" s="220">
        <f t="shared" si="12"/>
        <v>477649</v>
      </c>
      <c r="Q69" s="220">
        <f t="shared" si="12"/>
        <v>222748</v>
      </c>
      <c r="R69" s="220">
        <f t="shared" si="12"/>
        <v>955475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3633999</v>
      </c>
      <c r="X69" s="220">
        <f t="shared" si="12"/>
        <v>2962500</v>
      </c>
      <c r="Y69" s="220">
        <f t="shared" si="12"/>
        <v>671499</v>
      </c>
      <c r="Z69" s="221">
        <f>+IF(X69&lt;&gt;0,+(Y69/X69)*100,0)</f>
        <v>22.666632911392405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3152934</v>
      </c>
      <c r="D5" s="357">
        <f t="shared" si="0"/>
        <v>0</v>
      </c>
      <c r="E5" s="356">
        <f t="shared" si="0"/>
        <v>15627592</v>
      </c>
      <c r="F5" s="358">
        <f t="shared" si="0"/>
        <v>19637961</v>
      </c>
      <c r="G5" s="358">
        <f t="shared" si="0"/>
        <v>136800</v>
      </c>
      <c r="H5" s="356">
        <f t="shared" si="0"/>
        <v>1334253</v>
      </c>
      <c r="I5" s="356">
        <f t="shared" si="0"/>
        <v>159714</v>
      </c>
      <c r="J5" s="358">
        <f t="shared" si="0"/>
        <v>1630767</v>
      </c>
      <c r="K5" s="358">
        <f t="shared" si="0"/>
        <v>729672</v>
      </c>
      <c r="L5" s="356">
        <f t="shared" si="0"/>
        <v>1253738</v>
      </c>
      <c r="M5" s="356">
        <f t="shared" si="0"/>
        <v>2857612</v>
      </c>
      <c r="N5" s="358">
        <f t="shared" si="0"/>
        <v>4841022</v>
      </c>
      <c r="O5" s="358">
        <f t="shared" si="0"/>
        <v>658213</v>
      </c>
      <c r="P5" s="356">
        <f t="shared" si="0"/>
        <v>5323457</v>
      </c>
      <c r="Q5" s="356">
        <f t="shared" si="0"/>
        <v>1418698</v>
      </c>
      <c r="R5" s="358">
        <f t="shared" si="0"/>
        <v>7400368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13872157</v>
      </c>
      <c r="X5" s="356">
        <f t="shared" si="0"/>
        <v>14728471</v>
      </c>
      <c r="Y5" s="358">
        <f t="shared" si="0"/>
        <v>-856314</v>
      </c>
      <c r="Z5" s="359">
        <f>+IF(X5&lt;&gt;0,+(Y5/X5)*100,0)</f>
        <v>-5.81400472594881</v>
      </c>
      <c r="AA5" s="360">
        <f>+AA6+AA8+AA11+AA13+AA15</f>
        <v>19637961</v>
      </c>
    </row>
    <row r="6" spans="1:27" ht="12.75">
      <c r="A6" s="361" t="s">
        <v>205</v>
      </c>
      <c r="B6" s="142"/>
      <c r="C6" s="60">
        <f>+C7</f>
        <v>3152934</v>
      </c>
      <c r="D6" s="340">
        <f aca="true" t="shared" si="1" ref="D6:AA6">+D7</f>
        <v>0</v>
      </c>
      <c r="E6" s="60">
        <f t="shared" si="1"/>
        <v>15627592</v>
      </c>
      <c r="F6" s="59">
        <f t="shared" si="1"/>
        <v>19637961</v>
      </c>
      <c r="G6" s="59">
        <f t="shared" si="1"/>
        <v>136800</v>
      </c>
      <c r="H6" s="60">
        <f t="shared" si="1"/>
        <v>1334253</v>
      </c>
      <c r="I6" s="60">
        <f t="shared" si="1"/>
        <v>159714</v>
      </c>
      <c r="J6" s="59">
        <f t="shared" si="1"/>
        <v>1630767</v>
      </c>
      <c r="K6" s="59">
        <f t="shared" si="1"/>
        <v>729672</v>
      </c>
      <c r="L6" s="60">
        <f t="shared" si="1"/>
        <v>1253738</v>
      </c>
      <c r="M6" s="60">
        <f t="shared" si="1"/>
        <v>2857612</v>
      </c>
      <c r="N6" s="59">
        <f t="shared" si="1"/>
        <v>4841022</v>
      </c>
      <c r="O6" s="59">
        <f t="shared" si="1"/>
        <v>658213</v>
      </c>
      <c r="P6" s="60">
        <f t="shared" si="1"/>
        <v>5323457</v>
      </c>
      <c r="Q6" s="60">
        <f t="shared" si="1"/>
        <v>1418698</v>
      </c>
      <c r="R6" s="59">
        <f t="shared" si="1"/>
        <v>7400368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13872157</v>
      </c>
      <c r="X6" s="60">
        <f t="shared" si="1"/>
        <v>14728471</v>
      </c>
      <c r="Y6" s="59">
        <f t="shared" si="1"/>
        <v>-856314</v>
      </c>
      <c r="Z6" s="61">
        <f>+IF(X6&lt;&gt;0,+(Y6/X6)*100,0)</f>
        <v>-5.81400472594881</v>
      </c>
      <c r="AA6" s="62">
        <f t="shared" si="1"/>
        <v>19637961</v>
      </c>
    </row>
    <row r="7" spans="1:27" ht="12.75">
      <c r="A7" s="291" t="s">
        <v>229</v>
      </c>
      <c r="B7" s="142"/>
      <c r="C7" s="60">
        <v>3152934</v>
      </c>
      <c r="D7" s="340"/>
      <c r="E7" s="60">
        <v>15627592</v>
      </c>
      <c r="F7" s="59">
        <v>19637961</v>
      </c>
      <c r="G7" s="59">
        <v>136800</v>
      </c>
      <c r="H7" s="60">
        <v>1334253</v>
      </c>
      <c r="I7" s="60">
        <v>159714</v>
      </c>
      <c r="J7" s="59">
        <v>1630767</v>
      </c>
      <c r="K7" s="59">
        <v>729672</v>
      </c>
      <c r="L7" s="60">
        <v>1253738</v>
      </c>
      <c r="M7" s="60">
        <v>2857612</v>
      </c>
      <c r="N7" s="59">
        <v>4841022</v>
      </c>
      <c r="O7" s="59">
        <v>658213</v>
      </c>
      <c r="P7" s="60">
        <v>5323457</v>
      </c>
      <c r="Q7" s="60">
        <v>1418698</v>
      </c>
      <c r="R7" s="59">
        <v>7400368</v>
      </c>
      <c r="S7" s="59"/>
      <c r="T7" s="60"/>
      <c r="U7" s="60"/>
      <c r="V7" s="59"/>
      <c r="W7" s="59">
        <v>13872157</v>
      </c>
      <c r="X7" s="60">
        <v>14728471</v>
      </c>
      <c r="Y7" s="59">
        <v>-856314</v>
      </c>
      <c r="Z7" s="61">
        <v>-5.81</v>
      </c>
      <c r="AA7" s="62">
        <v>19637961</v>
      </c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7018408</v>
      </c>
      <c r="F22" s="345">
        <f t="shared" si="6"/>
        <v>8008039</v>
      </c>
      <c r="G22" s="345">
        <f t="shared" si="6"/>
        <v>1919569</v>
      </c>
      <c r="H22" s="343">
        <f t="shared" si="6"/>
        <v>812390</v>
      </c>
      <c r="I22" s="343">
        <f t="shared" si="6"/>
        <v>1320039</v>
      </c>
      <c r="J22" s="345">
        <f t="shared" si="6"/>
        <v>4051998</v>
      </c>
      <c r="K22" s="345">
        <f t="shared" si="6"/>
        <v>121296</v>
      </c>
      <c r="L22" s="343">
        <f t="shared" si="6"/>
        <v>590504</v>
      </c>
      <c r="M22" s="343">
        <f t="shared" si="6"/>
        <v>1183137</v>
      </c>
      <c r="N22" s="345">
        <f t="shared" si="6"/>
        <v>1894937</v>
      </c>
      <c r="O22" s="345">
        <f t="shared" si="6"/>
        <v>2636689</v>
      </c>
      <c r="P22" s="343">
        <f t="shared" si="6"/>
        <v>0</v>
      </c>
      <c r="Q22" s="343">
        <f t="shared" si="6"/>
        <v>315161</v>
      </c>
      <c r="R22" s="345">
        <f t="shared" si="6"/>
        <v>2951850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8898785</v>
      </c>
      <c r="X22" s="343">
        <f t="shared" si="6"/>
        <v>6006030</v>
      </c>
      <c r="Y22" s="345">
        <f t="shared" si="6"/>
        <v>2892755</v>
      </c>
      <c r="Z22" s="336">
        <f>+IF(X22&lt;&gt;0,+(Y22/X22)*100,0)</f>
        <v>48.164178334107554</v>
      </c>
      <c r="AA22" s="350">
        <f>SUM(AA23:AA32)</f>
        <v>8008039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>
        <v>959902</v>
      </c>
      <c r="G24" s="59"/>
      <c r="H24" s="60"/>
      <c r="I24" s="60">
        <v>133198</v>
      </c>
      <c r="J24" s="59">
        <v>133198</v>
      </c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>
        <v>133198</v>
      </c>
      <c r="X24" s="60">
        <v>719927</v>
      </c>
      <c r="Y24" s="59">
        <v>-586729</v>
      </c>
      <c r="Z24" s="61">
        <v>-81.5</v>
      </c>
      <c r="AA24" s="62">
        <v>959902</v>
      </c>
    </row>
    <row r="25" spans="1:27" ht="12.75">
      <c r="A25" s="361" t="s">
        <v>239</v>
      </c>
      <c r="B25" s="142"/>
      <c r="C25" s="60"/>
      <c r="D25" s="340"/>
      <c r="E25" s="60">
        <v>7018408</v>
      </c>
      <c r="F25" s="59">
        <v>6857507</v>
      </c>
      <c r="G25" s="59">
        <v>1919569</v>
      </c>
      <c r="H25" s="60">
        <v>621760</v>
      </c>
      <c r="I25" s="60">
        <v>1186841</v>
      </c>
      <c r="J25" s="59">
        <v>3728170</v>
      </c>
      <c r="K25" s="59">
        <v>121296</v>
      </c>
      <c r="L25" s="60">
        <v>590504</v>
      </c>
      <c r="M25" s="60">
        <v>1183137</v>
      </c>
      <c r="N25" s="59">
        <v>1894937</v>
      </c>
      <c r="O25" s="59">
        <v>2636689</v>
      </c>
      <c r="P25" s="60"/>
      <c r="Q25" s="60">
        <v>315161</v>
      </c>
      <c r="R25" s="59">
        <v>2951850</v>
      </c>
      <c r="S25" s="59"/>
      <c r="T25" s="60"/>
      <c r="U25" s="60"/>
      <c r="V25" s="59"/>
      <c r="W25" s="59">
        <v>8574957</v>
      </c>
      <c r="X25" s="60">
        <v>5143130</v>
      </c>
      <c r="Y25" s="59">
        <v>3431827</v>
      </c>
      <c r="Z25" s="61">
        <v>66.73</v>
      </c>
      <c r="AA25" s="62">
        <v>6857507</v>
      </c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>
        <v>190630</v>
      </c>
      <c r="G27" s="59"/>
      <c r="H27" s="60">
        <v>190630</v>
      </c>
      <c r="I27" s="60"/>
      <c r="J27" s="59">
        <v>190630</v>
      </c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>
        <v>190630</v>
      </c>
      <c r="X27" s="60">
        <v>142973</v>
      </c>
      <c r="Y27" s="59">
        <v>47657</v>
      </c>
      <c r="Z27" s="61">
        <v>33.33</v>
      </c>
      <c r="AA27" s="62">
        <v>190630</v>
      </c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867597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>
        <v>867597</v>
      </c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24810550</v>
      </c>
      <c r="D40" s="344">
        <f t="shared" si="9"/>
        <v>0</v>
      </c>
      <c r="E40" s="343">
        <f t="shared" si="9"/>
        <v>1845000</v>
      </c>
      <c r="F40" s="345">
        <f t="shared" si="9"/>
        <v>2134448</v>
      </c>
      <c r="G40" s="345">
        <f t="shared" si="9"/>
        <v>28500</v>
      </c>
      <c r="H40" s="343">
        <f t="shared" si="9"/>
        <v>36118</v>
      </c>
      <c r="I40" s="343">
        <f t="shared" si="9"/>
        <v>0</v>
      </c>
      <c r="J40" s="345">
        <f t="shared" si="9"/>
        <v>64618</v>
      </c>
      <c r="K40" s="345">
        <f t="shared" si="9"/>
        <v>0</v>
      </c>
      <c r="L40" s="343">
        <f t="shared" si="9"/>
        <v>50350</v>
      </c>
      <c r="M40" s="343">
        <f t="shared" si="9"/>
        <v>576230</v>
      </c>
      <c r="N40" s="345">
        <f t="shared" si="9"/>
        <v>626580</v>
      </c>
      <c r="O40" s="345">
        <f t="shared" si="9"/>
        <v>77088</v>
      </c>
      <c r="P40" s="343">
        <f t="shared" si="9"/>
        <v>0</v>
      </c>
      <c r="Q40" s="343">
        <f t="shared" si="9"/>
        <v>360954</v>
      </c>
      <c r="R40" s="345">
        <f t="shared" si="9"/>
        <v>438042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1129240</v>
      </c>
      <c r="X40" s="343">
        <f t="shared" si="9"/>
        <v>1600837</v>
      </c>
      <c r="Y40" s="345">
        <f t="shared" si="9"/>
        <v>-471597</v>
      </c>
      <c r="Z40" s="336">
        <f>+IF(X40&lt;&gt;0,+(Y40/X40)*100,0)</f>
        <v>-29.459401550563864</v>
      </c>
      <c r="AA40" s="350">
        <f>SUM(AA41:AA49)</f>
        <v>2134448</v>
      </c>
    </row>
    <row r="41" spans="1:27" ht="12.75">
      <c r="A41" s="361" t="s">
        <v>248</v>
      </c>
      <c r="B41" s="142"/>
      <c r="C41" s="362">
        <v>2233205</v>
      </c>
      <c r="D41" s="363"/>
      <c r="E41" s="362"/>
      <c r="F41" s="364">
        <v>1400102</v>
      </c>
      <c r="G41" s="364"/>
      <c r="H41" s="362"/>
      <c r="I41" s="362"/>
      <c r="J41" s="364"/>
      <c r="K41" s="364"/>
      <c r="L41" s="362"/>
      <c r="M41" s="362">
        <v>576230</v>
      </c>
      <c r="N41" s="364">
        <v>576230</v>
      </c>
      <c r="O41" s="364"/>
      <c r="P41" s="362"/>
      <c r="Q41" s="362">
        <v>360954</v>
      </c>
      <c r="R41" s="364">
        <v>360954</v>
      </c>
      <c r="S41" s="364"/>
      <c r="T41" s="362"/>
      <c r="U41" s="362"/>
      <c r="V41" s="364"/>
      <c r="W41" s="364">
        <v>937184</v>
      </c>
      <c r="X41" s="362">
        <v>1050077</v>
      </c>
      <c r="Y41" s="364">
        <v>-112893</v>
      </c>
      <c r="Z41" s="365">
        <v>-10.75</v>
      </c>
      <c r="AA41" s="366">
        <v>1400102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>
        <v>198700</v>
      </c>
      <c r="D43" s="369"/>
      <c r="E43" s="305">
        <v>1600000</v>
      </c>
      <c r="F43" s="370"/>
      <c r="G43" s="370"/>
      <c r="H43" s="305"/>
      <c r="I43" s="305"/>
      <c r="J43" s="370"/>
      <c r="K43" s="370"/>
      <c r="L43" s="305">
        <v>50350</v>
      </c>
      <c r="M43" s="305"/>
      <c r="N43" s="370">
        <v>50350</v>
      </c>
      <c r="O43" s="370"/>
      <c r="P43" s="305"/>
      <c r="Q43" s="305"/>
      <c r="R43" s="370"/>
      <c r="S43" s="370"/>
      <c r="T43" s="305"/>
      <c r="U43" s="305"/>
      <c r="V43" s="370"/>
      <c r="W43" s="370">
        <v>50350</v>
      </c>
      <c r="X43" s="305"/>
      <c r="Y43" s="370">
        <v>50350</v>
      </c>
      <c r="Z43" s="371"/>
      <c r="AA43" s="303"/>
    </row>
    <row r="44" spans="1:27" ht="12.75">
      <c r="A44" s="361" t="s">
        <v>251</v>
      </c>
      <c r="B44" s="136"/>
      <c r="C44" s="60">
        <v>568424</v>
      </c>
      <c r="D44" s="368"/>
      <c r="E44" s="54">
        <v>230000</v>
      </c>
      <c r="F44" s="53">
        <v>734346</v>
      </c>
      <c r="G44" s="53">
        <v>28500</v>
      </c>
      <c r="H44" s="54">
        <v>36118</v>
      </c>
      <c r="I44" s="54"/>
      <c r="J44" s="53">
        <v>64618</v>
      </c>
      <c r="K44" s="53"/>
      <c r="L44" s="54"/>
      <c r="M44" s="54"/>
      <c r="N44" s="53"/>
      <c r="O44" s="53">
        <v>77088</v>
      </c>
      <c r="P44" s="54"/>
      <c r="Q44" s="54"/>
      <c r="R44" s="53">
        <v>77088</v>
      </c>
      <c r="S44" s="53"/>
      <c r="T44" s="54"/>
      <c r="U44" s="54"/>
      <c r="V44" s="53"/>
      <c r="W44" s="53">
        <v>141706</v>
      </c>
      <c r="X44" s="54">
        <v>550760</v>
      </c>
      <c r="Y44" s="53">
        <v>-409054</v>
      </c>
      <c r="Z44" s="94">
        <v>-74.27</v>
      </c>
      <c r="AA44" s="95">
        <v>734346</v>
      </c>
    </row>
    <row r="45" spans="1:27" ht="12.75">
      <c r="A45" s="361" t="s">
        <v>252</v>
      </c>
      <c r="B45" s="136"/>
      <c r="C45" s="60"/>
      <c r="D45" s="368"/>
      <c r="E45" s="54">
        <v>15000</v>
      </c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>
        <v>21810221</v>
      </c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28831081</v>
      </c>
      <c r="D60" s="346">
        <f t="shared" si="14"/>
        <v>0</v>
      </c>
      <c r="E60" s="219">
        <f t="shared" si="14"/>
        <v>24491000</v>
      </c>
      <c r="F60" s="264">
        <f t="shared" si="14"/>
        <v>29780448</v>
      </c>
      <c r="G60" s="264">
        <f t="shared" si="14"/>
        <v>2084869</v>
      </c>
      <c r="H60" s="219">
        <f t="shared" si="14"/>
        <v>2182761</v>
      </c>
      <c r="I60" s="219">
        <f t="shared" si="14"/>
        <v>1479753</v>
      </c>
      <c r="J60" s="264">
        <f t="shared" si="14"/>
        <v>5747383</v>
      </c>
      <c r="K60" s="264">
        <f t="shared" si="14"/>
        <v>850968</v>
      </c>
      <c r="L60" s="219">
        <f t="shared" si="14"/>
        <v>1894592</v>
      </c>
      <c r="M60" s="219">
        <f t="shared" si="14"/>
        <v>4616979</v>
      </c>
      <c r="N60" s="264">
        <f t="shared" si="14"/>
        <v>7362539</v>
      </c>
      <c r="O60" s="264">
        <f t="shared" si="14"/>
        <v>3371990</v>
      </c>
      <c r="P60" s="219">
        <f t="shared" si="14"/>
        <v>5323457</v>
      </c>
      <c r="Q60" s="219">
        <f t="shared" si="14"/>
        <v>2094813</v>
      </c>
      <c r="R60" s="264">
        <f t="shared" si="14"/>
        <v>10790260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23900182</v>
      </c>
      <c r="X60" s="219">
        <f t="shared" si="14"/>
        <v>22335338</v>
      </c>
      <c r="Y60" s="264">
        <f t="shared" si="14"/>
        <v>1564844</v>
      </c>
      <c r="Z60" s="337">
        <f>+IF(X60&lt;&gt;0,+(Y60/X60)*100,0)</f>
        <v>7.006135300034412</v>
      </c>
      <c r="AA60" s="232">
        <f>+AA57+AA54+AA51+AA40+AA37+AA34+AA22+AA5</f>
        <v>29780448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2018-05-08T09:18:23Z</dcterms:created>
  <dcterms:modified xsi:type="dcterms:W3CDTF">2018-05-08T09:18:27Z</dcterms:modified>
  <cp:category/>
  <cp:version/>
  <cp:contentType/>
  <cp:contentStatus/>
</cp:coreProperties>
</file>