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<sst xmlns="http://schemas.openxmlformats.org/spreadsheetml/2006/main" count="857" uniqueCount="303">
  <si>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Greater Kokstad(KZN433)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</si>
  <si>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</si>
  <si>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</si>
  <si>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</si>
  <si>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</si>
  <si>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</si>
  <si>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</si>
  <si>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</si>
  <si>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</si>
  <si>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</si>
  <si>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</si>
  <si>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</si>
  <si>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</si>
  <si>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</si>
  <si>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</si>
  <si>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</si>
  <si>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</si>
  <si>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</si>
  <si>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</si>
  <si>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</si>
  <si>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</si>
  <si>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</si>
  <si>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</si>
  <si>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</si>
  <si>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</si>
  <si>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</si>
  <si>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</si>
  <si>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</si>
  <si>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</si>
  <si>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</si>
  <si>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</si>
  <si>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</si>
  <si>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</si>
  <si>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</si>
  <si>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</si>
  <si>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</si>
  <si>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</si>
  <si>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</si>
  <si>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</si>
  <si>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</si>
  <si>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</si>
  <si>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</si>
  <si>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</si>
  <si>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</si>
  <si>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</si>
  <si>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</si>
  <si>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</si>
  <si>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</si>
  <si>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</si>
  <si>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</si>
  <si>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</si>
  <si>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</si>
  <si>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</si>
  <si>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</si>
  <si>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</si>
  <si>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</si>
  <si>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</si>
  <si>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</si>
  <si>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</si>
  <si>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</si>
  <si>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</si>
  <si>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</si>
  <si>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</si>
  <si>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</si>
  <si>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</si>
  <si>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</si>
  <si>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</si>
  <si>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</si>
  <si>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</si>
  <si>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</si>
  <si>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</si>
  <si>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</si>
  <si>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</si>
  <si>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</si>
  <si>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</si>
  <si>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</si>
  <si>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</si>
  <si>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</si>
  <si>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</si>
  <si>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</si>
  <si>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</si>
  <si>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</si>
  <si>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</si>
  <si>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</si>
  <si>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</si>
  <si>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</si>
  <si>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</si>
  <si>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</si>
  <si>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</si>
  <si>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</si>
  <si>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</si>
  <si>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</si>
  <si>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</si>
  <si>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</si>
  <si>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</si>
  <si>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</si>
  <si>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</si>
  <si>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</si>
  <si>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</si>
  <si>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</si>
  <si>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</si>
  <si>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</si>
  <si>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</si>
  <si>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</si>
  <si>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</si>
  <si>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</si>
  <si>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</si>
  <si>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</si>
  <si>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</si>
  <si>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</si>
  <si>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</si>
  <si>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</si>
  <si>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</si>
  <si>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</si>
  <si>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</si>
  <si>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</si>
  <si>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</si>
  <si>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</si>
  <si>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</si>
  <si>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</si>
  <si>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</si>
  <si>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</si>
  <si>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</si>
  <si>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</si>
  <si>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</si>
  <si>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</si>
  <si>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</si>
  <si>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</si>
  <si>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</si>
  <si>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Greater Kokstad(KZN433)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</si>
  <si>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</si>
  <si>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</si>
  <si>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</si>
  <si>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</si>
  <si>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</si>
  <si>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</si>
  <si>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</si>
  <si>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</si>
  <si>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</si>
  <si>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</si>
  <si>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Greater Kokstad(KZN433)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</si>
  <si>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</si>
  <si>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</si>
  <si>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</si>
  <si>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</si>
  <si>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</si>
  <si>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</si>
  <si>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</si>
  <si>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</si>
  <si>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</si>
  <si>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</si>
  <si>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</si>
  <si>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</si>
  <si>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</si>
  <si>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</si>
  <si>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</si>
  <si>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</si>
  <si>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</si>
  <si>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</si>
  <si>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</si>
  <si>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</si>
  <si>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</si>
  <si>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</si>
  <si>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</si>
  <si>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</si>
  <si>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</si>
  <si>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</si>
  <si>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</si>
  <si>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</si>
  <si>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</si>
  <si>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</si>
  <si>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</si>
  <si>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</si>
  <si>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</si>
  <si>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</si>
  <si>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</si>
  <si>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</si>
  <si>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</si>
  <si>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</si>
  <si>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</si>
  <si>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</si>
  <si>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</si>
  <si>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</si>
  <si>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</si>
  <si>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</si>
  <si>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</si>
  <si>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</si>
  <si>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</si>
  <si>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</si>
  <si>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</si>
  <si>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</si>
  <si>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</si>
  <si>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</si>
  <si>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</si>
  <si>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</si>
  <si>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</si>
  <si>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</si>
  <si>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</si>
  <si>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</si>
  <si>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</si>
  <si>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</si>
  <si>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</si>
  <si>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Greater Kokstad(KZN433)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</si>
  <si>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</si>
  <si>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</si>
  <si>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</si>
  <si>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</si>
  <si>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</si>
  <si>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</si>
  <si>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</si>
  <si>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</si>
  <si>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</si>
  <si>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</si>
  <si>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</si>
  <si>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</si>
  <si>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</si>
  <si>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</si>
  <si>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</si>
  <si>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</si>
  <si>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</si>
  <si>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</si>
  <si>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</si>
  <si>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</si>
  <si>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</si>
  <si>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</si>
  <si>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</si>
  <si>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</si>
  <si>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Greater Kokstad(KZN433)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</si>
  <si>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</si>
  <si>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</si>
  <si>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</si>
  <si>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</si>
  <si>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</si>
  <si>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</si>
  <si>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</si>
  <si>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</si>
  <si>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</si>
  <si>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</si>
  <si>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</si>
  <si>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</si>
  <si>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</si>
  <si>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</si>
  <si>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</si>
  <si>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</si>
  <si>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</si>
  <si>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</si>
  <si>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</si>
  <si>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</si>
  <si>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</si>
  <si>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</si>
  <si>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</si>
  <si>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</si>
  <si>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</si>
  <si>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</si>
  <si>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</si>
  <si>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</si>
  <si>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</si>
  <si>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</si>
  <si>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</si>
  <si>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</si>
  <si>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</si>
  <si>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</si>
  <si>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</si>
  <si>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Greater Kokstad(KZN433)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</si>
  <si>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</si>
  <si>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</si>
  <si>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Greater Kokstad(KZN433)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</si>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</sst>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87502421</v>
      </c>
      <c r="C5" s="19">
        <v>0</v>
      </c>
      <c r="D5" s="59">
        <v>101523979</v>
      </c>
      <c r="E5" s="60">
        <v>101523979</v>
      </c>
      <c r="F5" s="60">
        <v>61488441</v>
      </c>
      <c r="G5" s="60">
        <v>956003</v>
      </c>
      <c r="H5" s="60">
        <v>3260800</v>
      </c>
      <c r="I5" s="60">
        <v>65705244</v>
      </c>
      <c r="J5" s="60">
        <v>4934703</v>
      </c>
      <c r="K5" s="60">
        <v>3404554</v>
      </c>
      <c r="L5" s="60">
        <v>5493869</v>
      </c>
      <c r="M5" s="60">
        <v>13833126</v>
      </c>
      <c r="N5" s="60">
        <v>3982566</v>
      </c>
      <c r="O5" s="60">
        <v>3809985</v>
      </c>
      <c r="P5" s="60">
        <v>3521939</v>
      </c>
      <c r="Q5" s="60">
        <v>11314490</v>
      </c>
      <c r="R5" s="60">
        <v>0</v>
      </c>
      <c r="S5" s="60">
        <v>0</v>
      </c>
      <c r="T5" s="60">
        <v>0</v>
      </c>
      <c r="U5" s="60">
        <v>0</v>
      </c>
      <c r="V5" s="60">
        <v>90852860</v>
      </c>
      <c r="W5" s="60">
        <v>90902137</v>
      </c>
      <c r="X5" s="60">
        <v>-49277</v>
      </c>
      <c r="Y5" s="61">
        <v>-0.05</v>
      </c>
      <c r="Z5" s="62">
        <v>101523979</v>
      </c>
    </row>
    <row r="6" spans="1:26" ht="12.75">
      <c r="A6" s="58" t="s">
        <v>32</v>
      </c>
      <c r="B6" s="19">
        <v>128596038</v>
      </c>
      <c r="C6" s="19">
        <v>0</v>
      </c>
      <c r="D6" s="59">
        <v>133227653</v>
      </c>
      <c r="E6" s="60">
        <v>135053645</v>
      </c>
      <c r="F6" s="60">
        <v>13355529</v>
      </c>
      <c r="G6" s="60">
        <v>12867204</v>
      </c>
      <c r="H6" s="60">
        <v>11247281</v>
      </c>
      <c r="I6" s="60">
        <v>37470014</v>
      </c>
      <c r="J6" s="60">
        <v>10309667</v>
      </c>
      <c r="K6" s="60">
        <v>9708304</v>
      </c>
      <c r="L6" s="60">
        <v>11403556</v>
      </c>
      <c r="M6" s="60">
        <v>31421527</v>
      </c>
      <c r="N6" s="60">
        <v>10413543</v>
      </c>
      <c r="O6" s="60">
        <v>10259477</v>
      </c>
      <c r="P6" s="60">
        <v>10035586</v>
      </c>
      <c r="Q6" s="60">
        <v>30708606</v>
      </c>
      <c r="R6" s="60">
        <v>0</v>
      </c>
      <c r="S6" s="60">
        <v>0</v>
      </c>
      <c r="T6" s="60">
        <v>0</v>
      </c>
      <c r="U6" s="60">
        <v>0</v>
      </c>
      <c r="V6" s="60">
        <v>99600147</v>
      </c>
      <c r="W6" s="60">
        <v>107324060</v>
      </c>
      <c r="X6" s="60">
        <v>-7723913</v>
      </c>
      <c r="Y6" s="61">
        <v>-7.2</v>
      </c>
      <c r="Z6" s="62">
        <v>135053645</v>
      </c>
    </row>
    <row r="7" spans="1:26" ht="12.75">
      <c r="A7" s="58" t="s">
        <v>33</v>
      </c>
      <c r="B7" s="19">
        <v>7896117</v>
      </c>
      <c r="C7" s="19">
        <v>0</v>
      </c>
      <c r="D7" s="59">
        <v>7274507</v>
      </c>
      <c r="E7" s="60">
        <v>8045507</v>
      </c>
      <c r="F7" s="60">
        <v>16702</v>
      </c>
      <c r="G7" s="60">
        <v>589887</v>
      </c>
      <c r="H7" s="60">
        <v>731795</v>
      </c>
      <c r="I7" s="60">
        <v>1338384</v>
      </c>
      <c r="J7" s="60">
        <v>712261</v>
      </c>
      <c r="K7" s="60">
        <v>1108090</v>
      </c>
      <c r="L7" s="60">
        <v>517953</v>
      </c>
      <c r="M7" s="60">
        <v>2338304</v>
      </c>
      <c r="N7" s="60">
        <v>832152</v>
      </c>
      <c r="O7" s="60">
        <v>820257</v>
      </c>
      <c r="P7" s="60">
        <v>53943</v>
      </c>
      <c r="Q7" s="60">
        <v>1706352</v>
      </c>
      <c r="R7" s="60">
        <v>0</v>
      </c>
      <c r="S7" s="60">
        <v>0</v>
      </c>
      <c r="T7" s="60">
        <v>0</v>
      </c>
      <c r="U7" s="60">
        <v>0</v>
      </c>
      <c r="V7" s="60">
        <v>5383040</v>
      </c>
      <c r="W7" s="60">
        <v>4322280</v>
      </c>
      <c r="X7" s="60">
        <v>1060760</v>
      </c>
      <c r="Y7" s="61">
        <v>24.54</v>
      </c>
      <c r="Z7" s="62">
        <v>8045507</v>
      </c>
    </row>
    <row r="8" spans="1:26" ht="12.75">
      <c r="A8" s="58" t="s">
        <v>34</v>
      </c>
      <c r="B8" s="19">
        <v>55835482</v>
      </c>
      <c r="C8" s="19">
        <v>0</v>
      </c>
      <c r="D8" s="59">
        <v>60672940</v>
      </c>
      <c r="E8" s="60">
        <v>62807637</v>
      </c>
      <c r="F8" s="60">
        <v>20094704</v>
      </c>
      <c r="G8" s="60">
        <v>0</v>
      </c>
      <c r="H8" s="60">
        <v>1135500</v>
      </c>
      <c r="I8" s="60">
        <v>21230204</v>
      </c>
      <c r="J8" s="60">
        <v>473164</v>
      </c>
      <c r="K8" s="60">
        <v>922139</v>
      </c>
      <c r="L8" s="60">
        <v>17169000</v>
      </c>
      <c r="M8" s="60">
        <v>18564303</v>
      </c>
      <c r="N8" s="60">
        <v>0</v>
      </c>
      <c r="O8" s="60">
        <v>2358919</v>
      </c>
      <c r="P8" s="60">
        <v>11812000</v>
      </c>
      <c r="Q8" s="60">
        <v>14170919</v>
      </c>
      <c r="R8" s="60">
        <v>0</v>
      </c>
      <c r="S8" s="60">
        <v>0</v>
      </c>
      <c r="T8" s="60">
        <v>0</v>
      </c>
      <c r="U8" s="60">
        <v>0</v>
      </c>
      <c r="V8" s="60">
        <v>53965426</v>
      </c>
      <c r="W8" s="60">
        <v>60165606</v>
      </c>
      <c r="X8" s="60">
        <v>-6200180</v>
      </c>
      <c r="Y8" s="61">
        <v>-10.31</v>
      </c>
      <c r="Z8" s="62">
        <v>62807637</v>
      </c>
    </row>
    <row r="9" spans="1:26" ht="12.75">
      <c r="A9" s="58" t="s">
        <v>35</v>
      </c>
      <c r="B9" s="19">
        <v>26904127</v>
      </c>
      <c r="C9" s="19">
        <v>0</v>
      </c>
      <c r="D9" s="59">
        <v>15114834</v>
      </c>
      <c r="E9" s="60">
        <v>15166736</v>
      </c>
      <c r="F9" s="60">
        <v>1049821</v>
      </c>
      <c r="G9" s="60">
        <v>497055</v>
      </c>
      <c r="H9" s="60">
        <v>1050671</v>
      </c>
      <c r="I9" s="60">
        <v>2597547</v>
      </c>
      <c r="J9" s="60">
        <v>1048870</v>
      </c>
      <c r="K9" s="60">
        <v>1146931</v>
      </c>
      <c r="L9" s="60">
        <v>1112571</v>
      </c>
      <c r="M9" s="60">
        <v>3308372</v>
      </c>
      <c r="N9" s="60">
        <v>1008042</v>
      </c>
      <c r="O9" s="60">
        <v>828622</v>
      </c>
      <c r="P9" s="60">
        <v>1135843</v>
      </c>
      <c r="Q9" s="60">
        <v>2972507</v>
      </c>
      <c r="R9" s="60">
        <v>0</v>
      </c>
      <c r="S9" s="60">
        <v>0</v>
      </c>
      <c r="T9" s="60">
        <v>0</v>
      </c>
      <c r="U9" s="60">
        <v>0</v>
      </c>
      <c r="V9" s="60">
        <v>8878426</v>
      </c>
      <c r="W9" s="60">
        <v>10138786</v>
      </c>
      <c r="X9" s="60">
        <v>-1260360</v>
      </c>
      <c r="Y9" s="61">
        <v>-12.43</v>
      </c>
      <c r="Z9" s="62">
        <v>15166736</v>
      </c>
    </row>
    <row r="10" spans="1:26" ht="22.5">
      <c r="A10" s="63" t="s">
        <v>278</v>
      </c>
      <c r="B10" s="64">
        <f>SUM(B5:B9)</f>
        <v>306734185</v>
      </c>
      <c r="C10" s="64">
        <f>SUM(C5:C9)</f>
        <v>0</v>
      </c>
      <c r="D10" s="65">
        <f aca="true" t="shared" si="0" ref="D10:Z10">SUM(D5:D9)</f>
        <v>317813913</v>
      </c>
      <c r="E10" s="66">
        <f t="shared" si="0"/>
        <v>322597504</v>
      </c>
      <c r="F10" s="66">
        <f t="shared" si="0"/>
        <v>96005197</v>
      </c>
      <c r="G10" s="66">
        <f t="shared" si="0"/>
        <v>14910149</v>
      </c>
      <c r="H10" s="66">
        <f t="shared" si="0"/>
        <v>17426047</v>
      </c>
      <c r="I10" s="66">
        <f t="shared" si="0"/>
        <v>128341393</v>
      </c>
      <c r="J10" s="66">
        <f t="shared" si="0"/>
        <v>17478665</v>
      </c>
      <c r="K10" s="66">
        <f t="shared" si="0"/>
        <v>16290018</v>
      </c>
      <c r="L10" s="66">
        <f t="shared" si="0"/>
        <v>35696949</v>
      </c>
      <c r="M10" s="66">
        <f t="shared" si="0"/>
        <v>69465632</v>
      </c>
      <c r="N10" s="66">
        <f t="shared" si="0"/>
        <v>16236303</v>
      </c>
      <c r="O10" s="66">
        <f t="shared" si="0"/>
        <v>18077260</v>
      </c>
      <c r="P10" s="66">
        <f t="shared" si="0"/>
        <v>26559311</v>
      </c>
      <c r="Q10" s="66">
        <f t="shared" si="0"/>
        <v>60872874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258679899</v>
      </c>
      <c r="W10" s="66">
        <f t="shared" si="0"/>
        <v>272852869</v>
      </c>
      <c r="X10" s="66">
        <f t="shared" si="0"/>
        <v>-14172970</v>
      </c>
      <c r="Y10" s="67">
        <f>+IF(W10&lt;&gt;0,(X10/W10)*100,0)</f>
        <v>-5.1943635600914275</v>
      </c>
      <c r="Z10" s="68">
        <f t="shared" si="0"/>
        <v>322597504</v>
      </c>
    </row>
    <row r="11" spans="1:26" ht="12.75">
      <c r="A11" s="58" t="s">
        <v>37</v>
      </c>
      <c r="B11" s="19">
        <v>98295342</v>
      </c>
      <c r="C11" s="19">
        <v>0</v>
      </c>
      <c r="D11" s="59">
        <v>121033103</v>
      </c>
      <c r="E11" s="60">
        <v>121033000</v>
      </c>
      <c r="F11" s="60">
        <v>7112637</v>
      </c>
      <c r="G11" s="60">
        <v>7894865</v>
      </c>
      <c r="H11" s="60">
        <v>8255663</v>
      </c>
      <c r="I11" s="60">
        <v>23263165</v>
      </c>
      <c r="J11" s="60">
        <v>7775630</v>
      </c>
      <c r="K11" s="60">
        <v>8055454</v>
      </c>
      <c r="L11" s="60">
        <v>8106616</v>
      </c>
      <c r="M11" s="60">
        <v>23937700</v>
      </c>
      <c r="N11" s="60">
        <v>8143000</v>
      </c>
      <c r="O11" s="60">
        <v>7615952</v>
      </c>
      <c r="P11" s="60">
        <v>8224118</v>
      </c>
      <c r="Q11" s="60">
        <v>23983070</v>
      </c>
      <c r="R11" s="60">
        <v>0</v>
      </c>
      <c r="S11" s="60">
        <v>0</v>
      </c>
      <c r="T11" s="60">
        <v>0</v>
      </c>
      <c r="U11" s="60">
        <v>0</v>
      </c>
      <c r="V11" s="60">
        <v>71183935</v>
      </c>
      <c r="W11" s="60">
        <v>89844166</v>
      </c>
      <c r="X11" s="60">
        <v>-18660231</v>
      </c>
      <c r="Y11" s="61">
        <v>-20.77</v>
      </c>
      <c r="Z11" s="62">
        <v>121033000</v>
      </c>
    </row>
    <row r="12" spans="1:26" ht="12.75">
      <c r="A12" s="58" t="s">
        <v>38</v>
      </c>
      <c r="B12" s="19">
        <v>6038304</v>
      </c>
      <c r="C12" s="19">
        <v>0</v>
      </c>
      <c r="D12" s="59">
        <v>7429497</v>
      </c>
      <c r="E12" s="60">
        <v>7429497</v>
      </c>
      <c r="F12" s="60">
        <v>547417</v>
      </c>
      <c r="G12" s="60">
        <v>503582</v>
      </c>
      <c r="H12" s="60">
        <v>530997</v>
      </c>
      <c r="I12" s="60">
        <v>1581996</v>
      </c>
      <c r="J12" s="60">
        <v>529153</v>
      </c>
      <c r="K12" s="60">
        <v>518681</v>
      </c>
      <c r="L12" s="60">
        <v>538152</v>
      </c>
      <c r="M12" s="60">
        <v>1585986</v>
      </c>
      <c r="N12" s="60">
        <v>924235</v>
      </c>
      <c r="O12" s="60">
        <v>585592</v>
      </c>
      <c r="P12" s="60">
        <v>585592</v>
      </c>
      <c r="Q12" s="60">
        <v>2095419</v>
      </c>
      <c r="R12" s="60">
        <v>0</v>
      </c>
      <c r="S12" s="60">
        <v>0</v>
      </c>
      <c r="T12" s="60">
        <v>0</v>
      </c>
      <c r="U12" s="60">
        <v>0</v>
      </c>
      <c r="V12" s="60">
        <v>5263401</v>
      </c>
      <c r="W12" s="60">
        <v>5503403</v>
      </c>
      <c r="X12" s="60">
        <v>-240002</v>
      </c>
      <c r="Y12" s="61">
        <v>-4.36</v>
      </c>
      <c r="Z12" s="62">
        <v>7429497</v>
      </c>
    </row>
    <row r="13" spans="1:26" ht="12.75">
      <c r="A13" s="58" t="s">
        <v>279</v>
      </c>
      <c r="B13" s="19">
        <v>38664987</v>
      </c>
      <c r="C13" s="19">
        <v>0</v>
      </c>
      <c r="D13" s="59">
        <v>63137861</v>
      </c>
      <c r="E13" s="60">
        <v>52137861</v>
      </c>
      <c r="F13" s="60">
        <v>0</v>
      </c>
      <c r="G13" s="60">
        <v>6277561</v>
      </c>
      <c r="H13" s="60">
        <v>0</v>
      </c>
      <c r="I13" s="60">
        <v>6277561</v>
      </c>
      <c r="J13" s="60">
        <v>0</v>
      </c>
      <c r="K13" s="60">
        <v>2472679</v>
      </c>
      <c r="L13" s="60">
        <v>1514000</v>
      </c>
      <c r="M13" s="60">
        <v>3986679</v>
      </c>
      <c r="N13" s="60">
        <v>-10184157</v>
      </c>
      <c r="O13" s="60">
        <v>1461751</v>
      </c>
      <c r="P13" s="60">
        <v>3287976</v>
      </c>
      <c r="Q13" s="60">
        <v>-5434430</v>
      </c>
      <c r="R13" s="60">
        <v>0</v>
      </c>
      <c r="S13" s="60">
        <v>0</v>
      </c>
      <c r="T13" s="60">
        <v>0</v>
      </c>
      <c r="U13" s="60">
        <v>0</v>
      </c>
      <c r="V13" s="60">
        <v>4829810</v>
      </c>
      <c r="W13" s="60"/>
      <c r="X13" s="60">
        <v>4829810</v>
      </c>
      <c r="Y13" s="61">
        <v>0</v>
      </c>
      <c r="Z13" s="62">
        <v>52137861</v>
      </c>
    </row>
    <row r="14" spans="1:26" ht="12.75">
      <c r="A14" s="58" t="s">
        <v>40</v>
      </c>
      <c r="B14" s="19">
        <v>497704</v>
      </c>
      <c r="C14" s="19">
        <v>0</v>
      </c>
      <c r="D14" s="59">
        <v>1782331</v>
      </c>
      <c r="E14" s="60">
        <v>1782331</v>
      </c>
      <c r="F14" s="60">
        <v>21508</v>
      </c>
      <c r="G14" s="60">
        <v>4601</v>
      </c>
      <c r="H14" s="60">
        <v>1354</v>
      </c>
      <c r="I14" s="60">
        <v>27463</v>
      </c>
      <c r="J14" s="60">
        <v>3083</v>
      </c>
      <c r="K14" s="60">
        <v>6235</v>
      </c>
      <c r="L14" s="60">
        <v>-17845</v>
      </c>
      <c r="M14" s="60">
        <v>-8527</v>
      </c>
      <c r="N14" s="60">
        <v>171</v>
      </c>
      <c r="O14" s="60">
        <v>4812</v>
      </c>
      <c r="P14" s="60">
        <v>302</v>
      </c>
      <c r="Q14" s="60">
        <v>5285</v>
      </c>
      <c r="R14" s="60">
        <v>0</v>
      </c>
      <c r="S14" s="60">
        <v>0</v>
      </c>
      <c r="T14" s="60">
        <v>0</v>
      </c>
      <c r="U14" s="60">
        <v>0</v>
      </c>
      <c r="V14" s="60">
        <v>24221</v>
      </c>
      <c r="W14" s="60">
        <v>1354108</v>
      </c>
      <c r="X14" s="60">
        <v>-1329887</v>
      </c>
      <c r="Y14" s="61">
        <v>-98.21</v>
      </c>
      <c r="Z14" s="62">
        <v>1782331</v>
      </c>
    </row>
    <row r="15" spans="1:26" ht="12.75">
      <c r="A15" s="58" t="s">
        <v>41</v>
      </c>
      <c r="B15" s="19">
        <v>80966910</v>
      </c>
      <c r="C15" s="19">
        <v>0</v>
      </c>
      <c r="D15" s="59">
        <v>94829345</v>
      </c>
      <c r="E15" s="60">
        <v>94829345</v>
      </c>
      <c r="F15" s="60">
        <v>10602969</v>
      </c>
      <c r="G15" s="60">
        <v>11038710</v>
      </c>
      <c r="H15" s="60">
        <v>10259786</v>
      </c>
      <c r="I15" s="60">
        <v>31901465</v>
      </c>
      <c r="J15" s="60">
        <v>5678052</v>
      </c>
      <c r="K15" s="60">
        <v>5688807</v>
      </c>
      <c r="L15" s="60">
        <v>6004377</v>
      </c>
      <c r="M15" s="60">
        <v>17371236</v>
      </c>
      <c r="N15" s="60">
        <v>5513559</v>
      </c>
      <c r="O15" s="60">
        <v>5426068</v>
      </c>
      <c r="P15" s="60">
        <v>5145517</v>
      </c>
      <c r="Q15" s="60">
        <v>16085144</v>
      </c>
      <c r="R15" s="60">
        <v>0</v>
      </c>
      <c r="S15" s="60">
        <v>0</v>
      </c>
      <c r="T15" s="60">
        <v>0</v>
      </c>
      <c r="U15" s="60">
        <v>0</v>
      </c>
      <c r="V15" s="60">
        <v>65357845</v>
      </c>
      <c r="W15" s="60">
        <v>69558587</v>
      </c>
      <c r="X15" s="60">
        <v>-4200742</v>
      </c>
      <c r="Y15" s="61">
        <v>-6.04</v>
      </c>
      <c r="Z15" s="62">
        <v>94829345</v>
      </c>
    </row>
    <row r="16" spans="1:26" ht="12.75">
      <c r="A16" s="69" t="s">
        <v>42</v>
      </c>
      <c r="B16" s="19">
        <v>14495988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64622648</v>
      </c>
      <c r="C17" s="19">
        <v>0</v>
      </c>
      <c r="D17" s="59">
        <v>81898783</v>
      </c>
      <c r="E17" s="60">
        <v>89382966</v>
      </c>
      <c r="F17" s="60">
        <v>977728</v>
      </c>
      <c r="G17" s="60">
        <v>3608367</v>
      </c>
      <c r="H17" s="60">
        <v>5415433</v>
      </c>
      <c r="I17" s="60">
        <v>10001528</v>
      </c>
      <c r="J17" s="60">
        <v>11736919</v>
      </c>
      <c r="K17" s="60">
        <v>5798558</v>
      </c>
      <c r="L17" s="60">
        <v>7073708</v>
      </c>
      <c r="M17" s="60">
        <v>24609185</v>
      </c>
      <c r="N17" s="60">
        <v>4463502</v>
      </c>
      <c r="O17" s="60">
        <v>5877361</v>
      </c>
      <c r="P17" s="60">
        <v>5862482</v>
      </c>
      <c r="Q17" s="60">
        <v>16203345</v>
      </c>
      <c r="R17" s="60">
        <v>0</v>
      </c>
      <c r="S17" s="60">
        <v>0</v>
      </c>
      <c r="T17" s="60">
        <v>0</v>
      </c>
      <c r="U17" s="60">
        <v>0</v>
      </c>
      <c r="V17" s="60">
        <v>50814058</v>
      </c>
      <c r="W17" s="60">
        <v>48731181</v>
      </c>
      <c r="X17" s="60">
        <v>2082877</v>
      </c>
      <c r="Y17" s="61">
        <v>4.27</v>
      </c>
      <c r="Z17" s="62">
        <v>89382966</v>
      </c>
    </row>
    <row r="18" spans="1:26" ht="12.75">
      <c r="A18" s="70" t="s">
        <v>44</v>
      </c>
      <c r="B18" s="71">
        <f>SUM(B11:B17)</f>
        <v>303581883</v>
      </c>
      <c r="C18" s="71">
        <f>SUM(C11:C17)</f>
        <v>0</v>
      </c>
      <c r="D18" s="72">
        <f aca="true" t="shared" si="1" ref="D18:Z18">SUM(D11:D17)</f>
        <v>370110920</v>
      </c>
      <c r="E18" s="73">
        <f t="shared" si="1"/>
        <v>366595000</v>
      </c>
      <c r="F18" s="73">
        <f t="shared" si="1"/>
        <v>19262259</v>
      </c>
      <c r="G18" s="73">
        <f t="shared" si="1"/>
        <v>29327686</v>
      </c>
      <c r="H18" s="73">
        <f t="shared" si="1"/>
        <v>24463233</v>
      </c>
      <c r="I18" s="73">
        <f t="shared" si="1"/>
        <v>73053178</v>
      </c>
      <c r="J18" s="73">
        <f t="shared" si="1"/>
        <v>25722837</v>
      </c>
      <c r="K18" s="73">
        <f t="shared" si="1"/>
        <v>22540414</v>
      </c>
      <c r="L18" s="73">
        <f t="shared" si="1"/>
        <v>23219008</v>
      </c>
      <c r="M18" s="73">
        <f t="shared" si="1"/>
        <v>71482259</v>
      </c>
      <c r="N18" s="73">
        <f t="shared" si="1"/>
        <v>8860310</v>
      </c>
      <c r="O18" s="73">
        <f t="shared" si="1"/>
        <v>20971536</v>
      </c>
      <c r="P18" s="73">
        <f t="shared" si="1"/>
        <v>23105987</v>
      </c>
      <c r="Q18" s="73">
        <f t="shared" si="1"/>
        <v>52937833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197473270</v>
      </c>
      <c r="W18" s="73">
        <f t="shared" si="1"/>
        <v>214991445</v>
      </c>
      <c r="X18" s="73">
        <f t="shared" si="1"/>
        <v>-17518175</v>
      </c>
      <c r="Y18" s="67">
        <f>+IF(W18&lt;&gt;0,(X18/W18)*100,0)</f>
        <v>-8.148312599136212</v>
      </c>
      <c r="Z18" s="74">
        <f t="shared" si="1"/>
        <v>366595000</v>
      </c>
    </row>
    <row r="19" spans="1:26" ht="12.75">
      <c r="A19" s="70" t="s">
        <v>45</v>
      </c>
      <c r="B19" s="75">
        <f>+B10-B18</f>
        <v>3152302</v>
      </c>
      <c r="C19" s="75">
        <f>+C10-C18</f>
        <v>0</v>
      </c>
      <c r="D19" s="76">
        <f aca="true" t="shared" si="2" ref="D19:Z19">+D10-D18</f>
        <v>-52297007</v>
      </c>
      <c r="E19" s="77">
        <f t="shared" si="2"/>
        <v>-43997496</v>
      </c>
      <c r="F19" s="77">
        <f t="shared" si="2"/>
        <v>76742938</v>
      </c>
      <c r="G19" s="77">
        <f t="shared" si="2"/>
        <v>-14417537</v>
      </c>
      <c r="H19" s="77">
        <f t="shared" si="2"/>
        <v>-7037186</v>
      </c>
      <c r="I19" s="77">
        <f t="shared" si="2"/>
        <v>55288215</v>
      </c>
      <c r="J19" s="77">
        <f t="shared" si="2"/>
        <v>-8244172</v>
      </c>
      <c r="K19" s="77">
        <f t="shared" si="2"/>
        <v>-6250396</v>
      </c>
      <c r="L19" s="77">
        <f t="shared" si="2"/>
        <v>12477941</v>
      </c>
      <c r="M19" s="77">
        <f t="shared" si="2"/>
        <v>-2016627</v>
      </c>
      <c r="N19" s="77">
        <f t="shared" si="2"/>
        <v>7375993</v>
      </c>
      <c r="O19" s="77">
        <f t="shared" si="2"/>
        <v>-2894276</v>
      </c>
      <c r="P19" s="77">
        <f t="shared" si="2"/>
        <v>3453324</v>
      </c>
      <c r="Q19" s="77">
        <f t="shared" si="2"/>
        <v>7935041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61206629</v>
      </c>
      <c r="W19" s="77">
        <f>IF(E10=E18,0,W10-W18)</f>
        <v>57861424</v>
      </c>
      <c r="X19" s="77">
        <f t="shared" si="2"/>
        <v>3345205</v>
      </c>
      <c r="Y19" s="78">
        <f>+IF(W19&lt;&gt;0,(X19/W19)*100,0)</f>
        <v>5.781408006826794</v>
      </c>
      <c r="Z19" s="79">
        <f t="shared" si="2"/>
        <v>-43997496</v>
      </c>
    </row>
    <row r="20" spans="1:26" ht="12.75">
      <c r="A20" s="58" t="s">
        <v>46</v>
      </c>
      <c r="B20" s="19">
        <v>27544417</v>
      </c>
      <c r="C20" s="19">
        <v>0</v>
      </c>
      <c r="D20" s="59">
        <v>27550000</v>
      </c>
      <c r="E20" s="60">
        <v>27550000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147023</v>
      </c>
      <c r="L20" s="60">
        <v>0</v>
      </c>
      <c r="M20" s="60">
        <v>147023</v>
      </c>
      <c r="N20" s="60">
        <v>0</v>
      </c>
      <c r="O20" s="60">
        <v>15222281</v>
      </c>
      <c r="P20" s="60">
        <v>7930702</v>
      </c>
      <c r="Q20" s="60">
        <v>23152983</v>
      </c>
      <c r="R20" s="60">
        <v>0</v>
      </c>
      <c r="S20" s="60">
        <v>0</v>
      </c>
      <c r="T20" s="60">
        <v>0</v>
      </c>
      <c r="U20" s="60">
        <v>0</v>
      </c>
      <c r="V20" s="60">
        <v>23300006</v>
      </c>
      <c r="W20" s="60">
        <v>27550000</v>
      </c>
      <c r="X20" s="60">
        <v>-4249994</v>
      </c>
      <c r="Y20" s="61">
        <v>-15.43</v>
      </c>
      <c r="Z20" s="62">
        <v>27550000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30696719</v>
      </c>
      <c r="C22" s="86">
        <f>SUM(C19:C21)</f>
        <v>0</v>
      </c>
      <c r="D22" s="87">
        <f aca="true" t="shared" si="3" ref="D22:Z22">SUM(D19:D21)</f>
        <v>-24747007</v>
      </c>
      <c r="E22" s="88">
        <f t="shared" si="3"/>
        <v>-16447496</v>
      </c>
      <c r="F22" s="88">
        <f t="shared" si="3"/>
        <v>76742938</v>
      </c>
      <c r="G22" s="88">
        <f t="shared" si="3"/>
        <v>-14417537</v>
      </c>
      <c r="H22" s="88">
        <f t="shared" si="3"/>
        <v>-7037186</v>
      </c>
      <c r="I22" s="88">
        <f t="shared" si="3"/>
        <v>55288215</v>
      </c>
      <c r="J22" s="88">
        <f t="shared" si="3"/>
        <v>-8244172</v>
      </c>
      <c r="K22" s="88">
        <f t="shared" si="3"/>
        <v>-6103373</v>
      </c>
      <c r="L22" s="88">
        <f t="shared" si="3"/>
        <v>12477941</v>
      </c>
      <c r="M22" s="88">
        <f t="shared" si="3"/>
        <v>-1869604</v>
      </c>
      <c r="N22" s="88">
        <f t="shared" si="3"/>
        <v>7375993</v>
      </c>
      <c r="O22" s="88">
        <f t="shared" si="3"/>
        <v>12328005</v>
      </c>
      <c r="P22" s="88">
        <f t="shared" si="3"/>
        <v>11384026</v>
      </c>
      <c r="Q22" s="88">
        <f t="shared" si="3"/>
        <v>31088024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84506635</v>
      </c>
      <c r="W22" s="88">
        <f t="shared" si="3"/>
        <v>85411424</v>
      </c>
      <c r="X22" s="88">
        <f t="shared" si="3"/>
        <v>-904789</v>
      </c>
      <c r="Y22" s="89">
        <f>+IF(W22&lt;&gt;0,(X22/W22)*100,0)</f>
        <v>-1.0593301898350271</v>
      </c>
      <c r="Z22" s="90">
        <f t="shared" si="3"/>
        <v>-16447496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30696719</v>
      </c>
      <c r="C24" s="75">
        <f>SUM(C22:C23)</f>
        <v>0</v>
      </c>
      <c r="D24" s="76">
        <f aca="true" t="shared" si="4" ref="D24:Z24">SUM(D22:D23)</f>
        <v>-24747007</v>
      </c>
      <c r="E24" s="77">
        <f t="shared" si="4"/>
        <v>-16447496</v>
      </c>
      <c r="F24" s="77">
        <f t="shared" si="4"/>
        <v>76742938</v>
      </c>
      <c r="G24" s="77">
        <f t="shared" si="4"/>
        <v>-14417537</v>
      </c>
      <c r="H24" s="77">
        <f t="shared" si="4"/>
        <v>-7037186</v>
      </c>
      <c r="I24" s="77">
        <f t="shared" si="4"/>
        <v>55288215</v>
      </c>
      <c r="J24" s="77">
        <f t="shared" si="4"/>
        <v>-8244172</v>
      </c>
      <c r="K24" s="77">
        <f t="shared" si="4"/>
        <v>-6103373</v>
      </c>
      <c r="L24" s="77">
        <f t="shared" si="4"/>
        <v>12477941</v>
      </c>
      <c r="M24" s="77">
        <f t="shared" si="4"/>
        <v>-1869604</v>
      </c>
      <c r="N24" s="77">
        <f t="shared" si="4"/>
        <v>7375993</v>
      </c>
      <c r="O24" s="77">
        <f t="shared" si="4"/>
        <v>12328005</v>
      </c>
      <c r="P24" s="77">
        <f t="shared" si="4"/>
        <v>11384026</v>
      </c>
      <c r="Q24" s="77">
        <f t="shared" si="4"/>
        <v>31088024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84506635</v>
      </c>
      <c r="W24" s="77">
        <f t="shared" si="4"/>
        <v>85411424</v>
      </c>
      <c r="X24" s="77">
        <f t="shared" si="4"/>
        <v>-904789</v>
      </c>
      <c r="Y24" s="78">
        <f>+IF(W24&lt;&gt;0,(X24/W24)*100,0)</f>
        <v>-1.0593301898350271</v>
      </c>
      <c r="Z24" s="79">
        <f t="shared" si="4"/>
        <v>-16447496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37337616</v>
      </c>
      <c r="C27" s="22">
        <v>0</v>
      </c>
      <c r="D27" s="99">
        <v>63705000</v>
      </c>
      <c r="E27" s="100">
        <v>93986840</v>
      </c>
      <c r="F27" s="100">
        <v>271807</v>
      </c>
      <c r="G27" s="100">
        <v>4194057</v>
      </c>
      <c r="H27" s="100">
        <v>1341134</v>
      </c>
      <c r="I27" s="100">
        <v>5806998</v>
      </c>
      <c r="J27" s="100">
        <v>1703102</v>
      </c>
      <c r="K27" s="100">
        <v>9762079</v>
      </c>
      <c r="L27" s="100">
        <v>2940482</v>
      </c>
      <c r="M27" s="100">
        <v>14405663</v>
      </c>
      <c r="N27" s="100">
        <v>573386</v>
      </c>
      <c r="O27" s="100">
        <v>8074707</v>
      </c>
      <c r="P27" s="100">
        <v>9654350</v>
      </c>
      <c r="Q27" s="100">
        <v>18302443</v>
      </c>
      <c r="R27" s="100">
        <v>0</v>
      </c>
      <c r="S27" s="100">
        <v>0</v>
      </c>
      <c r="T27" s="100">
        <v>0</v>
      </c>
      <c r="U27" s="100">
        <v>0</v>
      </c>
      <c r="V27" s="100">
        <v>38515104</v>
      </c>
      <c r="W27" s="100">
        <v>70490130</v>
      </c>
      <c r="X27" s="100">
        <v>-31975026</v>
      </c>
      <c r="Y27" s="101">
        <v>-45.36</v>
      </c>
      <c r="Z27" s="102">
        <v>93986840</v>
      </c>
    </row>
    <row r="28" spans="1:26" ht="12.75">
      <c r="A28" s="103" t="s">
        <v>46</v>
      </c>
      <c r="B28" s="19">
        <v>27544417</v>
      </c>
      <c r="C28" s="19">
        <v>0</v>
      </c>
      <c r="D28" s="59">
        <v>27550000</v>
      </c>
      <c r="E28" s="60">
        <v>33549740</v>
      </c>
      <c r="F28" s="60">
        <v>271807</v>
      </c>
      <c r="G28" s="60">
        <v>2632063</v>
      </c>
      <c r="H28" s="60">
        <v>880368</v>
      </c>
      <c r="I28" s="60">
        <v>3784238</v>
      </c>
      <c r="J28" s="60">
        <v>373818</v>
      </c>
      <c r="K28" s="60">
        <v>5543173</v>
      </c>
      <c r="L28" s="60">
        <v>1684341</v>
      </c>
      <c r="M28" s="60">
        <v>7601332</v>
      </c>
      <c r="N28" s="60">
        <v>0</v>
      </c>
      <c r="O28" s="60">
        <v>4762054</v>
      </c>
      <c r="P28" s="60">
        <v>581085</v>
      </c>
      <c r="Q28" s="60">
        <v>5343139</v>
      </c>
      <c r="R28" s="60">
        <v>0</v>
      </c>
      <c r="S28" s="60">
        <v>0</v>
      </c>
      <c r="T28" s="60">
        <v>0</v>
      </c>
      <c r="U28" s="60">
        <v>0</v>
      </c>
      <c r="V28" s="60">
        <v>16728709</v>
      </c>
      <c r="W28" s="60">
        <v>25162305</v>
      </c>
      <c r="X28" s="60">
        <v>-8433596</v>
      </c>
      <c r="Y28" s="61">
        <v>-33.52</v>
      </c>
      <c r="Z28" s="62">
        <v>33549740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9793199</v>
      </c>
      <c r="C31" s="19">
        <v>0</v>
      </c>
      <c r="D31" s="59">
        <v>36155000</v>
      </c>
      <c r="E31" s="60">
        <v>60437100</v>
      </c>
      <c r="F31" s="60">
        <v>0</v>
      </c>
      <c r="G31" s="60">
        <v>1561994</v>
      </c>
      <c r="H31" s="60">
        <v>460766</v>
      </c>
      <c r="I31" s="60">
        <v>2022760</v>
      </c>
      <c r="J31" s="60">
        <v>1329284</v>
      </c>
      <c r="K31" s="60">
        <v>4218906</v>
      </c>
      <c r="L31" s="60">
        <v>1256141</v>
      </c>
      <c r="M31" s="60">
        <v>6804331</v>
      </c>
      <c r="N31" s="60">
        <v>573386</v>
      </c>
      <c r="O31" s="60">
        <v>3312653</v>
      </c>
      <c r="P31" s="60">
        <v>9073265</v>
      </c>
      <c r="Q31" s="60">
        <v>12959304</v>
      </c>
      <c r="R31" s="60">
        <v>0</v>
      </c>
      <c r="S31" s="60">
        <v>0</v>
      </c>
      <c r="T31" s="60">
        <v>0</v>
      </c>
      <c r="U31" s="60">
        <v>0</v>
      </c>
      <c r="V31" s="60">
        <v>21786395</v>
      </c>
      <c r="W31" s="60">
        <v>45327825</v>
      </c>
      <c r="X31" s="60">
        <v>-23541430</v>
      </c>
      <c r="Y31" s="61">
        <v>-51.94</v>
      </c>
      <c r="Z31" s="62">
        <v>60437100</v>
      </c>
    </row>
    <row r="32" spans="1:26" ht="12.75">
      <c r="A32" s="70" t="s">
        <v>54</v>
      </c>
      <c r="B32" s="22">
        <f>SUM(B28:B31)</f>
        <v>37337616</v>
      </c>
      <c r="C32" s="22">
        <f>SUM(C28:C31)</f>
        <v>0</v>
      </c>
      <c r="D32" s="99">
        <f aca="true" t="shared" si="5" ref="D32:Z32">SUM(D28:D31)</f>
        <v>63705000</v>
      </c>
      <c r="E32" s="100">
        <f t="shared" si="5"/>
        <v>93986840</v>
      </c>
      <c r="F32" s="100">
        <f t="shared" si="5"/>
        <v>271807</v>
      </c>
      <c r="G32" s="100">
        <f t="shared" si="5"/>
        <v>4194057</v>
      </c>
      <c r="H32" s="100">
        <f t="shared" si="5"/>
        <v>1341134</v>
      </c>
      <c r="I32" s="100">
        <f t="shared" si="5"/>
        <v>5806998</v>
      </c>
      <c r="J32" s="100">
        <f t="shared" si="5"/>
        <v>1703102</v>
      </c>
      <c r="K32" s="100">
        <f t="shared" si="5"/>
        <v>9762079</v>
      </c>
      <c r="L32" s="100">
        <f t="shared" si="5"/>
        <v>2940482</v>
      </c>
      <c r="M32" s="100">
        <f t="shared" si="5"/>
        <v>14405663</v>
      </c>
      <c r="N32" s="100">
        <f t="shared" si="5"/>
        <v>573386</v>
      </c>
      <c r="O32" s="100">
        <f t="shared" si="5"/>
        <v>8074707</v>
      </c>
      <c r="P32" s="100">
        <f t="shared" si="5"/>
        <v>9654350</v>
      </c>
      <c r="Q32" s="100">
        <f t="shared" si="5"/>
        <v>18302443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38515104</v>
      </c>
      <c r="W32" s="100">
        <f t="shared" si="5"/>
        <v>70490130</v>
      </c>
      <c r="X32" s="100">
        <f t="shared" si="5"/>
        <v>-31975026</v>
      </c>
      <c r="Y32" s="101">
        <f>+IF(W32&lt;&gt;0,(X32/W32)*100,0)</f>
        <v>-45.36099734813938</v>
      </c>
      <c r="Z32" s="102">
        <f t="shared" si="5"/>
        <v>93986840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173042274</v>
      </c>
      <c r="C35" s="19">
        <v>0</v>
      </c>
      <c r="D35" s="59">
        <v>155004820</v>
      </c>
      <c r="E35" s="60">
        <v>229221820</v>
      </c>
      <c r="F35" s="60">
        <v>257266963</v>
      </c>
      <c r="G35" s="60">
        <v>243430000</v>
      </c>
      <c r="H35" s="60">
        <v>388888671</v>
      </c>
      <c r="I35" s="60">
        <v>388888671</v>
      </c>
      <c r="J35" s="60">
        <v>383557671</v>
      </c>
      <c r="K35" s="60">
        <v>378726037</v>
      </c>
      <c r="L35" s="60">
        <v>219837707</v>
      </c>
      <c r="M35" s="60">
        <v>219837707</v>
      </c>
      <c r="N35" s="60">
        <v>218742658</v>
      </c>
      <c r="O35" s="60">
        <v>222285768</v>
      </c>
      <c r="P35" s="60">
        <v>195606758</v>
      </c>
      <c r="Q35" s="60">
        <v>195606758</v>
      </c>
      <c r="R35" s="60">
        <v>0</v>
      </c>
      <c r="S35" s="60">
        <v>0</v>
      </c>
      <c r="T35" s="60">
        <v>0</v>
      </c>
      <c r="U35" s="60">
        <v>0</v>
      </c>
      <c r="V35" s="60">
        <v>195606758</v>
      </c>
      <c r="W35" s="60">
        <v>171916365</v>
      </c>
      <c r="X35" s="60">
        <v>23690393</v>
      </c>
      <c r="Y35" s="61">
        <v>13.78</v>
      </c>
      <c r="Z35" s="62">
        <v>229221820</v>
      </c>
    </row>
    <row r="36" spans="1:26" ht="12.75">
      <c r="A36" s="58" t="s">
        <v>57</v>
      </c>
      <c r="B36" s="19">
        <v>547559893</v>
      </c>
      <c r="C36" s="19">
        <v>0</v>
      </c>
      <c r="D36" s="59">
        <v>582829698</v>
      </c>
      <c r="E36" s="60">
        <v>593829698</v>
      </c>
      <c r="F36" s="60">
        <v>566000037</v>
      </c>
      <c r="G36" s="60">
        <v>567112037</v>
      </c>
      <c r="H36" s="60">
        <v>566605241</v>
      </c>
      <c r="I36" s="60">
        <v>566605241</v>
      </c>
      <c r="J36" s="60">
        <v>566605241</v>
      </c>
      <c r="K36" s="60">
        <v>578936482</v>
      </c>
      <c r="L36" s="60">
        <v>563112716</v>
      </c>
      <c r="M36" s="60">
        <v>563112716</v>
      </c>
      <c r="N36" s="60">
        <v>574670998</v>
      </c>
      <c r="O36" s="60">
        <v>578215725</v>
      </c>
      <c r="P36" s="60">
        <v>578790037</v>
      </c>
      <c r="Q36" s="60">
        <v>578790037</v>
      </c>
      <c r="R36" s="60">
        <v>0</v>
      </c>
      <c r="S36" s="60">
        <v>0</v>
      </c>
      <c r="T36" s="60">
        <v>0</v>
      </c>
      <c r="U36" s="60">
        <v>0</v>
      </c>
      <c r="V36" s="60">
        <v>578790037</v>
      </c>
      <c r="W36" s="60">
        <v>445372274</v>
      </c>
      <c r="X36" s="60">
        <v>133417763</v>
      </c>
      <c r="Y36" s="61">
        <v>29.96</v>
      </c>
      <c r="Z36" s="62">
        <v>593829698</v>
      </c>
    </row>
    <row r="37" spans="1:26" ht="12.75">
      <c r="A37" s="58" t="s">
        <v>58</v>
      </c>
      <c r="B37" s="19">
        <v>61233092</v>
      </c>
      <c r="C37" s="19">
        <v>0</v>
      </c>
      <c r="D37" s="59">
        <v>49437531</v>
      </c>
      <c r="E37" s="60">
        <v>49437531</v>
      </c>
      <c r="F37" s="60">
        <v>22869000</v>
      </c>
      <c r="G37" s="60">
        <v>56359037</v>
      </c>
      <c r="H37" s="60">
        <v>212751912</v>
      </c>
      <c r="I37" s="60">
        <v>212751912</v>
      </c>
      <c r="J37" s="60">
        <v>207420912</v>
      </c>
      <c r="K37" s="60">
        <v>220294441</v>
      </c>
      <c r="L37" s="60">
        <v>88809513</v>
      </c>
      <c r="M37" s="60">
        <v>88809513</v>
      </c>
      <c r="N37" s="60">
        <v>137363863</v>
      </c>
      <c r="O37" s="60">
        <v>82387215</v>
      </c>
      <c r="P37" s="60">
        <v>46396497</v>
      </c>
      <c r="Q37" s="60">
        <v>46396497</v>
      </c>
      <c r="R37" s="60">
        <v>0</v>
      </c>
      <c r="S37" s="60">
        <v>0</v>
      </c>
      <c r="T37" s="60">
        <v>0</v>
      </c>
      <c r="U37" s="60">
        <v>0</v>
      </c>
      <c r="V37" s="60">
        <v>46396497</v>
      </c>
      <c r="W37" s="60">
        <v>37078148</v>
      </c>
      <c r="X37" s="60">
        <v>9318349</v>
      </c>
      <c r="Y37" s="61">
        <v>25.13</v>
      </c>
      <c r="Z37" s="62">
        <v>49437531</v>
      </c>
    </row>
    <row r="38" spans="1:26" ht="12.75">
      <c r="A38" s="58" t="s">
        <v>59</v>
      </c>
      <c r="B38" s="19">
        <v>13720441</v>
      </c>
      <c r="C38" s="19">
        <v>0</v>
      </c>
      <c r="D38" s="59">
        <v>18610604</v>
      </c>
      <c r="E38" s="60">
        <v>18610604</v>
      </c>
      <c r="F38" s="60">
        <v>18611000</v>
      </c>
      <c r="G38" s="60">
        <v>3746000</v>
      </c>
      <c r="H38" s="60">
        <v>3746000</v>
      </c>
      <c r="I38" s="60">
        <v>3746000</v>
      </c>
      <c r="J38" s="60">
        <v>3746000</v>
      </c>
      <c r="K38" s="60">
        <v>0</v>
      </c>
      <c r="L38" s="60">
        <v>18585147</v>
      </c>
      <c r="M38" s="60">
        <v>18585147</v>
      </c>
      <c r="N38" s="60">
        <v>13483132</v>
      </c>
      <c r="O38" s="60">
        <v>13483132</v>
      </c>
      <c r="P38" s="60">
        <v>13410029</v>
      </c>
      <c r="Q38" s="60">
        <v>13410029</v>
      </c>
      <c r="R38" s="60">
        <v>0</v>
      </c>
      <c r="S38" s="60">
        <v>0</v>
      </c>
      <c r="T38" s="60">
        <v>0</v>
      </c>
      <c r="U38" s="60">
        <v>0</v>
      </c>
      <c r="V38" s="60">
        <v>13410029</v>
      </c>
      <c r="W38" s="60">
        <v>13957953</v>
      </c>
      <c r="X38" s="60">
        <v>-547924</v>
      </c>
      <c r="Y38" s="61">
        <v>-3.93</v>
      </c>
      <c r="Z38" s="62">
        <v>18610604</v>
      </c>
    </row>
    <row r="39" spans="1:26" ht="12.75">
      <c r="A39" s="58" t="s">
        <v>60</v>
      </c>
      <c r="B39" s="19">
        <v>645648634</v>
      </c>
      <c r="C39" s="19">
        <v>0</v>
      </c>
      <c r="D39" s="59">
        <v>669786382</v>
      </c>
      <c r="E39" s="60">
        <v>755003382</v>
      </c>
      <c r="F39" s="60">
        <v>781787000</v>
      </c>
      <c r="G39" s="60">
        <v>750437000</v>
      </c>
      <c r="H39" s="60">
        <v>738996000</v>
      </c>
      <c r="I39" s="60">
        <v>738996000</v>
      </c>
      <c r="J39" s="60">
        <v>738996000</v>
      </c>
      <c r="K39" s="60">
        <v>737368078</v>
      </c>
      <c r="L39" s="60">
        <v>675555763</v>
      </c>
      <c r="M39" s="60">
        <v>675555763</v>
      </c>
      <c r="N39" s="60">
        <v>642566661</v>
      </c>
      <c r="O39" s="60">
        <v>704631146</v>
      </c>
      <c r="P39" s="60">
        <v>714590269</v>
      </c>
      <c r="Q39" s="60">
        <v>714590269</v>
      </c>
      <c r="R39" s="60">
        <v>0</v>
      </c>
      <c r="S39" s="60">
        <v>0</v>
      </c>
      <c r="T39" s="60">
        <v>0</v>
      </c>
      <c r="U39" s="60">
        <v>0</v>
      </c>
      <c r="V39" s="60">
        <v>714590269</v>
      </c>
      <c r="W39" s="60">
        <v>566252537</v>
      </c>
      <c r="X39" s="60">
        <v>148337732</v>
      </c>
      <c r="Y39" s="61">
        <v>26.2</v>
      </c>
      <c r="Z39" s="62">
        <v>755003382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76676868</v>
      </c>
      <c r="C42" s="19">
        <v>0</v>
      </c>
      <c r="D42" s="59">
        <v>42618629</v>
      </c>
      <c r="E42" s="60">
        <v>39879113</v>
      </c>
      <c r="F42" s="60">
        <v>19478827</v>
      </c>
      <c r="G42" s="60">
        <v>-7089086</v>
      </c>
      <c r="H42" s="60">
        <v>44427061</v>
      </c>
      <c r="I42" s="60">
        <v>56816802</v>
      </c>
      <c r="J42" s="60">
        <v>-169232</v>
      </c>
      <c r="K42" s="60">
        <v>9559210</v>
      </c>
      <c r="L42" s="60">
        <v>-1516038</v>
      </c>
      <c r="M42" s="60">
        <v>7873940</v>
      </c>
      <c r="N42" s="60">
        <v>2034322</v>
      </c>
      <c r="O42" s="60">
        <v>-5805211</v>
      </c>
      <c r="P42" s="60">
        <v>15554811</v>
      </c>
      <c r="Q42" s="60">
        <v>11783922</v>
      </c>
      <c r="R42" s="60">
        <v>0</v>
      </c>
      <c r="S42" s="60">
        <v>0</v>
      </c>
      <c r="T42" s="60">
        <v>0</v>
      </c>
      <c r="U42" s="60">
        <v>0</v>
      </c>
      <c r="V42" s="60">
        <v>76474664</v>
      </c>
      <c r="W42" s="60">
        <v>77132377</v>
      </c>
      <c r="X42" s="60">
        <v>-657713</v>
      </c>
      <c r="Y42" s="61">
        <v>-0.85</v>
      </c>
      <c r="Z42" s="62">
        <v>39879113</v>
      </c>
    </row>
    <row r="43" spans="1:26" ht="12.75">
      <c r="A43" s="58" t="s">
        <v>63</v>
      </c>
      <c r="B43" s="19">
        <v>-37337616</v>
      </c>
      <c r="C43" s="19">
        <v>0</v>
      </c>
      <c r="D43" s="59">
        <v>-63705001</v>
      </c>
      <c r="E43" s="60">
        <v>-93986840</v>
      </c>
      <c r="F43" s="60">
        <v>-547417</v>
      </c>
      <c r="G43" s="60">
        <v>-4693885</v>
      </c>
      <c r="H43" s="60">
        <v>-1460135</v>
      </c>
      <c r="I43" s="60">
        <v>-6701437</v>
      </c>
      <c r="J43" s="60">
        <v>-2421449</v>
      </c>
      <c r="K43" s="60">
        <v>-9608079</v>
      </c>
      <c r="L43" s="60">
        <v>-4255449</v>
      </c>
      <c r="M43" s="60">
        <v>-16284977</v>
      </c>
      <c r="N43" s="60">
        <v>-1021234</v>
      </c>
      <c r="O43" s="60">
        <v>-9117457</v>
      </c>
      <c r="P43" s="60">
        <v>-2419301</v>
      </c>
      <c r="Q43" s="60">
        <v>-12557992</v>
      </c>
      <c r="R43" s="60">
        <v>0</v>
      </c>
      <c r="S43" s="60">
        <v>0</v>
      </c>
      <c r="T43" s="60">
        <v>0</v>
      </c>
      <c r="U43" s="60">
        <v>0</v>
      </c>
      <c r="V43" s="60">
        <v>-35544406</v>
      </c>
      <c r="W43" s="60">
        <v>-57804076</v>
      </c>
      <c r="X43" s="60">
        <v>22259670</v>
      </c>
      <c r="Y43" s="61">
        <v>-38.51</v>
      </c>
      <c r="Z43" s="62">
        <v>-93986840</v>
      </c>
    </row>
    <row r="44" spans="1:26" ht="12.75">
      <c r="A44" s="58" t="s">
        <v>64</v>
      </c>
      <c r="B44" s="19">
        <v>-2421472</v>
      </c>
      <c r="C44" s="19">
        <v>0</v>
      </c>
      <c r="D44" s="59">
        <v>-1089294</v>
      </c>
      <c r="E44" s="60">
        <v>-1089000</v>
      </c>
      <c r="F44" s="60">
        <v>3556</v>
      </c>
      <c r="G44" s="60">
        <v>3556</v>
      </c>
      <c r="H44" s="60">
        <v>6061</v>
      </c>
      <c r="I44" s="60">
        <v>13173</v>
      </c>
      <c r="J44" s="60">
        <v>0</v>
      </c>
      <c r="K44" s="60">
        <v>0</v>
      </c>
      <c r="L44" s="60">
        <v>2883923</v>
      </c>
      <c r="M44" s="60">
        <v>2883923</v>
      </c>
      <c r="N44" s="60">
        <v>-41417</v>
      </c>
      <c r="O44" s="60">
        <v>-14217</v>
      </c>
      <c r="P44" s="60">
        <v>0</v>
      </c>
      <c r="Q44" s="60">
        <v>-55634</v>
      </c>
      <c r="R44" s="60">
        <v>0</v>
      </c>
      <c r="S44" s="60">
        <v>0</v>
      </c>
      <c r="T44" s="60">
        <v>0</v>
      </c>
      <c r="U44" s="60">
        <v>0</v>
      </c>
      <c r="V44" s="60">
        <v>2841462</v>
      </c>
      <c r="W44" s="60">
        <v>-1089000</v>
      </c>
      <c r="X44" s="60">
        <v>3930462</v>
      </c>
      <c r="Y44" s="61">
        <v>-360.92</v>
      </c>
      <c r="Z44" s="62">
        <v>-1089000</v>
      </c>
    </row>
    <row r="45" spans="1:26" ht="12.75">
      <c r="A45" s="70" t="s">
        <v>65</v>
      </c>
      <c r="B45" s="22">
        <v>125285125</v>
      </c>
      <c r="C45" s="22">
        <v>0</v>
      </c>
      <c r="D45" s="99">
        <v>95367798</v>
      </c>
      <c r="E45" s="100">
        <v>70087848</v>
      </c>
      <c r="F45" s="100">
        <v>144219541</v>
      </c>
      <c r="G45" s="100">
        <v>132440126</v>
      </c>
      <c r="H45" s="100">
        <v>175413113</v>
      </c>
      <c r="I45" s="100">
        <v>175413113</v>
      </c>
      <c r="J45" s="100">
        <v>172822432</v>
      </c>
      <c r="K45" s="100">
        <v>172773563</v>
      </c>
      <c r="L45" s="100">
        <v>169885999</v>
      </c>
      <c r="M45" s="100">
        <v>169885999</v>
      </c>
      <c r="N45" s="100">
        <v>170857670</v>
      </c>
      <c r="O45" s="100">
        <v>155920785</v>
      </c>
      <c r="P45" s="100">
        <v>169056295</v>
      </c>
      <c r="Q45" s="100">
        <v>169056295</v>
      </c>
      <c r="R45" s="100">
        <v>0</v>
      </c>
      <c r="S45" s="100">
        <v>0</v>
      </c>
      <c r="T45" s="100">
        <v>0</v>
      </c>
      <c r="U45" s="100">
        <v>0</v>
      </c>
      <c r="V45" s="100">
        <v>169056295</v>
      </c>
      <c r="W45" s="100">
        <v>143523876</v>
      </c>
      <c r="X45" s="100">
        <v>25532419</v>
      </c>
      <c r="Y45" s="101">
        <v>17.79</v>
      </c>
      <c r="Z45" s="102">
        <v>70087848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26478561</v>
      </c>
      <c r="C49" s="52">
        <v>0</v>
      </c>
      <c r="D49" s="129">
        <v>4832053</v>
      </c>
      <c r="E49" s="54">
        <v>3837242</v>
      </c>
      <c r="F49" s="54">
        <v>0</v>
      </c>
      <c r="G49" s="54">
        <v>0</v>
      </c>
      <c r="H49" s="54">
        <v>0</v>
      </c>
      <c r="I49" s="54">
        <v>3249410</v>
      </c>
      <c r="J49" s="54">
        <v>0</v>
      </c>
      <c r="K49" s="54">
        <v>0</v>
      </c>
      <c r="L49" s="54">
        <v>0</v>
      </c>
      <c r="M49" s="54">
        <v>2747340</v>
      </c>
      <c r="N49" s="54">
        <v>0</v>
      </c>
      <c r="O49" s="54">
        <v>0</v>
      </c>
      <c r="P49" s="54">
        <v>0</v>
      </c>
      <c r="Q49" s="54">
        <v>42418</v>
      </c>
      <c r="R49" s="54">
        <v>0</v>
      </c>
      <c r="S49" s="54">
        <v>0</v>
      </c>
      <c r="T49" s="54">
        <v>0</v>
      </c>
      <c r="U49" s="54">
        <v>0</v>
      </c>
      <c r="V49" s="54">
        <v>7968304</v>
      </c>
      <c r="W49" s="54">
        <v>11835188</v>
      </c>
      <c r="X49" s="54">
        <v>60990516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427990</v>
      </c>
      <c r="C51" s="52">
        <v>0</v>
      </c>
      <c r="D51" s="129">
        <v>1012939</v>
      </c>
      <c r="E51" s="54">
        <v>569347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2010276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98.61583660790978</v>
      </c>
      <c r="C58" s="5">
        <f>IF(C67=0,0,+(C76/C67)*100)</f>
        <v>0</v>
      </c>
      <c r="D58" s="6">
        <f aca="true" t="shared" si="6" ref="D58:Z58">IF(D67=0,0,+(D76/D67)*100)</f>
        <v>98.04434795943395</v>
      </c>
      <c r="E58" s="7">
        <f t="shared" si="6"/>
        <v>99.17976993272698</v>
      </c>
      <c r="F58" s="7">
        <f t="shared" si="6"/>
        <v>19.68060233902247</v>
      </c>
      <c r="G58" s="7">
        <f t="shared" si="6"/>
        <v>94.26681303476857</v>
      </c>
      <c r="H58" s="7">
        <f t="shared" si="6"/>
        <v>375.2747747299926</v>
      </c>
      <c r="I58" s="7">
        <f t="shared" si="6"/>
        <v>80.77728506485794</v>
      </c>
      <c r="J58" s="7">
        <f t="shared" si="6"/>
        <v>106.39893359893067</v>
      </c>
      <c r="K58" s="7">
        <f t="shared" si="6"/>
        <v>122.09225253209912</v>
      </c>
      <c r="L58" s="7">
        <f t="shared" si="6"/>
        <v>81.79913725683659</v>
      </c>
      <c r="M58" s="7">
        <f t="shared" si="6"/>
        <v>101.86610327428174</v>
      </c>
      <c r="N58" s="7">
        <f t="shared" si="6"/>
        <v>90.98485500217654</v>
      </c>
      <c r="O58" s="7">
        <f t="shared" si="6"/>
        <v>81.11629910491251</v>
      </c>
      <c r="P58" s="7">
        <f t="shared" si="6"/>
        <v>84.08924722802547</v>
      </c>
      <c r="Q58" s="7">
        <f t="shared" si="6"/>
        <v>85.44777431180296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86.86975610608242</v>
      </c>
      <c r="W58" s="7">
        <f t="shared" si="6"/>
        <v>93.24686830188713</v>
      </c>
      <c r="X58" s="7">
        <f t="shared" si="6"/>
        <v>0</v>
      </c>
      <c r="Y58" s="7">
        <f t="shared" si="6"/>
        <v>0</v>
      </c>
      <c r="Z58" s="8">
        <f t="shared" si="6"/>
        <v>99.17976993272698</v>
      </c>
    </row>
    <row r="59" spans="1:26" ht="12.75">
      <c r="A59" s="37" t="s">
        <v>31</v>
      </c>
      <c r="B59" s="9">
        <f aca="true" t="shared" si="7" ref="B59:Z66">IF(B68=0,0,+(B77/B68)*100)</f>
        <v>112.65516870670356</v>
      </c>
      <c r="C59" s="9">
        <f t="shared" si="7"/>
        <v>0</v>
      </c>
      <c r="D59" s="2">
        <f t="shared" si="7"/>
        <v>98.00000057129361</v>
      </c>
      <c r="E59" s="10">
        <f t="shared" si="7"/>
        <v>97.99999958630463</v>
      </c>
      <c r="F59" s="10">
        <f t="shared" si="7"/>
        <v>4.9755465421541585</v>
      </c>
      <c r="G59" s="10">
        <f t="shared" si="7"/>
        <v>465.83148797650216</v>
      </c>
      <c r="H59" s="10">
        <f t="shared" si="7"/>
        <v>1366.8127453385673</v>
      </c>
      <c r="I59" s="10">
        <f t="shared" si="7"/>
        <v>79.26578737003092</v>
      </c>
      <c r="J59" s="10">
        <f t="shared" si="7"/>
        <v>89.20472012196073</v>
      </c>
      <c r="K59" s="10">
        <f t="shared" si="7"/>
        <v>148.06755892254904</v>
      </c>
      <c r="L59" s="10">
        <f t="shared" si="7"/>
        <v>74.40142821024673</v>
      </c>
      <c r="M59" s="10">
        <f t="shared" si="7"/>
        <v>97.81263468575361</v>
      </c>
      <c r="N59" s="10">
        <f t="shared" si="7"/>
        <v>97.74015044571766</v>
      </c>
      <c r="O59" s="10">
        <f t="shared" si="7"/>
        <v>107.28433314041919</v>
      </c>
      <c r="P59" s="10">
        <f t="shared" si="7"/>
        <v>109.27557234807304</v>
      </c>
      <c r="Q59" s="10">
        <f t="shared" si="7"/>
        <v>104.54472097284102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85.2378516207415</v>
      </c>
      <c r="W59" s="10">
        <f t="shared" si="7"/>
        <v>90.4668764827828</v>
      </c>
      <c r="X59" s="10">
        <f t="shared" si="7"/>
        <v>0</v>
      </c>
      <c r="Y59" s="10">
        <f t="shared" si="7"/>
        <v>0</v>
      </c>
      <c r="Z59" s="11">
        <f t="shared" si="7"/>
        <v>97.99999958630463</v>
      </c>
    </row>
    <row r="60" spans="1:26" ht="12.75">
      <c r="A60" s="38" t="s">
        <v>32</v>
      </c>
      <c r="B60" s="12">
        <f t="shared" si="7"/>
        <v>89.00921115470136</v>
      </c>
      <c r="C60" s="12">
        <f t="shared" si="7"/>
        <v>0</v>
      </c>
      <c r="D60" s="3">
        <f t="shared" si="7"/>
        <v>98.01103379040987</v>
      </c>
      <c r="E60" s="13">
        <f t="shared" si="7"/>
        <v>97.46668222097968</v>
      </c>
      <c r="F60" s="13">
        <f t="shared" si="7"/>
        <v>88.05586809777434</v>
      </c>
      <c r="G60" s="13">
        <f t="shared" si="7"/>
        <v>63.81019528407259</v>
      </c>
      <c r="H60" s="13">
        <f t="shared" si="7"/>
        <v>103.80395937471465</v>
      </c>
      <c r="I60" s="13">
        <f t="shared" si="7"/>
        <v>84.45696871103384</v>
      </c>
      <c r="J60" s="13">
        <f t="shared" si="7"/>
        <v>117.82823829324458</v>
      </c>
      <c r="K60" s="13">
        <f t="shared" si="7"/>
        <v>119.21598252382704</v>
      </c>
      <c r="L60" s="13">
        <f t="shared" si="7"/>
        <v>87.74818135676276</v>
      </c>
      <c r="M60" s="13">
        <f t="shared" si="7"/>
        <v>107.34030208016307</v>
      </c>
      <c r="N60" s="13">
        <f t="shared" si="7"/>
        <v>88.12440684212856</v>
      </c>
      <c r="O60" s="13">
        <f t="shared" si="7"/>
        <v>70.6912935230519</v>
      </c>
      <c r="P60" s="13">
        <f t="shared" si="7"/>
        <v>74.2898122740416</v>
      </c>
      <c r="Q60" s="13">
        <f t="shared" si="7"/>
        <v>77.77900436118787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89.61718500274904</v>
      </c>
      <c r="W60" s="13">
        <f t="shared" si="7"/>
        <v>92.41107259639637</v>
      </c>
      <c r="X60" s="13">
        <f t="shared" si="7"/>
        <v>0</v>
      </c>
      <c r="Y60" s="13">
        <f t="shared" si="7"/>
        <v>0</v>
      </c>
      <c r="Z60" s="14">
        <f t="shared" si="7"/>
        <v>97.46668222097968</v>
      </c>
    </row>
    <row r="61" spans="1:26" ht="12.75">
      <c r="A61" s="39" t="s">
        <v>103</v>
      </c>
      <c r="B61" s="12">
        <f t="shared" si="7"/>
        <v>86.08568210373154</v>
      </c>
      <c r="C61" s="12">
        <f t="shared" si="7"/>
        <v>0</v>
      </c>
      <c r="D61" s="3">
        <f t="shared" si="7"/>
        <v>98.00000058576967</v>
      </c>
      <c r="E61" s="13">
        <f t="shared" si="7"/>
        <v>97.99999972861251</v>
      </c>
      <c r="F61" s="13">
        <f t="shared" si="7"/>
        <v>97.99144255673585</v>
      </c>
      <c r="G61" s="13">
        <f t="shared" si="7"/>
        <v>68.61573973725721</v>
      </c>
      <c r="H61" s="13">
        <f t="shared" si="7"/>
        <v>118.5750977540158</v>
      </c>
      <c r="I61" s="13">
        <f t="shared" si="7"/>
        <v>93.67662593044777</v>
      </c>
      <c r="J61" s="13">
        <f t="shared" si="7"/>
        <v>139.20253378607913</v>
      </c>
      <c r="K61" s="13">
        <f t="shared" si="7"/>
        <v>139.50064560545184</v>
      </c>
      <c r="L61" s="13">
        <f t="shared" si="7"/>
        <v>61.10191015704006</v>
      </c>
      <c r="M61" s="13">
        <f t="shared" si="7"/>
        <v>110.7614294470066</v>
      </c>
      <c r="N61" s="13">
        <f t="shared" si="7"/>
        <v>100</v>
      </c>
      <c r="O61" s="13">
        <f t="shared" si="7"/>
        <v>79.18965410747766</v>
      </c>
      <c r="P61" s="13">
        <f t="shared" si="7"/>
        <v>73.15300337555178</v>
      </c>
      <c r="Q61" s="13">
        <f t="shared" si="7"/>
        <v>84.36719927766916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96.14225087265987</v>
      </c>
      <c r="W61" s="13">
        <f t="shared" si="7"/>
        <v>94.48554807737614</v>
      </c>
      <c r="X61" s="13">
        <f t="shared" si="7"/>
        <v>0</v>
      </c>
      <c r="Y61" s="13">
        <f t="shared" si="7"/>
        <v>0</v>
      </c>
      <c r="Z61" s="14">
        <f t="shared" si="7"/>
        <v>97.99999972861251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98.00000572957724</v>
      </c>
      <c r="E64" s="13">
        <f t="shared" si="7"/>
        <v>0</v>
      </c>
      <c r="F64" s="13">
        <f t="shared" si="7"/>
        <v>43.196513009064574</v>
      </c>
      <c r="G64" s="13">
        <f t="shared" si="7"/>
        <v>40.17695196740604</v>
      </c>
      <c r="H64" s="13">
        <f t="shared" si="7"/>
        <v>47.76132159234075</v>
      </c>
      <c r="I64" s="13">
        <f t="shared" si="7"/>
        <v>43.814939231860954</v>
      </c>
      <c r="J64" s="13">
        <f t="shared" si="7"/>
        <v>46.113007154719824</v>
      </c>
      <c r="K64" s="13">
        <f t="shared" si="7"/>
        <v>50.24773683485111</v>
      </c>
      <c r="L64" s="13">
        <f t="shared" si="7"/>
        <v>174.29934795175183</v>
      </c>
      <c r="M64" s="13">
        <f t="shared" si="7"/>
        <v>92.98435014914386</v>
      </c>
      <c r="N64" s="13">
        <f t="shared" si="7"/>
        <v>44.928084695285484</v>
      </c>
      <c r="O64" s="13">
        <f t="shared" si="7"/>
        <v>42.66576167612011</v>
      </c>
      <c r="P64" s="13">
        <f t="shared" si="7"/>
        <v>44.16734682736949</v>
      </c>
      <c r="Q64" s="13">
        <f t="shared" si="7"/>
        <v>43.89934510472684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60.45834910528587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99.999863940395</v>
      </c>
      <c r="E65" s="13">
        <f t="shared" si="7"/>
        <v>2187.5867389423156</v>
      </c>
      <c r="F65" s="13">
        <f t="shared" si="7"/>
        <v>32.16418609004961</v>
      </c>
      <c r="G65" s="13">
        <f t="shared" si="7"/>
        <v>34.24657534246575</v>
      </c>
      <c r="H65" s="13">
        <f t="shared" si="7"/>
        <v>59.3287772934077</v>
      </c>
      <c r="I65" s="13">
        <f t="shared" si="7"/>
        <v>42.114685989708</v>
      </c>
      <c r="J65" s="13">
        <f t="shared" si="7"/>
        <v>41.30293466484526</v>
      </c>
      <c r="K65" s="13">
        <f t="shared" si="7"/>
        <v>48.4009787297976</v>
      </c>
      <c r="L65" s="13">
        <f t="shared" si="7"/>
        <v>374.5481866957118</v>
      </c>
      <c r="M65" s="13">
        <f t="shared" si="7"/>
        <v>154.22285356284948</v>
      </c>
      <c r="N65" s="13">
        <f t="shared" si="7"/>
        <v>38.18669599097519</v>
      </c>
      <c r="O65" s="13">
        <f t="shared" si="7"/>
        <v>38.50275837046823</v>
      </c>
      <c r="P65" s="13">
        <f t="shared" si="7"/>
        <v>0</v>
      </c>
      <c r="Q65" s="13">
        <f t="shared" si="7"/>
        <v>401.0602034012903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176.46126973611032</v>
      </c>
      <c r="W65" s="13">
        <f t="shared" si="7"/>
        <v>1815.801405813454</v>
      </c>
      <c r="X65" s="13">
        <f t="shared" si="7"/>
        <v>0</v>
      </c>
      <c r="Y65" s="13">
        <f t="shared" si="7"/>
        <v>0</v>
      </c>
      <c r="Z65" s="14">
        <f t="shared" si="7"/>
        <v>2187.5867389423156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100.00002187385435</v>
      </c>
      <c r="E66" s="16">
        <f t="shared" si="7"/>
        <v>175.98624834524293</v>
      </c>
      <c r="F66" s="16">
        <f t="shared" si="7"/>
        <v>0</v>
      </c>
      <c r="G66" s="16">
        <f t="shared" si="7"/>
        <v>1298.7257381194786</v>
      </c>
      <c r="H66" s="16">
        <f t="shared" si="7"/>
        <v>0</v>
      </c>
      <c r="I66" s="16">
        <f t="shared" si="7"/>
        <v>40.89559987259197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100</v>
      </c>
      <c r="P66" s="16">
        <f t="shared" si="7"/>
        <v>112.56840288858159</v>
      </c>
      <c r="Q66" s="16">
        <f t="shared" si="7"/>
        <v>104.07999616325357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47.03636598733209</v>
      </c>
      <c r="W66" s="16">
        <f t="shared" si="7"/>
        <v>212.7433845741503</v>
      </c>
      <c r="X66" s="16">
        <f t="shared" si="7"/>
        <v>0</v>
      </c>
      <c r="Y66" s="16">
        <f t="shared" si="7"/>
        <v>0</v>
      </c>
      <c r="Z66" s="17">
        <f t="shared" si="7"/>
        <v>175.98624834524293</v>
      </c>
    </row>
    <row r="67" spans="1:26" ht="12.75" hidden="1">
      <c r="A67" s="41" t="s">
        <v>286</v>
      </c>
      <c r="B67" s="24">
        <v>221082281</v>
      </c>
      <c r="C67" s="24"/>
      <c r="D67" s="25">
        <v>239323300</v>
      </c>
      <c r="E67" s="26">
        <v>241149292</v>
      </c>
      <c r="F67" s="26">
        <v>75301115</v>
      </c>
      <c r="G67" s="26">
        <v>13853656</v>
      </c>
      <c r="H67" s="26">
        <v>14987459</v>
      </c>
      <c r="I67" s="26">
        <v>104142230</v>
      </c>
      <c r="J67" s="26">
        <v>15554373</v>
      </c>
      <c r="K67" s="26">
        <v>13608472</v>
      </c>
      <c r="L67" s="26">
        <v>17229925</v>
      </c>
      <c r="M67" s="26">
        <v>46392770</v>
      </c>
      <c r="N67" s="26">
        <v>14716014</v>
      </c>
      <c r="O67" s="26">
        <v>14453671</v>
      </c>
      <c r="P67" s="26">
        <v>13895961</v>
      </c>
      <c r="Q67" s="26">
        <v>43065646</v>
      </c>
      <c r="R67" s="26"/>
      <c r="S67" s="26"/>
      <c r="T67" s="26"/>
      <c r="U67" s="26"/>
      <c r="V67" s="26">
        <v>193600646</v>
      </c>
      <c r="W67" s="26">
        <v>201091621</v>
      </c>
      <c r="X67" s="26"/>
      <c r="Y67" s="25"/>
      <c r="Z67" s="27">
        <v>241149292</v>
      </c>
    </row>
    <row r="68" spans="1:26" ht="12.75" hidden="1">
      <c r="A68" s="37" t="s">
        <v>31</v>
      </c>
      <c r="B68" s="19">
        <v>87502421</v>
      </c>
      <c r="C68" s="19"/>
      <c r="D68" s="20">
        <v>101523979</v>
      </c>
      <c r="E68" s="21">
        <v>101523979</v>
      </c>
      <c r="F68" s="21">
        <v>61488441</v>
      </c>
      <c r="G68" s="21">
        <v>956003</v>
      </c>
      <c r="H68" s="21">
        <v>3260800</v>
      </c>
      <c r="I68" s="21">
        <v>65705244</v>
      </c>
      <c r="J68" s="21">
        <v>4934703</v>
      </c>
      <c r="K68" s="21">
        <v>3404554</v>
      </c>
      <c r="L68" s="21">
        <v>5493869</v>
      </c>
      <c r="M68" s="21">
        <v>13833126</v>
      </c>
      <c r="N68" s="21">
        <v>3982566</v>
      </c>
      <c r="O68" s="21">
        <v>3809985</v>
      </c>
      <c r="P68" s="21">
        <v>3521939</v>
      </c>
      <c r="Q68" s="21">
        <v>11314490</v>
      </c>
      <c r="R68" s="21"/>
      <c r="S68" s="21"/>
      <c r="T68" s="21"/>
      <c r="U68" s="21"/>
      <c r="V68" s="21">
        <v>90852860</v>
      </c>
      <c r="W68" s="21">
        <v>90902137</v>
      </c>
      <c r="X68" s="21"/>
      <c r="Y68" s="20"/>
      <c r="Z68" s="23">
        <v>101523979</v>
      </c>
    </row>
    <row r="69" spans="1:26" ht="12.75" hidden="1">
      <c r="A69" s="38" t="s">
        <v>32</v>
      </c>
      <c r="B69" s="19">
        <v>128596038</v>
      </c>
      <c r="C69" s="19"/>
      <c r="D69" s="20">
        <v>133227653</v>
      </c>
      <c r="E69" s="21">
        <v>135053645</v>
      </c>
      <c r="F69" s="21">
        <v>13355529</v>
      </c>
      <c r="G69" s="21">
        <v>12867204</v>
      </c>
      <c r="H69" s="21">
        <v>11247281</v>
      </c>
      <c r="I69" s="21">
        <v>37470014</v>
      </c>
      <c r="J69" s="21">
        <v>10309667</v>
      </c>
      <c r="K69" s="21">
        <v>9708304</v>
      </c>
      <c r="L69" s="21">
        <v>11403556</v>
      </c>
      <c r="M69" s="21">
        <v>31421527</v>
      </c>
      <c r="N69" s="21">
        <v>10413543</v>
      </c>
      <c r="O69" s="21">
        <v>10259477</v>
      </c>
      <c r="P69" s="21">
        <v>10035586</v>
      </c>
      <c r="Q69" s="21">
        <v>30708606</v>
      </c>
      <c r="R69" s="21"/>
      <c r="S69" s="21"/>
      <c r="T69" s="21"/>
      <c r="U69" s="21"/>
      <c r="V69" s="21">
        <v>99600147</v>
      </c>
      <c r="W69" s="21">
        <v>107324060</v>
      </c>
      <c r="X69" s="21"/>
      <c r="Y69" s="20"/>
      <c r="Z69" s="23">
        <v>135053645</v>
      </c>
    </row>
    <row r="70" spans="1:26" ht="12.75" hidden="1">
      <c r="A70" s="39" t="s">
        <v>103</v>
      </c>
      <c r="B70" s="19">
        <v>101576801</v>
      </c>
      <c r="C70" s="19"/>
      <c r="D70" s="20">
        <v>116086584</v>
      </c>
      <c r="E70" s="21">
        <v>117912584</v>
      </c>
      <c r="F70" s="21">
        <v>10955375</v>
      </c>
      <c r="G70" s="21">
        <v>10712682</v>
      </c>
      <c r="H70" s="21">
        <v>8884034</v>
      </c>
      <c r="I70" s="21">
        <v>30552091</v>
      </c>
      <c r="J70" s="21">
        <v>7947948</v>
      </c>
      <c r="K70" s="21">
        <v>7503809</v>
      </c>
      <c r="L70" s="21">
        <v>8894609</v>
      </c>
      <c r="M70" s="21">
        <v>24346366</v>
      </c>
      <c r="N70" s="21">
        <v>8180901</v>
      </c>
      <c r="O70" s="21">
        <v>7884559</v>
      </c>
      <c r="P70" s="21">
        <v>7764064</v>
      </c>
      <c r="Q70" s="21">
        <v>23829524</v>
      </c>
      <c r="R70" s="21"/>
      <c r="S70" s="21"/>
      <c r="T70" s="21"/>
      <c r="U70" s="21"/>
      <c r="V70" s="21">
        <v>78727981</v>
      </c>
      <c r="W70" s="21">
        <v>93913975</v>
      </c>
      <c r="X70" s="21"/>
      <c r="Y70" s="20"/>
      <c r="Z70" s="23">
        <v>117912584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25485068</v>
      </c>
      <c r="C73" s="19"/>
      <c r="D73" s="20">
        <v>16406097</v>
      </c>
      <c r="E73" s="21">
        <v>16406097</v>
      </c>
      <c r="F73" s="21">
        <v>2293324</v>
      </c>
      <c r="G73" s="21">
        <v>2059768</v>
      </c>
      <c r="H73" s="21">
        <v>2258185</v>
      </c>
      <c r="I73" s="21">
        <v>6611277</v>
      </c>
      <c r="J73" s="21">
        <v>2255574</v>
      </c>
      <c r="K73" s="21">
        <v>2111313</v>
      </c>
      <c r="L73" s="21">
        <v>2409791</v>
      </c>
      <c r="M73" s="21">
        <v>6776678</v>
      </c>
      <c r="N73" s="21">
        <v>2127155</v>
      </c>
      <c r="O73" s="21">
        <v>2267427</v>
      </c>
      <c r="P73" s="21">
        <v>2271522</v>
      </c>
      <c r="Q73" s="21">
        <v>6666104</v>
      </c>
      <c r="R73" s="21"/>
      <c r="S73" s="21"/>
      <c r="T73" s="21"/>
      <c r="U73" s="21"/>
      <c r="V73" s="21">
        <v>20054059</v>
      </c>
      <c r="W73" s="21">
        <v>12834902</v>
      </c>
      <c r="X73" s="21"/>
      <c r="Y73" s="20"/>
      <c r="Z73" s="23">
        <v>16406097</v>
      </c>
    </row>
    <row r="74" spans="1:26" ht="12.75" hidden="1">
      <c r="A74" s="39" t="s">
        <v>107</v>
      </c>
      <c r="B74" s="19">
        <v>1534169</v>
      </c>
      <c r="C74" s="19"/>
      <c r="D74" s="20">
        <v>734972</v>
      </c>
      <c r="E74" s="21">
        <v>734964</v>
      </c>
      <c r="F74" s="21">
        <v>106830</v>
      </c>
      <c r="G74" s="21">
        <v>94754</v>
      </c>
      <c r="H74" s="21">
        <v>105062</v>
      </c>
      <c r="I74" s="21">
        <v>306646</v>
      </c>
      <c r="J74" s="21">
        <v>106145</v>
      </c>
      <c r="K74" s="21">
        <v>93182</v>
      </c>
      <c r="L74" s="21">
        <v>99156</v>
      </c>
      <c r="M74" s="21">
        <v>298483</v>
      </c>
      <c r="N74" s="21">
        <v>105487</v>
      </c>
      <c r="O74" s="21">
        <v>107491</v>
      </c>
      <c r="P74" s="21"/>
      <c r="Q74" s="21">
        <v>212978</v>
      </c>
      <c r="R74" s="21"/>
      <c r="S74" s="21"/>
      <c r="T74" s="21"/>
      <c r="U74" s="21"/>
      <c r="V74" s="21">
        <v>818107</v>
      </c>
      <c r="W74" s="21">
        <v>575183</v>
      </c>
      <c r="X74" s="21"/>
      <c r="Y74" s="20"/>
      <c r="Z74" s="23">
        <v>734964</v>
      </c>
    </row>
    <row r="75" spans="1:26" ht="12.75" hidden="1">
      <c r="A75" s="40" t="s">
        <v>110</v>
      </c>
      <c r="B75" s="28">
        <v>4983822</v>
      </c>
      <c r="C75" s="28"/>
      <c r="D75" s="29">
        <v>4571668</v>
      </c>
      <c r="E75" s="30">
        <v>4571668</v>
      </c>
      <c r="F75" s="30">
        <v>457145</v>
      </c>
      <c r="G75" s="30">
        <v>30449</v>
      </c>
      <c r="H75" s="30">
        <v>479378</v>
      </c>
      <c r="I75" s="30">
        <v>966972</v>
      </c>
      <c r="J75" s="30">
        <v>310003</v>
      </c>
      <c r="K75" s="30">
        <v>495614</v>
      </c>
      <c r="L75" s="30">
        <v>332500</v>
      </c>
      <c r="M75" s="30">
        <v>1138117</v>
      </c>
      <c r="N75" s="30">
        <v>319905</v>
      </c>
      <c r="O75" s="30">
        <v>384209</v>
      </c>
      <c r="P75" s="30">
        <v>338436</v>
      </c>
      <c r="Q75" s="30">
        <v>1042550</v>
      </c>
      <c r="R75" s="30"/>
      <c r="S75" s="30"/>
      <c r="T75" s="30"/>
      <c r="U75" s="30"/>
      <c r="V75" s="30">
        <v>3147639</v>
      </c>
      <c r="W75" s="30">
        <v>2865424</v>
      </c>
      <c r="X75" s="30"/>
      <c r="Y75" s="29"/>
      <c r="Z75" s="31">
        <v>4571668</v>
      </c>
    </row>
    <row r="76" spans="1:26" ht="12.75" hidden="1">
      <c r="A76" s="42" t="s">
        <v>287</v>
      </c>
      <c r="B76" s="32">
        <v>218022141</v>
      </c>
      <c r="C76" s="32"/>
      <c r="D76" s="33">
        <v>234642969</v>
      </c>
      <c r="E76" s="34">
        <v>239171313</v>
      </c>
      <c r="F76" s="34">
        <v>14819713</v>
      </c>
      <c r="G76" s="34">
        <v>13059400</v>
      </c>
      <c r="H76" s="34">
        <v>56244153</v>
      </c>
      <c r="I76" s="34">
        <v>84123266</v>
      </c>
      <c r="J76" s="34">
        <v>16549687</v>
      </c>
      <c r="K76" s="34">
        <v>16614890</v>
      </c>
      <c r="L76" s="34">
        <v>14093930</v>
      </c>
      <c r="M76" s="34">
        <v>47258507</v>
      </c>
      <c r="N76" s="34">
        <v>13389344</v>
      </c>
      <c r="O76" s="34">
        <v>11724283</v>
      </c>
      <c r="P76" s="34">
        <v>11685009</v>
      </c>
      <c r="Q76" s="34">
        <v>36798636</v>
      </c>
      <c r="R76" s="34"/>
      <c r="S76" s="34"/>
      <c r="T76" s="34"/>
      <c r="U76" s="34"/>
      <c r="V76" s="34">
        <v>168180409</v>
      </c>
      <c r="W76" s="34">
        <v>187511639</v>
      </c>
      <c r="X76" s="34"/>
      <c r="Y76" s="33"/>
      <c r="Z76" s="35">
        <v>239171313</v>
      </c>
    </row>
    <row r="77" spans="1:26" ht="12.75" hidden="1">
      <c r="A77" s="37" t="s">
        <v>31</v>
      </c>
      <c r="B77" s="19">
        <v>98576000</v>
      </c>
      <c r="C77" s="19"/>
      <c r="D77" s="20">
        <v>99493500</v>
      </c>
      <c r="E77" s="21">
        <v>99493499</v>
      </c>
      <c r="F77" s="21">
        <v>3059386</v>
      </c>
      <c r="G77" s="21">
        <v>4453363</v>
      </c>
      <c r="H77" s="21">
        <v>44569030</v>
      </c>
      <c r="I77" s="21">
        <v>52081779</v>
      </c>
      <c r="J77" s="21">
        <v>4401988</v>
      </c>
      <c r="K77" s="21">
        <v>5041040</v>
      </c>
      <c r="L77" s="21">
        <v>4087517</v>
      </c>
      <c r="M77" s="21">
        <v>13530545</v>
      </c>
      <c r="N77" s="21">
        <v>3892566</v>
      </c>
      <c r="O77" s="21">
        <v>4087517</v>
      </c>
      <c r="P77" s="21">
        <v>3848619</v>
      </c>
      <c r="Q77" s="21">
        <v>11828702</v>
      </c>
      <c r="R77" s="21"/>
      <c r="S77" s="21"/>
      <c r="T77" s="21"/>
      <c r="U77" s="21"/>
      <c r="V77" s="21">
        <v>77441026</v>
      </c>
      <c r="W77" s="21">
        <v>82236324</v>
      </c>
      <c r="X77" s="21"/>
      <c r="Y77" s="20"/>
      <c r="Z77" s="23">
        <v>99493499</v>
      </c>
    </row>
    <row r="78" spans="1:26" ht="12.75" hidden="1">
      <c r="A78" s="38" t="s">
        <v>32</v>
      </c>
      <c r="B78" s="19">
        <v>114462319</v>
      </c>
      <c r="C78" s="19"/>
      <c r="D78" s="20">
        <v>130577800</v>
      </c>
      <c r="E78" s="21">
        <v>131632307</v>
      </c>
      <c r="F78" s="21">
        <v>11760327</v>
      </c>
      <c r="G78" s="21">
        <v>8210588</v>
      </c>
      <c r="H78" s="21">
        <v>11675123</v>
      </c>
      <c r="I78" s="21">
        <v>31646038</v>
      </c>
      <c r="J78" s="21">
        <v>12147699</v>
      </c>
      <c r="K78" s="21">
        <v>11573850</v>
      </c>
      <c r="L78" s="21">
        <v>10006413</v>
      </c>
      <c r="M78" s="21">
        <v>33727962</v>
      </c>
      <c r="N78" s="21">
        <v>9176873</v>
      </c>
      <c r="O78" s="21">
        <v>7252557</v>
      </c>
      <c r="P78" s="21">
        <v>7455418</v>
      </c>
      <c r="Q78" s="21">
        <v>23884848</v>
      </c>
      <c r="R78" s="21"/>
      <c r="S78" s="21"/>
      <c r="T78" s="21"/>
      <c r="U78" s="21"/>
      <c r="V78" s="21">
        <v>89258848</v>
      </c>
      <c r="W78" s="21">
        <v>99179315</v>
      </c>
      <c r="X78" s="21"/>
      <c r="Y78" s="20"/>
      <c r="Z78" s="23">
        <v>131632307</v>
      </c>
    </row>
    <row r="79" spans="1:26" ht="12.75" hidden="1">
      <c r="A79" s="39" t="s">
        <v>103</v>
      </c>
      <c r="B79" s="19">
        <v>87443082</v>
      </c>
      <c r="C79" s="19"/>
      <c r="D79" s="20">
        <v>113764853</v>
      </c>
      <c r="E79" s="21">
        <v>115554332</v>
      </c>
      <c r="F79" s="21">
        <v>10735330</v>
      </c>
      <c r="G79" s="21">
        <v>7350586</v>
      </c>
      <c r="H79" s="21">
        <v>10534252</v>
      </c>
      <c r="I79" s="21">
        <v>28620168</v>
      </c>
      <c r="J79" s="21">
        <v>11063745</v>
      </c>
      <c r="K79" s="21">
        <v>10467862</v>
      </c>
      <c r="L79" s="21">
        <v>5434776</v>
      </c>
      <c r="M79" s="21">
        <v>26966383</v>
      </c>
      <c r="N79" s="21">
        <v>8180901</v>
      </c>
      <c r="O79" s="21">
        <v>6243755</v>
      </c>
      <c r="P79" s="21">
        <v>5679646</v>
      </c>
      <c r="Q79" s="21">
        <v>20104302</v>
      </c>
      <c r="R79" s="21"/>
      <c r="S79" s="21"/>
      <c r="T79" s="21"/>
      <c r="U79" s="21"/>
      <c r="V79" s="21">
        <v>75690853</v>
      </c>
      <c r="W79" s="21">
        <v>88735134</v>
      </c>
      <c r="X79" s="21"/>
      <c r="Y79" s="20"/>
      <c r="Z79" s="23">
        <v>115554332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25485068</v>
      </c>
      <c r="C82" s="19"/>
      <c r="D82" s="20">
        <v>16077976</v>
      </c>
      <c r="E82" s="21"/>
      <c r="F82" s="21">
        <v>990636</v>
      </c>
      <c r="G82" s="21">
        <v>827552</v>
      </c>
      <c r="H82" s="21">
        <v>1078539</v>
      </c>
      <c r="I82" s="21">
        <v>2896727</v>
      </c>
      <c r="J82" s="21">
        <v>1040113</v>
      </c>
      <c r="K82" s="21">
        <v>1060887</v>
      </c>
      <c r="L82" s="21">
        <v>4200250</v>
      </c>
      <c r="M82" s="21">
        <v>6301250</v>
      </c>
      <c r="N82" s="21">
        <v>955690</v>
      </c>
      <c r="O82" s="21">
        <v>967415</v>
      </c>
      <c r="P82" s="21">
        <v>1003271</v>
      </c>
      <c r="Q82" s="21">
        <v>2926376</v>
      </c>
      <c r="R82" s="21"/>
      <c r="S82" s="21"/>
      <c r="T82" s="21"/>
      <c r="U82" s="21"/>
      <c r="V82" s="21">
        <v>12124353</v>
      </c>
      <c r="W82" s="21"/>
      <c r="X82" s="21"/>
      <c r="Y82" s="20"/>
      <c r="Z82" s="23"/>
    </row>
    <row r="83" spans="1:26" ht="12.75" hidden="1">
      <c r="A83" s="39" t="s">
        <v>107</v>
      </c>
      <c r="B83" s="19">
        <v>1534169</v>
      </c>
      <c r="C83" s="19"/>
      <c r="D83" s="20">
        <v>734971</v>
      </c>
      <c r="E83" s="21">
        <v>16077975</v>
      </c>
      <c r="F83" s="21">
        <v>34361</v>
      </c>
      <c r="G83" s="21">
        <v>32450</v>
      </c>
      <c r="H83" s="21">
        <v>62332</v>
      </c>
      <c r="I83" s="21">
        <v>129143</v>
      </c>
      <c r="J83" s="21">
        <v>43841</v>
      </c>
      <c r="K83" s="21">
        <v>45101</v>
      </c>
      <c r="L83" s="21">
        <v>371387</v>
      </c>
      <c r="M83" s="21">
        <v>460329</v>
      </c>
      <c r="N83" s="21">
        <v>40282</v>
      </c>
      <c r="O83" s="21">
        <v>41387</v>
      </c>
      <c r="P83" s="21">
        <v>772501</v>
      </c>
      <c r="Q83" s="21">
        <v>854170</v>
      </c>
      <c r="R83" s="21"/>
      <c r="S83" s="21"/>
      <c r="T83" s="21"/>
      <c r="U83" s="21"/>
      <c r="V83" s="21">
        <v>1443642</v>
      </c>
      <c r="W83" s="21">
        <v>10444181</v>
      </c>
      <c r="X83" s="21"/>
      <c r="Y83" s="20"/>
      <c r="Z83" s="23">
        <v>16077975</v>
      </c>
    </row>
    <row r="84" spans="1:26" ht="12.75" hidden="1">
      <c r="A84" s="40" t="s">
        <v>110</v>
      </c>
      <c r="B84" s="28">
        <v>4983822</v>
      </c>
      <c r="C84" s="28"/>
      <c r="D84" s="29">
        <v>4571669</v>
      </c>
      <c r="E84" s="30">
        <v>8045507</v>
      </c>
      <c r="F84" s="30"/>
      <c r="G84" s="30">
        <v>395449</v>
      </c>
      <c r="H84" s="30"/>
      <c r="I84" s="30">
        <v>395449</v>
      </c>
      <c r="J84" s="30"/>
      <c r="K84" s="30"/>
      <c r="L84" s="30"/>
      <c r="M84" s="30"/>
      <c r="N84" s="30">
        <v>319905</v>
      </c>
      <c r="O84" s="30">
        <v>384209</v>
      </c>
      <c r="P84" s="30">
        <v>380972</v>
      </c>
      <c r="Q84" s="30">
        <v>1085086</v>
      </c>
      <c r="R84" s="30"/>
      <c r="S84" s="30"/>
      <c r="T84" s="30"/>
      <c r="U84" s="30"/>
      <c r="V84" s="30">
        <v>1480535</v>
      </c>
      <c r="W84" s="30">
        <v>6096000</v>
      </c>
      <c r="X84" s="30"/>
      <c r="Y84" s="29"/>
      <c r="Z84" s="31">
        <v>8045507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13405467</v>
      </c>
      <c r="D5" s="357">
        <f t="shared" si="0"/>
        <v>0</v>
      </c>
      <c r="E5" s="356">
        <f t="shared" si="0"/>
        <v>13000500</v>
      </c>
      <c r="F5" s="358">
        <f t="shared" si="0"/>
        <v>12890500</v>
      </c>
      <c r="G5" s="358">
        <f t="shared" si="0"/>
        <v>0</v>
      </c>
      <c r="H5" s="356">
        <f t="shared" si="0"/>
        <v>604167</v>
      </c>
      <c r="I5" s="356">
        <f t="shared" si="0"/>
        <v>1273987</v>
      </c>
      <c r="J5" s="358">
        <f t="shared" si="0"/>
        <v>1878154</v>
      </c>
      <c r="K5" s="358">
        <f t="shared" si="0"/>
        <v>1903497</v>
      </c>
      <c r="L5" s="356">
        <f t="shared" si="0"/>
        <v>1107660</v>
      </c>
      <c r="M5" s="356">
        <f t="shared" si="0"/>
        <v>2063251</v>
      </c>
      <c r="N5" s="358">
        <f t="shared" si="0"/>
        <v>5074408</v>
      </c>
      <c r="O5" s="358">
        <f t="shared" si="0"/>
        <v>0</v>
      </c>
      <c r="P5" s="356">
        <f t="shared" si="0"/>
        <v>1200550</v>
      </c>
      <c r="Q5" s="356">
        <f t="shared" si="0"/>
        <v>490767</v>
      </c>
      <c r="R5" s="358">
        <f t="shared" si="0"/>
        <v>1691317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8643879</v>
      </c>
      <c r="X5" s="356">
        <f t="shared" si="0"/>
        <v>9667875</v>
      </c>
      <c r="Y5" s="358">
        <f t="shared" si="0"/>
        <v>-1023996</v>
      </c>
      <c r="Z5" s="359">
        <f>+IF(X5&lt;&gt;0,+(Y5/X5)*100,0)</f>
        <v>-10.591738101702806</v>
      </c>
      <c r="AA5" s="360">
        <f>+AA6+AA8+AA11+AA13+AA15</f>
        <v>12890500</v>
      </c>
    </row>
    <row r="6" spans="1:27" ht="12.75">
      <c r="A6" s="361" t="s">
        <v>205</v>
      </c>
      <c r="B6" s="142"/>
      <c r="C6" s="60">
        <f>+C7</f>
        <v>13405467</v>
      </c>
      <c r="D6" s="340">
        <f aca="true" t="shared" si="1" ref="D6:AA6">+D7</f>
        <v>0</v>
      </c>
      <c r="E6" s="60">
        <f t="shared" si="1"/>
        <v>3310000</v>
      </c>
      <c r="F6" s="59">
        <f t="shared" si="1"/>
        <v>4000000</v>
      </c>
      <c r="G6" s="59">
        <f t="shared" si="1"/>
        <v>0</v>
      </c>
      <c r="H6" s="60">
        <f t="shared" si="1"/>
        <v>604167</v>
      </c>
      <c r="I6" s="60">
        <f t="shared" si="1"/>
        <v>481725</v>
      </c>
      <c r="J6" s="59">
        <f t="shared" si="1"/>
        <v>1085892</v>
      </c>
      <c r="K6" s="59">
        <f t="shared" si="1"/>
        <v>499262</v>
      </c>
      <c r="L6" s="60">
        <f t="shared" si="1"/>
        <v>184707</v>
      </c>
      <c r="M6" s="60">
        <f t="shared" si="1"/>
        <v>499262</v>
      </c>
      <c r="N6" s="59">
        <f t="shared" si="1"/>
        <v>1183231</v>
      </c>
      <c r="O6" s="59">
        <f t="shared" si="1"/>
        <v>0</v>
      </c>
      <c r="P6" s="60">
        <f t="shared" si="1"/>
        <v>380750</v>
      </c>
      <c r="Q6" s="60">
        <f t="shared" si="1"/>
        <v>66435</v>
      </c>
      <c r="R6" s="59">
        <f t="shared" si="1"/>
        <v>447185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2716308</v>
      </c>
      <c r="X6" s="60">
        <f t="shared" si="1"/>
        <v>3000000</v>
      </c>
      <c r="Y6" s="59">
        <f t="shared" si="1"/>
        <v>-283692</v>
      </c>
      <c r="Z6" s="61">
        <f>+IF(X6&lt;&gt;0,+(Y6/X6)*100,0)</f>
        <v>-9.4564</v>
      </c>
      <c r="AA6" s="62">
        <f t="shared" si="1"/>
        <v>4000000</v>
      </c>
    </row>
    <row r="7" spans="1:27" ht="12.75">
      <c r="A7" s="291" t="s">
        <v>229</v>
      </c>
      <c r="B7" s="142"/>
      <c r="C7" s="60">
        <v>13405467</v>
      </c>
      <c r="D7" s="340"/>
      <c r="E7" s="60">
        <v>3310000</v>
      </c>
      <c r="F7" s="59">
        <v>4000000</v>
      </c>
      <c r="G7" s="59"/>
      <c r="H7" s="60">
        <v>604167</v>
      </c>
      <c r="I7" s="60">
        <v>481725</v>
      </c>
      <c r="J7" s="59">
        <v>1085892</v>
      </c>
      <c r="K7" s="59">
        <v>499262</v>
      </c>
      <c r="L7" s="60">
        <v>184707</v>
      </c>
      <c r="M7" s="60">
        <v>499262</v>
      </c>
      <c r="N7" s="59">
        <v>1183231</v>
      </c>
      <c r="O7" s="59"/>
      <c r="P7" s="60">
        <v>380750</v>
      </c>
      <c r="Q7" s="60">
        <v>66435</v>
      </c>
      <c r="R7" s="59">
        <v>447185</v>
      </c>
      <c r="S7" s="59"/>
      <c r="T7" s="60"/>
      <c r="U7" s="60"/>
      <c r="V7" s="59"/>
      <c r="W7" s="59">
        <v>2716308</v>
      </c>
      <c r="X7" s="60">
        <v>3000000</v>
      </c>
      <c r="Y7" s="59">
        <v>-283692</v>
      </c>
      <c r="Z7" s="61">
        <v>-9.46</v>
      </c>
      <c r="AA7" s="62">
        <v>4000000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6140500</v>
      </c>
      <c r="F8" s="59">
        <f t="shared" si="2"/>
        <v>6140500</v>
      </c>
      <c r="G8" s="59">
        <f t="shared" si="2"/>
        <v>0</v>
      </c>
      <c r="H8" s="60">
        <f t="shared" si="2"/>
        <v>0</v>
      </c>
      <c r="I8" s="60">
        <f t="shared" si="2"/>
        <v>783009</v>
      </c>
      <c r="J8" s="59">
        <f t="shared" si="2"/>
        <v>783009</v>
      </c>
      <c r="K8" s="59">
        <f t="shared" si="2"/>
        <v>1106471</v>
      </c>
      <c r="L8" s="60">
        <f t="shared" si="2"/>
        <v>411719</v>
      </c>
      <c r="M8" s="60">
        <f t="shared" si="2"/>
        <v>1106471</v>
      </c>
      <c r="N8" s="59">
        <f t="shared" si="2"/>
        <v>2624661</v>
      </c>
      <c r="O8" s="59">
        <f t="shared" si="2"/>
        <v>0</v>
      </c>
      <c r="P8" s="60">
        <f t="shared" si="2"/>
        <v>651206</v>
      </c>
      <c r="Q8" s="60">
        <f t="shared" si="2"/>
        <v>50668</v>
      </c>
      <c r="R8" s="59">
        <f t="shared" si="2"/>
        <v>701874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4109544</v>
      </c>
      <c r="X8" s="60">
        <f t="shared" si="2"/>
        <v>4605375</v>
      </c>
      <c r="Y8" s="59">
        <f t="shared" si="2"/>
        <v>-495831</v>
      </c>
      <c r="Z8" s="61">
        <f>+IF(X8&lt;&gt;0,+(Y8/X8)*100,0)</f>
        <v>-10.766354531389952</v>
      </c>
      <c r="AA8" s="62">
        <f>SUM(AA9:AA10)</f>
        <v>6140500</v>
      </c>
    </row>
    <row r="9" spans="1:27" ht="12.75">
      <c r="A9" s="291" t="s">
        <v>230</v>
      </c>
      <c r="B9" s="142"/>
      <c r="C9" s="60"/>
      <c r="D9" s="340"/>
      <c r="E9" s="60">
        <v>6140500</v>
      </c>
      <c r="F9" s="59">
        <v>6140500</v>
      </c>
      <c r="G9" s="59"/>
      <c r="H9" s="60"/>
      <c r="I9" s="60">
        <v>783009</v>
      </c>
      <c r="J9" s="59">
        <v>783009</v>
      </c>
      <c r="K9" s="59">
        <v>1106471</v>
      </c>
      <c r="L9" s="60">
        <v>411719</v>
      </c>
      <c r="M9" s="60">
        <v>1106471</v>
      </c>
      <c r="N9" s="59">
        <v>2624661</v>
      </c>
      <c r="O9" s="59"/>
      <c r="P9" s="60">
        <v>651206</v>
      </c>
      <c r="Q9" s="60">
        <v>50668</v>
      </c>
      <c r="R9" s="59">
        <v>701874</v>
      </c>
      <c r="S9" s="59"/>
      <c r="T9" s="60"/>
      <c r="U9" s="60"/>
      <c r="V9" s="59"/>
      <c r="W9" s="59">
        <v>4109544</v>
      </c>
      <c r="X9" s="60">
        <v>4605375</v>
      </c>
      <c r="Y9" s="59">
        <v>-495831</v>
      </c>
      <c r="Z9" s="61">
        <v>-10.77</v>
      </c>
      <c r="AA9" s="62">
        <v>6140500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3550000</v>
      </c>
      <c r="F15" s="59">
        <f t="shared" si="5"/>
        <v>2750000</v>
      </c>
      <c r="G15" s="59">
        <f t="shared" si="5"/>
        <v>0</v>
      </c>
      <c r="H15" s="60">
        <f t="shared" si="5"/>
        <v>0</v>
      </c>
      <c r="I15" s="60">
        <f t="shared" si="5"/>
        <v>9253</v>
      </c>
      <c r="J15" s="59">
        <f t="shared" si="5"/>
        <v>9253</v>
      </c>
      <c r="K15" s="59">
        <f t="shared" si="5"/>
        <v>297764</v>
      </c>
      <c r="L15" s="60">
        <f t="shared" si="5"/>
        <v>511234</v>
      </c>
      <c r="M15" s="60">
        <f t="shared" si="5"/>
        <v>457518</v>
      </c>
      <c r="N15" s="59">
        <f t="shared" si="5"/>
        <v>1266516</v>
      </c>
      <c r="O15" s="59">
        <f t="shared" si="5"/>
        <v>0</v>
      </c>
      <c r="P15" s="60">
        <f t="shared" si="5"/>
        <v>168594</v>
      </c>
      <c r="Q15" s="60">
        <f t="shared" si="5"/>
        <v>373664</v>
      </c>
      <c r="R15" s="59">
        <f t="shared" si="5"/>
        <v>542258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1818027</v>
      </c>
      <c r="X15" s="60">
        <f t="shared" si="5"/>
        <v>2062500</v>
      </c>
      <c r="Y15" s="59">
        <f t="shared" si="5"/>
        <v>-244473</v>
      </c>
      <c r="Z15" s="61">
        <f>+IF(X15&lt;&gt;0,+(Y15/X15)*100,0)</f>
        <v>-11.853236363636363</v>
      </c>
      <c r="AA15" s="62">
        <f>SUM(AA16:AA20)</f>
        <v>2750000</v>
      </c>
    </row>
    <row r="16" spans="1:27" ht="12.75">
      <c r="A16" s="291" t="s">
        <v>234</v>
      </c>
      <c r="B16" s="300"/>
      <c r="C16" s="60"/>
      <c r="D16" s="340"/>
      <c r="E16" s="60">
        <v>3500000</v>
      </c>
      <c r="F16" s="59">
        <v>2500000</v>
      </c>
      <c r="G16" s="59"/>
      <c r="H16" s="60"/>
      <c r="I16" s="60"/>
      <c r="J16" s="59"/>
      <c r="K16" s="59"/>
      <c r="L16" s="60"/>
      <c r="M16" s="60"/>
      <c r="N16" s="59"/>
      <c r="O16" s="59"/>
      <c r="P16" s="60">
        <v>168594</v>
      </c>
      <c r="Q16" s="60">
        <v>161599</v>
      </c>
      <c r="R16" s="59">
        <v>330193</v>
      </c>
      <c r="S16" s="59"/>
      <c r="T16" s="60"/>
      <c r="U16" s="60"/>
      <c r="V16" s="59"/>
      <c r="W16" s="59">
        <v>330193</v>
      </c>
      <c r="X16" s="60">
        <v>1875000</v>
      </c>
      <c r="Y16" s="59">
        <v>-1544807</v>
      </c>
      <c r="Z16" s="61">
        <v>-82.39</v>
      </c>
      <c r="AA16" s="62">
        <v>2500000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>
        <v>9253</v>
      </c>
      <c r="J18" s="59">
        <v>9253</v>
      </c>
      <c r="K18" s="59">
        <v>120214</v>
      </c>
      <c r="L18" s="60">
        <v>63537</v>
      </c>
      <c r="M18" s="60">
        <v>120214</v>
      </c>
      <c r="N18" s="59">
        <v>303965</v>
      </c>
      <c r="O18" s="59"/>
      <c r="P18" s="60"/>
      <c r="Q18" s="60"/>
      <c r="R18" s="59"/>
      <c r="S18" s="59"/>
      <c r="T18" s="60"/>
      <c r="U18" s="60"/>
      <c r="V18" s="59"/>
      <c r="W18" s="59">
        <v>313218</v>
      </c>
      <c r="X18" s="60"/>
      <c r="Y18" s="59">
        <v>313218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>
        <v>50000</v>
      </c>
      <c r="F19" s="59">
        <v>50000</v>
      </c>
      <c r="G19" s="59"/>
      <c r="H19" s="60"/>
      <c r="I19" s="60"/>
      <c r="J19" s="59"/>
      <c r="K19" s="59">
        <v>177550</v>
      </c>
      <c r="L19" s="60"/>
      <c r="M19" s="60"/>
      <c r="N19" s="59">
        <v>177550</v>
      </c>
      <c r="O19" s="59"/>
      <c r="P19" s="60"/>
      <c r="Q19" s="60"/>
      <c r="R19" s="59"/>
      <c r="S19" s="59"/>
      <c r="T19" s="60"/>
      <c r="U19" s="60"/>
      <c r="V19" s="59"/>
      <c r="W19" s="59">
        <v>177550</v>
      </c>
      <c r="X19" s="60">
        <v>37500</v>
      </c>
      <c r="Y19" s="59">
        <v>140050</v>
      </c>
      <c r="Z19" s="61">
        <v>373.47</v>
      </c>
      <c r="AA19" s="62">
        <v>50000</v>
      </c>
    </row>
    <row r="20" spans="1:27" ht="12.75">
      <c r="A20" s="291" t="s">
        <v>93</v>
      </c>
      <c r="B20" s="136"/>
      <c r="C20" s="60"/>
      <c r="D20" s="340"/>
      <c r="E20" s="60"/>
      <c r="F20" s="59">
        <v>200000</v>
      </c>
      <c r="G20" s="59"/>
      <c r="H20" s="60"/>
      <c r="I20" s="60"/>
      <c r="J20" s="59"/>
      <c r="K20" s="59"/>
      <c r="L20" s="60">
        <v>447697</v>
      </c>
      <c r="M20" s="60">
        <v>337304</v>
      </c>
      <c r="N20" s="59">
        <v>785001</v>
      </c>
      <c r="O20" s="59"/>
      <c r="P20" s="60"/>
      <c r="Q20" s="60">
        <v>212065</v>
      </c>
      <c r="R20" s="59">
        <v>212065</v>
      </c>
      <c r="S20" s="59"/>
      <c r="T20" s="60"/>
      <c r="U20" s="60"/>
      <c r="V20" s="59"/>
      <c r="W20" s="59">
        <v>997066</v>
      </c>
      <c r="X20" s="60">
        <v>150000</v>
      </c>
      <c r="Y20" s="59">
        <v>847066</v>
      </c>
      <c r="Z20" s="61">
        <v>564.71</v>
      </c>
      <c r="AA20" s="62">
        <v>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3166280</v>
      </c>
      <c r="F22" s="345">
        <f t="shared" si="6"/>
        <v>3316280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24999</v>
      </c>
      <c r="L22" s="343">
        <f t="shared" si="6"/>
        <v>50000</v>
      </c>
      <c r="M22" s="343">
        <f t="shared" si="6"/>
        <v>25000</v>
      </c>
      <c r="N22" s="345">
        <f t="shared" si="6"/>
        <v>99999</v>
      </c>
      <c r="O22" s="345">
        <f t="shared" si="6"/>
        <v>0</v>
      </c>
      <c r="P22" s="343">
        <f t="shared" si="6"/>
        <v>169270</v>
      </c>
      <c r="Q22" s="343">
        <f t="shared" si="6"/>
        <v>31672</v>
      </c>
      <c r="R22" s="345">
        <f t="shared" si="6"/>
        <v>200942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300941</v>
      </c>
      <c r="X22" s="343">
        <f t="shared" si="6"/>
        <v>2487210</v>
      </c>
      <c r="Y22" s="345">
        <f t="shared" si="6"/>
        <v>-2186269</v>
      </c>
      <c r="Z22" s="336">
        <f>+IF(X22&lt;&gt;0,+(Y22/X22)*100,0)</f>
        <v>-87.9004587469494</v>
      </c>
      <c r="AA22" s="350">
        <f>SUM(AA23:AA32)</f>
        <v>3316280</v>
      </c>
    </row>
    <row r="23" spans="1:27" ht="12.75">
      <c r="A23" s="361" t="s">
        <v>237</v>
      </c>
      <c r="B23" s="142"/>
      <c r="C23" s="60"/>
      <c r="D23" s="340"/>
      <c r="E23" s="60">
        <v>1106280</v>
      </c>
      <c r="F23" s="59">
        <v>1106280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829710</v>
      </c>
      <c r="Y23" s="59">
        <v>-829710</v>
      </c>
      <c r="Z23" s="61">
        <v>-100</v>
      </c>
      <c r="AA23" s="62">
        <v>1106280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31360</v>
      </c>
      <c r="R24" s="59">
        <v>31360</v>
      </c>
      <c r="S24" s="59"/>
      <c r="T24" s="60"/>
      <c r="U24" s="60"/>
      <c r="V24" s="59"/>
      <c r="W24" s="59">
        <v>31360</v>
      </c>
      <c r="X24" s="60"/>
      <c r="Y24" s="59">
        <v>31360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110000</v>
      </c>
      <c r="F26" s="364">
        <v>110000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82500</v>
      </c>
      <c r="Y26" s="364">
        <v>-82500</v>
      </c>
      <c r="Z26" s="365">
        <v>-100</v>
      </c>
      <c r="AA26" s="366">
        <v>110000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25000</v>
      </c>
      <c r="N27" s="59">
        <v>25000</v>
      </c>
      <c r="O27" s="59"/>
      <c r="P27" s="60">
        <v>169270</v>
      </c>
      <c r="Q27" s="60"/>
      <c r="R27" s="59">
        <v>169270</v>
      </c>
      <c r="S27" s="59"/>
      <c r="T27" s="60"/>
      <c r="U27" s="60"/>
      <c r="V27" s="59"/>
      <c r="W27" s="59">
        <v>194270</v>
      </c>
      <c r="X27" s="60"/>
      <c r="Y27" s="59">
        <v>194270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1950000</v>
      </c>
      <c r="F32" s="59">
        <v>2100000</v>
      </c>
      <c r="G32" s="59"/>
      <c r="H32" s="60"/>
      <c r="I32" s="60"/>
      <c r="J32" s="59"/>
      <c r="K32" s="59">
        <v>24999</v>
      </c>
      <c r="L32" s="60">
        <v>50000</v>
      </c>
      <c r="M32" s="60"/>
      <c r="N32" s="59">
        <v>74999</v>
      </c>
      <c r="O32" s="59"/>
      <c r="P32" s="60"/>
      <c r="Q32" s="60">
        <v>312</v>
      </c>
      <c r="R32" s="59">
        <v>312</v>
      </c>
      <c r="S32" s="59"/>
      <c r="T32" s="60"/>
      <c r="U32" s="60"/>
      <c r="V32" s="59"/>
      <c r="W32" s="59">
        <v>75311</v>
      </c>
      <c r="X32" s="60">
        <v>1575000</v>
      </c>
      <c r="Y32" s="59">
        <v>-1499689</v>
      </c>
      <c r="Z32" s="61">
        <v>-95.22</v>
      </c>
      <c r="AA32" s="62">
        <v>2100000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1980000</v>
      </c>
      <c r="F40" s="345">
        <f t="shared" si="9"/>
        <v>1940000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6869</v>
      </c>
      <c r="L40" s="343">
        <f t="shared" si="9"/>
        <v>6869</v>
      </c>
      <c r="M40" s="343">
        <f t="shared" si="9"/>
        <v>6869</v>
      </c>
      <c r="N40" s="345">
        <f t="shared" si="9"/>
        <v>20607</v>
      </c>
      <c r="O40" s="345">
        <f t="shared" si="9"/>
        <v>0</v>
      </c>
      <c r="P40" s="343">
        <f t="shared" si="9"/>
        <v>0</v>
      </c>
      <c r="Q40" s="343">
        <f t="shared" si="9"/>
        <v>429184</v>
      </c>
      <c r="R40" s="345">
        <f t="shared" si="9"/>
        <v>429184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449791</v>
      </c>
      <c r="X40" s="343">
        <f t="shared" si="9"/>
        <v>1455000</v>
      </c>
      <c r="Y40" s="345">
        <f t="shared" si="9"/>
        <v>-1005209</v>
      </c>
      <c r="Z40" s="336">
        <f>+IF(X40&lt;&gt;0,+(Y40/X40)*100,0)</f>
        <v>-69.086529209622</v>
      </c>
      <c r="AA40" s="350">
        <f>SUM(AA41:AA49)</f>
        <v>1940000</v>
      </c>
    </row>
    <row r="41" spans="1:27" ht="12.75">
      <c r="A41" s="361" t="s">
        <v>248</v>
      </c>
      <c r="B41" s="142"/>
      <c r="C41" s="362"/>
      <c r="D41" s="363"/>
      <c r="E41" s="362">
        <v>1790000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429129</v>
      </c>
      <c r="R41" s="364">
        <v>429129</v>
      </c>
      <c r="S41" s="364"/>
      <c r="T41" s="362"/>
      <c r="U41" s="362"/>
      <c r="V41" s="364"/>
      <c r="W41" s="364">
        <v>429129</v>
      </c>
      <c r="X41" s="362"/>
      <c r="Y41" s="364">
        <v>429129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1650000</v>
      </c>
      <c r="G43" s="370"/>
      <c r="H43" s="305"/>
      <c r="I43" s="305"/>
      <c r="J43" s="370"/>
      <c r="K43" s="370">
        <v>6869</v>
      </c>
      <c r="L43" s="305">
        <v>6869</v>
      </c>
      <c r="M43" s="305">
        <v>6869</v>
      </c>
      <c r="N43" s="370">
        <v>20607</v>
      </c>
      <c r="O43" s="370"/>
      <c r="P43" s="305"/>
      <c r="Q43" s="305"/>
      <c r="R43" s="370"/>
      <c r="S43" s="370"/>
      <c r="T43" s="305"/>
      <c r="U43" s="305"/>
      <c r="V43" s="370"/>
      <c r="W43" s="370">
        <v>20607</v>
      </c>
      <c r="X43" s="305">
        <v>1237500</v>
      </c>
      <c r="Y43" s="370">
        <v>-1216893</v>
      </c>
      <c r="Z43" s="371">
        <v>-98.33</v>
      </c>
      <c r="AA43" s="303">
        <v>1650000</v>
      </c>
    </row>
    <row r="44" spans="1:27" ht="12.75">
      <c r="A44" s="361" t="s">
        <v>251</v>
      </c>
      <c r="B44" s="136"/>
      <c r="C44" s="60"/>
      <c r="D44" s="368"/>
      <c r="E44" s="54">
        <v>190000</v>
      </c>
      <c r="F44" s="53">
        <v>290000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55</v>
      </c>
      <c r="R44" s="53">
        <v>55</v>
      </c>
      <c r="S44" s="53"/>
      <c r="T44" s="54"/>
      <c r="U44" s="54"/>
      <c r="V44" s="53"/>
      <c r="W44" s="53">
        <v>55</v>
      </c>
      <c r="X44" s="54">
        <v>217500</v>
      </c>
      <c r="Y44" s="53">
        <v>-217445</v>
      </c>
      <c r="Z44" s="94">
        <v>-99.97</v>
      </c>
      <c r="AA44" s="95">
        <v>290000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13405467</v>
      </c>
      <c r="D60" s="346">
        <f t="shared" si="14"/>
        <v>0</v>
      </c>
      <c r="E60" s="219">
        <f t="shared" si="14"/>
        <v>18146780</v>
      </c>
      <c r="F60" s="264">
        <f t="shared" si="14"/>
        <v>18146780</v>
      </c>
      <c r="G60" s="264">
        <f t="shared" si="14"/>
        <v>0</v>
      </c>
      <c r="H60" s="219">
        <f t="shared" si="14"/>
        <v>604167</v>
      </c>
      <c r="I60" s="219">
        <f t="shared" si="14"/>
        <v>1273987</v>
      </c>
      <c r="J60" s="264">
        <f t="shared" si="14"/>
        <v>1878154</v>
      </c>
      <c r="K60" s="264">
        <f t="shared" si="14"/>
        <v>1935365</v>
      </c>
      <c r="L60" s="219">
        <f t="shared" si="14"/>
        <v>1164529</v>
      </c>
      <c r="M60" s="219">
        <f t="shared" si="14"/>
        <v>2095120</v>
      </c>
      <c r="N60" s="264">
        <f t="shared" si="14"/>
        <v>5195014</v>
      </c>
      <c r="O60" s="264">
        <f t="shared" si="14"/>
        <v>0</v>
      </c>
      <c r="P60" s="219">
        <f t="shared" si="14"/>
        <v>1369820</v>
      </c>
      <c r="Q60" s="219">
        <f t="shared" si="14"/>
        <v>951623</v>
      </c>
      <c r="R60" s="264">
        <f t="shared" si="14"/>
        <v>2321443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9394611</v>
      </c>
      <c r="X60" s="219">
        <f t="shared" si="14"/>
        <v>13610085</v>
      </c>
      <c r="Y60" s="264">
        <f t="shared" si="14"/>
        <v>-4215474</v>
      </c>
      <c r="Z60" s="337">
        <f>+IF(X60&lt;&gt;0,+(Y60/X60)*100,0)</f>
        <v>-30.9731643850865</v>
      </c>
      <c r="AA60" s="232">
        <f>+AA57+AA54+AA51+AA40+AA37+AA34+AA22+AA5</f>
        <v>18146780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170838182</v>
      </c>
      <c r="D5" s="153">
        <f>SUM(D6:D8)</f>
        <v>0</v>
      </c>
      <c r="E5" s="154">
        <f t="shared" si="0"/>
        <v>172525686</v>
      </c>
      <c r="F5" s="100">
        <f t="shared" si="0"/>
        <v>170986000</v>
      </c>
      <c r="G5" s="100">
        <f t="shared" si="0"/>
        <v>82105132</v>
      </c>
      <c r="H5" s="100">
        <f t="shared" si="0"/>
        <v>1594718</v>
      </c>
      <c r="I5" s="100">
        <f t="shared" si="0"/>
        <v>5632582</v>
      </c>
      <c r="J5" s="100">
        <f t="shared" si="0"/>
        <v>89332432</v>
      </c>
      <c r="K5" s="100">
        <f t="shared" si="0"/>
        <v>5995079</v>
      </c>
      <c r="L5" s="100">
        <f t="shared" si="0"/>
        <v>5866554</v>
      </c>
      <c r="M5" s="100">
        <f t="shared" si="0"/>
        <v>23986739</v>
      </c>
      <c r="N5" s="100">
        <f t="shared" si="0"/>
        <v>35848372</v>
      </c>
      <c r="O5" s="100">
        <f t="shared" si="0"/>
        <v>5165236</v>
      </c>
      <c r="P5" s="100">
        <f t="shared" si="0"/>
        <v>6534903</v>
      </c>
      <c r="Q5" s="100">
        <f t="shared" si="0"/>
        <v>15736508</v>
      </c>
      <c r="R5" s="100">
        <f t="shared" si="0"/>
        <v>27436647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152617451</v>
      </c>
      <c r="X5" s="100">
        <f t="shared" si="0"/>
        <v>158170288</v>
      </c>
      <c r="Y5" s="100">
        <f t="shared" si="0"/>
        <v>-5552837</v>
      </c>
      <c r="Z5" s="137">
        <f>+IF(X5&lt;&gt;0,+(Y5/X5)*100,0)</f>
        <v>-3.510670095005454</v>
      </c>
      <c r="AA5" s="153">
        <f>SUM(AA6:AA8)</f>
        <v>170986000</v>
      </c>
    </row>
    <row r="6" spans="1:27" ht="12.75">
      <c r="A6" s="138" t="s">
        <v>75</v>
      </c>
      <c r="B6" s="136"/>
      <c r="C6" s="155">
        <v>7070661</v>
      </c>
      <c r="D6" s="155"/>
      <c r="E6" s="156">
        <v>12625303</v>
      </c>
      <c r="F6" s="60">
        <v>9312212</v>
      </c>
      <c r="G6" s="60">
        <v>406704</v>
      </c>
      <c r="H6" s="60"/>
      <c r="I6" s="60">
        <v>1135500</v>
      </c>
      <c r="J6" s="60">
        <v>1542204</v>
      </c>
      <c r="K6" s="60"/>
      <c r="L6" s="60">
        <v>784024</v>
      </c>
      <c r="M6" s="60"/>
      <c r="N6" s="60">
        <v>784024</v>
      </c>
      <c r="O6" s="60"/>
      <c r="P6" s="60">
        <v>1092170</v>
      </c>
      <c r="Q6" s="60"/>
      <c r="R6" s="60">
        <v>1092170</v>
      </c>
      <c r="S6" s="60"/>
      <c r="T6" s="60"/>
      <c r="U6" s="60"/>
      <c r="V6" s="60"/>
      <c r="W6" s="60">
        <v>3418398</v>
      </c>
      <c r="X6" s="60">
        <v>9233742</v>
      </c>
      <c r="Y6" s="60">
        <v>-5815344</v>
      </c>
      <c r="Z6" s="140">
        <v>-62.98</v>
      </c>
      <c r="AA6" s="155">
        <v>9312212</v>
      </c>
    </row>
    <row r="7" spans="1:27" ht="12.75">
      <c r="A7" s="138" t="s">
        <v>76</v>
      </c>
      <c r="B7" s="136"/>
      <c r="C7" s="157">
        <v>162542677</v>
      </c>
      <c r="D7" s="157"/>
      <c r="E7" s="158">
        <v>159900383</v>
      </c>
      <c r="F7" s="159">
        <v>160612000</v>
      </c>
      <c r="G7" s="159">
        <v>81683578</v>
      </c>
      <c r="H7" s="159">
        <v>1591668</v>
      </c>
      <c r="I7" s="159">
        <v>4486262</v>
      </c>
      <c r="J7" s="159">
        <v>87761508</v>
      </c>
      <c r="K7" s="159">
        <v>5991388</v>
      </c>
      <c r="L7" s="159">
        <v>5072530</v>
      </c>
      <c r="M7" s="159">
        <v>23986322</v>
      </c>
      <c r="N7" s="159">
        <v>35050240</v>
      </c>
      <c r="O7" s="159">
        <v>5156376</v>
      </c>
      <c r="P7" s="159">
        <v>5442733</v>
      </c>
      <c r="Q7" s="159">
        <v>15736508</v>
      </c>
      <c r="R7" s="159">
        <v>26335617</v>
      </c>
      <c r="S7" s="159"/>
      <c r="T7" s="159"/>
      <c r="U7" s="159"/>
      <c r="V7" s="159"/>
      <c r="W7" s="159">
        <v>149147365</v>
      </c>
      <c r="X7" s="159">
        <v>148936546</v>
      </c>
      <c r="Y7" s="159">
        <v>210819</v>
      </c>
      <c r="Z7" s="141">
        <v>0.14</v>
      </c>
      <c r="AA7" s="157">
        <v>160612000</v>
      </c>
    </row>
    <row r="8" spans="1:27" ht="12.75">
      <c r="A8" s="138" t="s">
        <v>77</v>
      </c>
      <c r="B8" s="136"/>
      <c r="C8" s="155">
        <v>1224844</v>
      </c>
      <c r="D8" s="155"/>
      <c r="E8" s="156"/>
      <c r="F8" s="60">
        <v>1061788</v>
      </c>
      <c r="G8" s="60">
        <v>14850</v>
      </c>
      <c r="H8" s="60">
        <v>3050</v>
      </c>
      <c r="I8" s="60">
        <v>10820</v>
      </c>
      <c r="J8" s="60">
        <v>28720</v>
      </c>
      <c r="K8" s="60">
        <v>3691</v>
      </c>
      <c r="L8" s="60">
        <v>10000</v>
      </c>
      <c r="M8" s="60">
        <v>417</v>
      </c>
      <c r="N8" s="60">
        <v>14108</v>
      </c>
      <c r="O8" s="60">
        <v>8860</v>
      </c>
      <c r="P8" s="60"/>
      <c r="Q8" s="60"/>
      <c r="R8" s="60">
        <v>8860</v>
      </c>
      <c r="S8" s="60"/>
      <c r="T8" s="60"/>
      <c r="U8" s="60"/>
      <c r="V8" s="60"/>
      <c r="W8" s="60">
        <v>51688</v>
      </c>
      <c r="X8" s="60"/>
      <c r="Y8" s="60">
        <v>51688</v>
      </c>
      <c r="Z8" s="140">
        <v>0</v>
      </c>
      <c r="AA8" s="155">
        <v>1061788</v>
      </c>
    </row>
    <row r="9" spans="1:27" ht="12.75">
      <c r="A9" s="135" t="s">
        <v>78</v>
      </c>
      <c r="B9" s="136"/>
      <c r="C9" s="153">
        <f aca="true" t="shared" si="1" ref="C9:Y9">SUM(C10:C14)</f>
        <v>10553382</v>
      </c>
      <c r="D9" s="153">
        <f>SUM(D10:D14)</f>
        <v>0</v>
      </c>
      <c r="E9" s="154">
        <f t="shared" si="1"/>
        <v>10704730</v>
      </c>
      <c r="F9" s="100">
        <f t="shared" si="1"/>
        <v>9847928</v>
      </c>
      <c r="G9" s="100">
        <f t="shared" si="1"/>
        <v>578040</v>
      </c>
      <c r="H9" s="100">
        <f t="shared" si="1"/>
        <v>443106</v>
      </c>
      <c r="I9" s="100">
        <f t="shared" si="1"/>
        <v>276195</v>
      </c>
      <c r="J9" s="100">
        <f t="shared" si="1"/>
        <v>1297341</v>
      </c>
      <c r="K9" s="100">
        <f t="shared" si="1"/>
        <v>1196269</v>
      </c>
      <c r="L9" s="100">
        <f t="shared" si="1"/>
        <v>796203</v>
      </c>
      <c r="M9" s="100">
        <f t="shared" si="1"/>
        <v>357006</v>
      </c>
      <c r="N9" s="100">
        <f t="shared" si="1"/>
        <v>2349478</v>
      </c>
      <c r="O9" s="100">
        <f t="shared" si="1"/>
        <v>704516</v>
      </c>
      <c r="P9" s="100">
        <f t="shared" si="1"/>
        <v>1354039</v>
      </c>
      <c r="Q9" s="100">
        <f t="shared" si="1"/>
        <v>222506</v>
      </c>
      <c r="R9" s="100">
        <f t="shared" si="1"/>
        <v>2281061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5927880</v>
      </c>
      <c r="X9" s="100">
        <f t="shared" si="1"/>
        <v>8337502</v>
      </c>
      <c r="Y9" s="100">
        <f t="shared" si="1"/>
        <v>-2409622</v>
      </c>
      <c r="Z9" s="137">
        <f>+IF(X9&lt;&gt;0,+(Y9/X9)*100,0)</f>
        <v>-28.901006560478187</v>
      </c>
      <c r="AA9" s="153">
        <f>SUM(AA10:AA14)</f>
        <v>9847928</v>
      </c>
    </row>
    <row r="10" spans="1:27" ht="12.75">
      <c r="A10" s="138" t="s">
        <v>79</v>
      </c>
      <c r="B10" s="136"/>
      <c r="C10" s="155">
        <v>3783928</v>
      </c>
      <c r="D10" s="155"/>
      <c r="E10" s="156">
        <v>3559827</v>
      </c>
      <c r="F10" s="60">
        <v>2608052</v>
      </c>
      <c r="G10" s="60">
        <v>72799</v>
      </c>
      <c r="H10" s="60">
        <v>56004</v>
      </c>
      <c r="I10" s="60">
        <v>66064</v>
      </c>
      <c r="J10" s="60">
        <v>194867</v>
      </c>
      <c r="K10" s="60">
        <v>418986</v>
      </c>
      <c r="L10" s="60">
        <v>269397</v>
      </c>
      <c r="M10" s="60">
        <v>77777</v>
      </c>
      <c r="N10" s="60">
        <v>766160</v>
      </c>
      <c r="O10" s="60">
        <v>291823</v>
      </c>
      <c r="P10" s="60">
        <v>967399</v>
      </c>
      <c r="Q10" s="60">
        <v>117164</v>
      </c>
      <c r="R10" s="60">
        <v>1376386</v>
      </c>
      <c r="S10" s="60"/>
      <c r="T10" s="60"/>
      <c r="U10" s="60"/>
      <c r="V10" s="60"/>
      <c r="W10" s="60">
        <v>2337413</v>
      </c>
      <c r="X10" s="60">
        <v>2753076</v>
      </c>
      <c r="Y10" s="60">
        <v>-415663</v>
      </c>
      <c r="Z10" s="140">
        <v>-15.1</v>
      </c>
      <c r="AA10" s="155">
        <v>2608052</v>
      </c>
    </row>
    <row r="11" spans="1:27" ht="12.75">
      <c r="A11" s="138" t="s">
        <v>80</v>
      </c>
      <c r="B11" s="136"/>
      <c r="C11" s="155">
        <v>143575</v>
      </c>
      <c r="D11" s="155"/>
      <c r="E11" s="156">
        <v>504909</v>
      </c>
      <c r="F11" s="60">
        <v>504912</v>
      </c>
      <c r="G11" s="60">
        <v>11926</v>
      </c>
      <c r="H11" s="60"/>
      <c r="I11" s="60"/>
      <c r="J11" s="60">
        <v>11926</v>
      </c>
      <c r="K11" s="60"/>
      <c r="L11" s="60">
        <v>26208</v>
      </c>
      <c r="M11" s="60"/>
      <c r="N11" s="60">
        <v>26208</v>
      </c>
      <c r="O11" s="60"/>
      <c r="P11" s="60"/>
      <c r="Q11" s="60"/>
      <c r="R11" s="60"/>
      <c r="S11" s="60"/>
      <c r="T11" s="60"/>
      <c r="U11" s="60"/>
      <c r="V11" s="60"/>
      <c r="W11" s="60">
        <v>38134</v>
      </c>
      <c r="X11" s="60">
        <v>436830</v>
      </c>
      <c r="Y11" s="60">
        <v>-398696</v>
      </c>
      <c r="Z11" s="140">
        <v>-91.27</v>
      </c>
      <c r="AA11" s="155">
        <v>504912</v>
      </c>
    </row>
    <row r="12" spans="1:27" ht="12.75">
      <c r="A12" s="138" t="s">
        <v>81</v>
      </c>
      <c r="B12" s="136"/>
      <c r="C12" s="155">
        <v>6625879</v>
      </c>
      <c r="D12" s="155"/>
      <c r="E12" s="156">
        <v>6639994</v>
      </c>
      <c r="F12" s="60">
        <v>6734964</v>
      </c>
      <c r="G12" s="60">
        <v>493315</v>
      </c>
      <c r="H12" s="60">
        <v>387102</v>
      </c>
      <c r="I12" s="60">
        <v>210131</v>
      </c>
      <c r="J12" s="60">
        <v>1090548</v>
      </c>
      <c r="K12" s="60">
        <v>777283</v>
      </c>
      <c r="L12" s="60">
        <v>500598</v>
      </c>
      <c r="M12" s="60">
        <v>279229</v>
      </c>
      <c r="N12" s="60">
        <v>1557110</v>
      </c>
      <c r="O12" s="60">
        <v>412693</v>
      </c>
      <c r="P12" s="60">
        <v>386640</v>
      </c>
      <c r="Q12" s="60">
        <v>105342</v>
      </c>
      <c r="R12" s="60">
        <v>904675</v>
      </c>
      <c r="S12" s="60"/>
      <c r="T12" s="60"/>
      <c r="U12" s="60"/>
      <c r="V12" s="60"/>
      <c r="W12" s="60">
        <v>3552333</v>
      </c>
      <c r="X12" s="60">
        <v>5147596</v>
      </c>
      <c r="Y12" s="60">
        <v>-1595263</v>
      </c>
      <c r="Z12" s="140">
        <v>-30.99</v>
      </c>
      <c r="AA12" s="155">
        <v>6734964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22919389</v>
      </c>
      <c r="D15" s="153">
        <f>SUM(D16:D18)</f>
        <v>0</v>
      </c>
      <c r="E15" s="154">
        <f t="shared" si="2"/>
        <v>18870633</v>
      </c>
      <c r="F15" s="100">
        <f t="shared" si="2"/>
        <v>24224712</v>
      </c>
      <c r="G15" s="100">
        <f t="shared" si="2"/>
        <v>58740</v>
      </c>
      <c r="H15" s="100">
        <f t="shared" si="2"/>
        <v>50780</v>
      </c>
      <c r="I15" s="100">
        <f t="shared" si="2"/>
        <v>374051</v>
      </c>
      <c r="J15" s="100">
        <f t="shared" si="2"/>
        <v>483571</v>
      </c>
      <c r="K15" s="100">
        <f t="shared" si="2"/>
        <v>46830</v>
      </c>
      <c r="L15" s="100">
        <f t="shared" si="2"/>
        <v>81019</v>
      </c>
      <c r="M15" s="100">
        <f t="shared" si="2"/>
        <v>20594</v>
      </c>
      <c r="N15" s="100">
        <f t="shared" si="2"/>
        <v>148443</v>
      </c>
      <c r="O15" s="100">
        <f t="shared" si="2"/>
        <v>48495</v>
      </c>
      <c r="P15" s="100">
        <f t="shared" si="2"/>
        <v>13830265</v>
      </c>
      <c r="Q15" s="100">
        <f t="shared" si="2"/>
        <v>8466311</v>
      </c>
      <c r="R15" s="100">
        <f t="shared" si="2"/>
        <v>22345071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22977085</v>
      </c>
      <c r="X15" s="100">
        <f t="shared" si="2"/>
        <v>14118084</v>
      </c>
      <c r="Y15" s="100">
        <f t="shared" si="2"/>
        <v>8859001</v>
      </c>
      <c r="Z15" s="137">
        <f>+IF(X15&lt;&gt;0,+(Y15/X15)*100,0)</f>
        <v>62.749314992034336</v>
      </c>
      <c r="AA15" s="153">
        <f>SUM(AA16:AA18)</f>
        <v>24224712</v>
      </c>
    </row>
    <row r="16" spans="1:27" ht="12.75">
      <c r="A16" s="138" t="s">
        <v>85</v>
      </c>
      <c r="B16" s="136"/>
      <c r="C16" s="155">
        <v>1394046</v>
      </c>
      <c r="D16" s="155"/>
      <c r="E16" s="156">
        <v>1316497</v>
      </c>
      <c r="F16" s="60">
        <v>773563</v>
      </c>
      <c r="G16" s="60">
        <v>58740</v>
      </c>
      <c r="H16" s="60">
        <v>49692</v>
      </c>
      <c r="I16" s="60">
        <v>52063</v>
      </c>
      <c r="J16" s="60">
        <v>160495</v>
      </c>
      <c r="K16" s="60">
        <v>46830</v>
      </c>
      <c r="L16" s="60">
        <v>81019</v>
      </c>
      <c r="M16" s="60">
        <v>20594</v>
      </c>
      <c r="N16" s="60">
        <v>148443</v>
      </c>
      <c r="O16" s="60">
        <v>48495</v>
      </c>
      <c r="P16" s="60">
        <v>36332</v>
      </c>
      <c r="Q16" s="60">
        <v>43493</v>
      </c>
      <c r="R16" s="60">
        <v>128320</v>
      </c>
      <c r="S16" s="60"/>
      <c r="T16" s="60"/>
      <c r="U16" s="60"/>
      <c r="V16" s="60"/>
      <c r="W16" s="60">
        <v>437258</v>
      </c>
      <c r="X16" s="60">
        <v>799920</v>
      </c>
      <c r="Y16" s="60">
        <v>-362662</v>
      </c>
      <c r="Z16" s="140">
        <v>-45.34</v>
      </c>
      <c r="AA16" s="155">
        <v>773563</v>
      </c>
    </row>
    <row r="17" spans="1:27" ht="12.75">
      <c r="A17" s="138" t="s">
        <v>86</v>
      </c>
      <c r="B17" s="136"/>
      <c r="C17" s="155">
        <v>21525343</v>
      </c>
      <c r="D17" s="155"/>
      <c r="E17" s="156">
        <v>17554136</v>
      </c>
      <c r="F17" s="60">
        <v>23451149</v>
      </c>
      <c r="G17" s="60"/>
      <c r="H17" s="60">
        <v>1088</v>
      </c>
      <c r="I17" s="60">
        <v>321988</v>
      </c>
      <c r="J17" s="60">
        <v>323076</v>
      </c>
      <c r="K17" s="60"/>
      <c r="L17" s="60"/>
      <c r="M17" s="60"/>
      <c r="N17" s="60"/>
      <c r="O17" s="60"/>
      <c r="P17" s="60">
        <v>13793933</v>
      </c>
      <c r="Q17" s="60">
        <v>8422818</v>
      </c>
      <c r="R17" s="60">
        <v>22216751</v>
      </c>
      <c r="S17" s="60"/>
      <c r="T17" s="60"/>
      <c r="U17" s="60"/>
      <c r="V17" s="60"/>
      <c r="W17" s="60">
        <v>22539827</v>
      </c>
      <c r="X17" s="60">
        <v>13318164</v>
      </c>
      <c r="Y17" s="60">
        <v>9221663</v>
      </c>
      <c r="Z17" s="140">
        <v>69.24</v>
      </c>
      <c r="AA17" s="155">
        <v>23451149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129967649</v>
      </c>
      <c r="D19" s="153">
        <f>SUM(D20:D23)</f>
        <v>0</v>
      </c>
      <c r="E19" s="154">
        <f t="shared" si="3"/>
        <v>143262864</v>
      </c>
      <c r="F19" s="100">
        <f t="shared" si="3"/>
        <v>145088864</v>
      </c>
      <c r="G19" s="100">
        <f t="shared" si="3"/>
        <v>13263285</v>
      </c>
      <c r="H19" s="100">
        <f t="shared" si="3"/>
        <v>12821545</v>
      </c>
      <c r="I19" s="100">
        <f t="shared" si="3"/>
        <v>11143219</v>
      </c>
      <c r="J19" s="100">
        <f t="shared" si="3"/>
        <v>37228049</v>
      </c>
      <c r="K19" s="100">
        <f t="shared" si="3"/>
        <v>10240487</v>
      </c>
      <c r="L19" s="100">
        <f t="shared" si="3"/>
        <v>9693265</v>
      </c>
      <c r="M19" s="100">
        <f t="shared" si="3"/>
        <v>11332610</v>
      </c>
      <c r="N19" s="100">
        <f t="shared" si="3"/>
        <v>31266362</v>
      </c>
      <c r="O19" s="100">
        <f t="shared" si="3"/>
        <v>10318056</v>
      </c>
      <c r="P19" s="100">
        <f t="shared" si="3"/>
        <v>11580334</v>
      </c>
      <c r="Q19" s="100">
        <f t="shared" si="3"/>
        <v>10064688</v>
      </c>
      <c r="R19" s="100">
        <f t="shared" si="3"/>
        <v>31963078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100457489</v>
      </c>
      <c r="X19" s="100">
        <f t="shared" si="3"/>
        <v>103355724</v>
      </c>
      <c r="Y19" s="100">
        <f t="shared" si="3"/>
        <v>-2898235</v>
      </c>
      <c r="Z19" s="137">
        <f>+IF(X19&lt;&gt;0,+(Y19/X19)*100,0)</f>
        <v>-2.8041359373574704</v>
      </c>
      <c r="AA19" s="153">
        <f>SUM(AA20:AA23)</f>
        <v>145088864</v>
      </c>
    </row>
    <row r="20" spans="1:27" ht="12.75">
      <c r="A20" s="138" t="s">
        <v>89</v>
      </c>
      <c r="B20" s="136"/>
      <c r="C20" s="155">
        <v>104482581</v>
      </c>
      <c r="D20" s="155"/>
      <c r="E20" s="156">
        <v>126856767</v>
      </c>
      <c r="F20" s="60">
        <v>128682767</v>
      </c>
      <c r="G20" s="60">
        <v>10969961</v>
      </c>
      <c r="H20" s="60">
        <v>10761777</v>
      </c>
      <c r="I20" s="60">
        <v>8885034</v>
      </c>
      <c r="J20" s="60">
        <v>30616772</v>
      </c>
      <c r="K20" s="60">
        <v>7984913</v>
      </c>
      <c r="L20" s="60">
        <v>7581952</v>
      </c>
      <c r="M20" s="60">
        <v>8922819</v>
      </c>
      <c r="N20" s="60">
        <v>24489684</v>
      </c>
      <c r="O20" s="60">
        <v>8190901</v>
      </c>
      <c r="P20" s="60">
        <v>9312907</v>
      </c>
      <c r="Q20" s="60">
        <v>7793166</v>
      </c>
      <c r="R20" s="60">
        <v>25296974</v>
      </c>
      <c r="S20" s="60"/>
      <c r="T20" s="60"/>
      <c r="U20" s="60"/>
      <c r="V20" s="60"/>
      <c r="W20" s="60">
        <v>80403430</v>
      </c>
      <c r="X20" s="60">
        <v>91657724</v>
      </c>
      <c r="Y20" s="60">
        <v>-11254294</v>
      </c>
      <c r="Z20" s="140">
        <v>-12.28</v>
      </c>
      <c r="AA20" s="155">
        <v>128682767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25485068</v>
      </c>
      <c r="D23" s="155"/>
      <c r="E23" s="156">
        <v>16406097</v>
      </c>
      <c r="F23" s="60">
        <v>16406097</v>
      </c>
      <c r="G23" s="60">
        <v>2293324</v>
      </c>
      <c r="H23" s="60">
        <v>2059768</v>
      </c>
      <c r="I23" s="60">
        <v>2258185</v>
      </c>
      <c r="J23" s="60">
        <v>6611277</v>
      </c>
      <c r="K23" s="60">
        <v>2255574</v>
      </c>
      <c r="L23" s="60">
        <v>2111313</v>
      </c>
      <c r="M23" s="60">
        <v>2409791</v>
      </c>
      <c r="N23" s="60">
        <v>6776678</v>
      </c>
      <c r="O23" s="60">
        <v>2127155</v>
      </c>
      <c r="P23" s="60">
        <v>2267427</v>
      </c>
      <c r="Q23" s="60">
        <v>2271522</v>
      </c>
      <c r="R23" s="60">
        <v>6666104</v>
      </c>
      <c r="S23" s="60"/>
      <c r="T23" s="60"/>
      <c r="U23" s="60"/>
      <c r="V23" s="60"/>
      <c r="W23" s="60">
        <v>20054059</v>
      </c>
      <c r="X23" s="60">
        <v>11698000</v>
      </c>
      <c r="Y23" s="60">
        <v>8356059</v>
      </c>
      <c r="Z23" s="140">
        <v>71.43</v>
      </c>
      <c r="AA23" s="155">
        <v>16406097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334278602</v>
      </c>
      <c r="D25" s="168">
        <f>+D5+D9+D15+D19+D24</f>
        <v>0</v>
      </c>
      <c r="E25" s="169">
        <f t="shared" si="4"/>
        <v>345363913</v>
      </c>
      <c r="F25" s="73">
        <f t="shared" si="4"/>
        <v>350147504</v>
      </c>
      <c r="G25" s="73">
        <f t="shared" si="4"/>
        <v>96005197</v>
      </c>
      <c r="H25" s="73">
        <f t="shared" si="4"/>
        <v>14910149</v>
      </c>
      <c r="I25" s="73">
        <f t="shared" si="4"/>
        <v>17426047</v>
      </c>
      <c r="J25" s="73">
        <f t="shared" si="4"/>
        <v>128341393</v>
      </c>
      <c r="K25" s="73">
        <f t="shared" si="4"/>
        <v>17478665</v>
      </c>
      <c r="L25" s="73">
        <f t="shared" si="4"/>
        <v>16437041</v>
      </c>
      <c r="M25" s="73">
        <f t="shared" si="4"/>
        <v>35696949</v>
      </c>
      <c r="N25" s="73">
        <f t="shared" si="4"/>
        <v>69612655</v>
      </c>
      <c r="O25" s="73">
        <f t="shared" si="4"/>
        <v>16236303</v>
      </c>
      <c r="P25" s="73">
        <f t="shared" si="4"/>
        <v>33299541</v>
      </c>
      <c r="Q25" s="73">
        <f t="shared" si="4"/>
        <v>34490013</v>
      </c>
      <c r="R25" s="73">
        <f t="shared" si="4"/>
        <v>84025857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281979905</v>
      </c>
      <c r="X25" s="73">
        <f t="shared" si="4"/>
        <v>283981598</v>
      </c>
      <c r="Y25" s="73">
        <f t="shared" si="4"/>
        <v>-2001693</v>
      </c>
      <c r="Z25" s="170">
        <f>+IF(X25&lt;&gt;0,+(Y25/X25)*100,0)</f>
        <v>-0.7048671512863308</v>
      </c>
      <c r="AA25" s="168">
        <f>+AA5+AA9+AA15+AA19+AA24</f>
        <v>350147504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128235060</v>
      </c>
      <c r="D28" s="153">
        <f>SUM(D29:D31)</f>
        <v>0</v>
      </c>
      <c r="E28" s="154">
        <f t="shared" si="5"/>
        <v>161547193</v>
      </c>
      <c r="F28" s="100">
        <f t="shared" si="5"/>
        <v>166761000</v>
      </c>
      <c r="G28" s="100">
        <f t="shared" si="5"/>
        <v>3128567</v>
      </c>
      <c r="H28" s="100">
        <f t="shared" si="5"/>
        <v>11337317</v>
      </c>
      <c r="I28" s="100">
        <f t="shared" si="5"/>
        <v>7017724</v>
      </c>
      <c r="J28" s="100">
        <f t="shared" si="5"/>
        <v>21483608</v>
      </c>
      <c r="K28" s="100">
        <f t="shared" si="5"/>
        <v>10876898</v>
      </c>
      <c r="L28" s="100">
        <f t="shared" si="5"/>
        <v>9223352</v>
      </c>
      <c r="M28" s="100">
        <f t="shared" si="5"/>
        <v>10017070</v>
      </c>
      <c r="N28" s="100">
        <f t="shared" si="5"/>
        <v>30117320</v>
      </c>
      <c r="O28" s="100">
        <f t="shared" si="5"/>
        <v>-2747107</v>
      </c>
      <c r="P28" s="100">
        <f t="shared" si="5"/>
        <v>8128440</v>
      </c>
      <c r="Q28" s="100">
        <f t="shared" si="5"/>
        <v>12189517</v>
      </c>
      <c r="R28" s="100">
        <f t="shared" si="5"/>
        <v>17570850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69171778</v>
      </c>
      <c r="X28" s="100">
        <f t="shared" si="5"/>
        <v>114047690</v>
      </c>
      <c r="Y28" s="100">
        <f t="shared" si="5"/>
        <v>-44875912</v>
      </c>
      <c r="Z28" s="137">
        <f>+IF(X28&lt;&gt;0,+(Y28/X28)*100,0)</f>
        <v>-39.34837435111575</v>
      </c>
      <c r="AA28" s="153">
        <f>SUM(AA29:AA31)</f>
        <v>166761000</v>
      </c>
    </row>
    <row r="29" spans="1:27" ht="12.75">
      <c r="A29" s="138" t="s">
        <v>75</v>
      </c>
      <c r="B29" s="136"/>
      <c r="C29" s="155">
        <v>26171977</v>
      </c>
      <c r="D29" s="155"/>
      <c r="E29" s="156">
        <v>37044168</v>
      </c>
      <c r="F29" s="60">
        <v>27544190</v>
      </c>
      <c r="G29" s="60">
        <v>1033663</v>
      </c>
      <c r="H29" s="60">
        <v>1709869</v>
      </c>
      <c r="I29" s="60">
        <v>1450593</v>
      </c>
      <c r="J29" s="60">
        <v>4194125</v>
      </c>
      <c r="K29" s="60">
        <v>3235330</v>
      </c>
      <c r="L29" s="60">
        <v>2868936</v>
      </c>
      <c r="M29" s="60">
        <v>1422760</v>
      </c>
      <c r="N29" s="60">
        <v>7527026</v>
      </c>
      <c r="O29" s="60">
        <v>1352067</v>
      </c>
      <c r="P29" s="60">
        <v>1183251</v>
      </c>
      <c r="Q29" s="60">
        <v>1512005</v>
      </c>
      <c r="R29" s="60">
        <v>4047323</v>
      </c>
      <c r="S29" s="60"/>
      <c r="T29" s="60"/>
      <c r="U29" s="60"/>
      <c r="V29" s="60"/>
      <c r="W29" s="60">
        <v>15768474</v>
      </c>
      <c r="X29" s="60">
        <v>27028628</v>
      </c>
      <c r="Y29" s="60">
        <v>-11260154</v>
      </c>
      <c r="Z29" s="140">
        <v>-41.66</v>
      </c>
      <c r="AA29" s="155">
        <v>27544190</v>
      </c>
    </row>
    <row r="30" spans="1:27" ht="12.75">
      <c r="A30" s="138" t="s">
        <v>76</v>
      </c>
      <c r="B30" s="136"/>
      <c r="C30" s="157">
        <v>72966089</v>
      </c>
      <c r="D30" s="157"/>
      <c r="E30" s="158">
        <v>124503025</v>
      </c>
      <c r="F30" s="159">
        <v>98085802</v>
      </c>
      <c r="G30" s="159">
        <v>691896</v>
      </c>
      <c r="H30" s="159">
        <v>8485282</v>
      </c>
      <c r="I30" s="159">
        <v>4270723</v>
      </c>
      <c r="J30" s="159">
        <v>13447901</v>
      </c>
      <c r="K30" s="159">
        <v>6282944</v>
      </c>
      <c r="L30" s="159">
        <v>4073409</v>
      </c>
      <c r="M30" s="159">
        <v>5657302</v>
      </c>
      <c r="N30" s="159">
        <v>16013655</v>
      </c>
      <c r="O30" s="159">
        <v>-5728862</v>
      </c>
      <c r="P30" s="159">
        <v>5485561</v>
      </c>
      <c r="Q30" s="159">
        <v>8947486</v>
      </c>
      <c r="R30" s="159">
        <v>8704185</v>
      </c>
      <c r="S30" s="159"/>
      <c r="T30" s="159"/>
      <c r="U30" s="159"/>
      <c r="V30" s="159"/>
      <c r="W30" s="159">
        <v>38165741</v>
      </c>
      <c r="X30" s="159">
        <v>87019062</v>
      </c>
      <c r="Y30" s="159">
        <v>-48853321</v>
      </c>
      <c r="Z30" s="141">
        <v>-56.14</v>
      </c>
      <c r="AA30" s="157">
        <v>98085802</v>
      </c>
    </row>
    <row r="31" spans="1:27" ht="12.75">
      <c r="A31" s="138" t="s">
        <v>77</v>
      </c>
      <c r="B31" s="136"/>
      <c r="C31" s="155">
        <v>29096994</v>
      </c>
      <c r="D31" s="155"/>
      <c r="E31" s="156"/>
      <c r="F31" s="60">
        <v>41131008</v>
      </c>
      <c r="G31" s="60">
        <v>1403008</v>
      </c>
      <c r="H31" s="60">
        <v>1142166</v>
      </c>
      <c r="I31" s="60">
        <v>1296408</v>
      </c>
      <c r="J31" s="60">
        <v>3841582</v>
      </c>
      <c r="K31" s="60">
        <v>1358624</v>
      </c>
      <c r="L31" s="60">
        <v>2281007</v>
      </c>
      <c r="M31" s="60">
        <v>2937008</v>
      </c>
      <c r="N31" s="60">
        <v>6576639</v>
      </c>
      <c r="O31" s="60">
        <v>1629688</v>
      </c>
      <c r="P31" s="60">
        <v>1459628</v>
      </c>
      <c r="Q31" s="60">
        <v>1730026</v>
      </c>
      <c r="R31" s="60">
        <v>4819342</v>
      </c>
      <c r="S31" s="60"/>
      <c r="T31" s="60"/>
      <c r="U31" s="60"/>
      <c r="V31" s="60"/>
      <c r="W31" s="60">
        <v>15237563</v>
      </c>
      <c r="X31" s="60"/>
      <c r="Y31" s="60">
        <v>15237563</v>
      </c>
      <c r="Z31" s="140">
        <v>0</v>
      </c>
      <c r="AA31" s="155">
        <v>41131008</v>
      </c>
    </row>
    <row r="32" spans="1:27" ht="12.75">
      <c r="A32" s="135" t="s">
        <v>78</v>
      </c>
      <c r="B32" s="136"/>
      <c r="C32" s="153">
        <f aca="true" t="shared" si="6" ref="C32:Y32">SUM(C33:C37)</f>
        <v>32991387</v>
      </c>
      <c r="D32" s="153">
        <f>SUM(D33:D37)</f>
        <v>0</v>
      </c>
      <c r="E32" s="154">
        <f t="shared" si="6"/>
        <v>40522590</v>
      </c>
      <c r="F32" s="100">
        <f t="shared" si="6"/>
        <v>14178000</v>
      </c>
      <c r="G32" s="100">
        <f t="shared" si="6"/>
        <v>1709619</v>
      </c>
      <c r="H32" s="100">
        <f t="shared" si="6"/>
        <v>2389017</v>
      </c>
      <c r="I32" s="100">
        <f t="shared" si="6"/>
        <v>589560</v>
      </c>
      <c r="J32" s="100">
        <f t="shared" si="6"/>
        <v>4688196</v>
      </c>
      <c r="K32" s="100">
        <f t="shared" si="6"/>
        <v>3073099</v>
      </c>
      <c r="L32" s="100">
        <f t="shared" si="6"/>
        <v>2679093</v>
      </c>
      <c r="M32" s="100">
        <f t="shared" si="6"/>
        <v>2609970</v>
      </c>
      <c r="N32" s="100">
        <f t="shared" si="6"/>
        <v>8362162</v>
      </c>
      <c r="O32" s="100">
        <f t="shared" si="6"/>
        <v>3147740</v>
      </c>
      <c r="P32" s="100">
        <f t="shared" si="6"/>
        <v>3133070</v>
      </c>
      <c r="Q32" s="100">
        <f t="shared" si="6"/>
        <v>1126774</v>
      </c>
      <c r="R32" s="100">
        <f t="shared" si="6"/>
        <v>7407584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20457942</v>
      </c>
      <c r="X32" s="100">
        <f t="shared" si="6"/>
        <v>29773286</v>
      </c>
      <c r="Y32" s="100">
        <f t="shared" si="6"/>
        <v>-9315344</v>
      </c>
      <c r="Z32" s="137">
        <f>+IF(X32&lt;&gt;0,+(Y32/X32)*100,0)</f>
        <v>-31.287591164777712</v>
      </c>
      <c r="AA32" s="153">
        <f>SUM(AA33:AA37)</f>
        <v>14178000</v>
      </c>
    </row>
    <row r="33" spans="1:27" ht="12.75">
      <c r="A33" s="138" t="s">
        <v>79</v>
      </c>
      <c r="B33" s="136"/>
      <c r="C33" s="155">
        <v>7700755</v>
      </c>
      <c r="D33" s="155"/>
      <c r="E33" s="156">
        <v>11721948</v>
      </c>
      <c r="F33" s="60">
        <v>6296856</v>
      </c>
      <c r="G33" s="60">
        <v>426240</v>
      </c>
      <c r="H33" s="60">
        <v>850822</v>
      </c>
      <c r="I33" s="60">
        <v>490723</v>
      </c>
      <c r="J33" s="60">
        <v>1767785</v>
      </c>
      <c r="K33" s="60">
        <v>762753</v>
      </c>
      <c r="L33" s="60">
        <v>636918</v>
      </c>
      <c r="M33" s="60">
        <v>603094</v>
      </c>
      <c r="N33" s="60">
        <v>2002765</v>
      </c>
      <c r="O33" s="60">
        <v>886084</v>
      </c>
      <c r="P33" s="60">
        <v>817503</v>
      </c>
      <c r="Q33" s="60">
        <v>693914</v>
      </c>
      <c r="R33" s="60">
        <v>2397501</v>
      </c>
      <c r="S33" s="60"/>
      <c r="T33" s="60"/>
      <c r="U33" s="60"/>
      <c r="V33" s="60"/>
      <c r="W33" s="60">
        <v>6168051</v>
      </c>
      <c r="X33" s="60">
        <v>8016706</v>
      </c>
      <c r="Y33" s="60">
        <v>-1848655</v>
      </c>
      <c r="Z33" s="140">
        <v>-23.06</v>
      </c>
      <c r="AA33" s="155">
        <v>6296856</v>
      </c>
    </row>
    <row r="34" spans="1:27" ht="12.75">
      <c r="A34" s="138" t="s">
        <v>80</v>
      </c>
      <c r="B34" s="136"/>
      <c r="C34" s="155">
        <v>6409023</v>
      </c>
      <c r="D34" s="155"/>
      <c r="E34" s="156">
        <v>6575488</v>
      </c>
      <c r="F34" s="60">
        <v>1656992</v>
      </c>
      <c r="G34" s="60"/>
      <c r="H34" s="60"/>
      <c r="I34" s="60"/>
      <c r="J34" s="60"/>
      <c r="K34" s="60"/>
      <c r="L34" s="60">
        <v>495131</v>
      </c>
      <c r="M34" s="60"/>
      <c r="N34" s="60">
        <v>495131</v>
      </c>
      <c r="O34" s="60">
        <v>148739</v>
      </c>
      <c r="P34" s="60"/>
      <c r="Q34" s="60"/>
      <c r="R34" s="60">
        <v>148739</v>
      </c>
      <c r="S34" s="60"/>
      <c r="T34" s="60"/>
      <c r="U34" s="60"/>
      <c r="V34" s="60"/>
      <c r="W34" s="60">
        <v>643870</v>
      </c>
      <c r="X34" s="60">
        <v>4996558</v>
      </c>
      <c r="Y34" s="60">
        <v>-4352688</v>
      </c>
      <c r="Z34" s="140">
        <v>-87.11</v>
      </c>
      <c r="AA34" s="155">
        <v>1656992</v>
      </c>
    </row>
    <row r="35" spans="1:27" ht="12.75">
      <c r="A35" s="138" t="s">
        <v>81</v>
      </c>
      <c r="B35" s="136"/>
      <c r="C35" s="155">
        <v>18881609</v>
      </c>
      <c r="D35" s="155"/>
      <c r="E35" s="156">
        <v>22225154</v>
      </c>
      <c r="F35" s="60">
        <v>6224152</v>
      </c>
      <c r="G35" s="60">
        <v>1283379</v>
      </c>
      <c r="H35" s="60">
        <v>1538195</v>
      </c>
      <c r="I35" s="60">
        <v>98837</v>
      </c>
      <c r="J35" s="60">
        <v>2920411</v>
      </c>
      <c r="K35" s="60">
        <v>2310346</v>
      </c>
      <c r="L35" s="60">
        <v>1547044</v>
      </c>
      <c r="M35" s="60">
        <v>2006876</v>
      </c>
      <c r="N35" s="60">
        <v>5864266</v>
      </c>
      <c r="O35" s="60">
        <v>2112917</v>
      </c>
      <c r="P35" s="60">
        <v>2315567</v>
      </c>
      <c r="Q35" s="60">
        <v>432860</v>
      </c>
      <c r="R35" s="60">
        <v>4861344</v>
      </c>
      <c r="S35" s="60"/>
      <c r="T35" s="60"/>
      <c r="U35" s="60"/>
      <c r="V35" s="60"/>
      <c r="W35" s="60">
        <v>13646021</v>
      </c>
      <c r="X35" s="60">
        <v>16760022</v>
      </c>
      <c r="Y35" s="60">
        <v>-3114001</v>
      </c>
      <c r="Z35" s="140">
        <v>-18.58</v>
      </c>
      <c r="AA35" s="155">
        <v>6224152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26696711</v>
      </c>
      <c r="D38" s="153">
        <f>SUM(D39:D41)</f>
        <v>0</v>
      </c>
      <c r="E38" s="154">
        <f t="shared" si="7"/>
        <v>34092234</v>
      </c>
      <c r="F38" s="100">
        <f t="shared" si="7"/>
        <v>48604000</v>
      </c>
      <c r="G38" s="100">
        <f t="shared" si="7"/>
        <v>1667656</v>
      </c>
      <c r="H38" s="100">
        <f t="shared" si="7"/>
        <v>1548133</v>
      </c>
      <c r="I38" s="100">
        <f t="shared" si="7"/>
        <v>3601564</v>
      </c>
      <c r="J38" s="100">
        <f t="shared" si="7"/>
        <v>6817353</v>
      </c>
      <c r="K38" s="100">
        <f t="shared" si="7"/>
        <v>2490335</v>
      </c>
      <c r="L38" s="100">
        <f t="shared" si="7"/>
        <v>2178129</v>
      </c>
      <c r="M38" s="100">
        <f t="shared" si="7"/>
        <v>1900746</v>
      </c>
      <c r="N38" s="100">
        <f t="shared" si="7"/>
        <v>6569210</v>
      </c>
      <c r="O38" s="100">
        <f t="shared" si="7"/>
        <v>1590761</v>
      </c>
      <c r="P38" s="100">
        <f t="shared" si="7"/>
        <v>1816665</v>
      </c>
      <c r="Q38" s="100">
        <f t="shared" si="7"/>
        <v>2722916</v>
      </c>
      <c r="R38" s="100">
        <f t="shared" si="7"/>
        <v>6130342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19516905</v>
      </c>
      <c r="X38" s="100">
        <f t="shared" si="7"/>
        <v>23879514</v>
      </c>
      <c r="Y38" s="100">
        <f t="shared" si="7"/>
        <v>-4362609</v>
      </c>
      <c r="Z38" s="137">
        <f>+IF(X38&lt;&gt;0,+(Y38/X38)*100,0)</f>
        <v>-18.269253720992815</v>
      </c>
      <c r="AA38" s="153">
        <f>SUM(AA39:AA41)</f>
        <v>48604000</v>
      </c>
    </row>
    <row r="39" spans="1:27" ht="12.75">
      <c r="A39" s="138" t="s">
        <v>85</v>
      </c>
      <c r="B39" s="136"/>
      <c r="C39" s="155">
        <v>15053551</v>
      </c>
      <c r="D39" s="155"/>
      <c r="E39" s="156">
        <v>20155505</v>
      </c>
      <c r="F39" s="60">
        <v>20087390</v>
      </c>
      <c r="G39" s="60">
        <v>858224</v>
      </c>
      <c r="H39" s="60">
        <v>495782</v>
      </c>
      <c r="I39" s="60">
        <v>145523</v>
      </c>
      <c r="J39" s="60">
        <v>1499529</v>
      </c>
      <c r="K39" s="60">
        <v>1387270</v>
      </c>
      <c r="L39" s="60">
        <v>1224945</v>
      </c>
      <c r="M39" s="60">
        <v>960729</v>
      </c>
      <c r="N39" s="60">
        <v>3572944</v>
      </c>
      <c r="O39" s="60">
        <v>1023120</v>
      </c>
      <c r="P39" s="60">
        <v>785826</v>
      </c>
      <c r="Q39" s="60">
        <v>832342</v>
      </c>
      <c r="R39" s="60">
        <v>2641288</v>
      </c>
      <c r="S39" s="60"/>
      <c r="T39" s="60"/>
      <c r="U39" s="60"/>
      <c r="V39" s="60"/>
      <c r="W39" s="60">
        <v>7713761</v>
      </c>
      <c r="X39" s="60">
        <v>14225670</v>
      </c>
      <c r="Y39" s="60">
        <v>-6511909</v>
      </c>
      <c r="Z39" s="140">
        <v>-45.78</v>
      </c>
      <c r="AA39" s="155">
        <v>20087390</v>
      </c>
    </row>
    <row r="40" spans="1:27" ht="12.75">
      <c r="A40" s="138" t="s">
        <v>86</v>
      </c>
      <c r="B40" s="136"/>
      <c r="C40" s="155">
        <v>11643160</v>
      </c>
      <c r="D40" s="155"/>
      <c r="E40" s="156">
        <v>13936729</v>
      </c>
      <c r="F40" s="60">
        <v>28516610</v>
      </c>
      <c r="G40" s="60">
        <v>809432</v>
      </c>
      <c r="H40" s="60">
        <v>1052351</v>
      </c>
      <c r="I40" s="60">
        <v>3456041</v>
      </c>
      <c r="J40" s="60">
        <v>5317824</v>
      </c>
      <c r="K40" s="60">
        <v>1103065</v>
      </c>
      <c r="L40" s="60">
        <v>953184</v>
      </c>
      <c r="M40" s="60">
        <v>940017</v>
      </c>
      <c r="N40" s="60">
        <v>2996266</v>
      </c>
      <c r="O40" s="60">
        <v>567641</v>
      </c>
      <c r="P40" s="60">
        <v>1030839</v>
      </c>
      <c r="Q40" s="60">
        <v>1890574</v>
      </c>
      <c r="R40" s="60">
        <v>3489054</v>
      </c>
      <c r="S40" s="60"/>
      <c r="T40" s="60"/>
      <c r="U40" s="60"/>
      <c r="V40" s="60"/>
      <c r="W40" s="60">
        <v>11803144</v>
      </c>
      <c r="X40" s="60">
        <v>9653844</v>
      </c>
      <c r="Y40" s="60">
        <v>2149300</v>
      </c>
      <c r="Z40" s="140">
        <v>22.26</v>
      </c>
      <c r="AA40" s="155">
        <v>28516610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115658725</v>
      </c>
      <c r="D42" s="153">
        <f>SUM(D43:D46)</f>
        <v>0</v>
      </c>
      <c r="E42" s="154">
        <f t="shared" si="8"/>
        <v>133948903</v>
      </c>
      <c r="F42" s="100">
        <f t="shared" si="8"/>
        <v>137052000</v>
      </c>
      <c r="G42" s="100">
        <f t="shared" si="8"/>
        <v>12756417</v>
      </c>
      <c r="H42" s="100">
        <f t="shared" si="8"/>
        <v>14053219</v>
      </c>
      <c r="I42" s="100">
        <f t="shared" si="8"/>
        <v>13254385</v>
      </c>
      <c r="J42" s="100">
        <f t="shared" si="8"/>
        <v>40064021</v>
      </c>
      <c r="K42" s="100">
        <f t="shared" si="8"/>
        <v>9282505</v>
      </c>
      <c r="L42" s="100">
        <f t="shared" si="8"/>
        <v>8459840</v>
      </c>
      <c r="M42" s="100">
        <f t="shared" si="8"/>
        <v>8691222</v>
      </c>
      <c r="N42" s="100">
        <f t="shared" si="8"/>
        <v>26433567</v>
      </c>
      <c r="O42" s="100">
        <f t="shared" si="8"/>
        <v>6868916</v>
      </c>
      <c r="P42" s="100">
        <f t="shared" si="8"/>
        <v>7893361</v>
      </c>
      <c r="Q42" s="100">
        <f t="shared" si="8"/>
        <v>7066780</v>
      </c>
      <c r="R42" s="100">
        <f t="shared" si="8"/>
        <v>21829057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88326645</v>
      </c>
      <c r="X42" s="100">
        <f t="shared" si="8"/>
        <v>101295571</v>
      </c>
      <c r="Y42" s="100">
        <f t="shared" si="8"/>
        <v>-12968926</v>
      </c>
      <c r="Z42" s="137">
        <f>+IF(X42&lt;&gt;0,+(Y42/X42)*100,0)</f>
        <v>-12.803053353635768</v>
      </c>
      <c r="AA42" s="153">
        <f>SUM(AA43:AA46)</f>
        <v>137052000</v>
      </c>
    </row>
    <row r="43" spans="1:27" ht="12.75">
      <c r="A43" s="138" t="s">
        <v>89</v>
      </c>
      <c r="B43" s="136"/>
      <c r="C43" s="155">
        <v>95751523</v>
      </c>
      <c r="D43" s="155"/>
      <c r="E43" s="156">
        <v>123753130</v>
      </c>
      <c r="F43" s="60">
        <v>122288755</v>
      </c>
      <c r="G43" s="60">
        <v>11504072</v>
      </c>
      <c r="H43" s="60">
        <v>12998091</v>
      </c>
      <c r="I43" s="60">
        <v>12207417</v>
      </c>
      <c r="J43" s="60">
        <v>36709580</v>
      </c>
      <c r="K43" s="60">
        <v>8153142</v>
      </c>
      <c r="L43" s="60">
        <v>7838766</v>
      </c>
      <c r="M43" s="60">
        <v>7482338</v>
      </c>
      <c r="N43" s="60">
        <v>23474246</v>
      </c>
      <c r="O43" s="60">
        <v>5699262</v>
      </c>
      <c r="P43" s="60">
        <v>6863024</v>
      </c>
      <c r="Q43" s="60">
        <v>6020778</v>
      </c>
      <c r="R43" s="60">
        <v>18583064</v>
      </c>
      <c r="S43" s="60"/>
      <c r="T43" s="60"/>
      <c r="U43" s="60"/>
      <c r="V43" s="60"/>
      <c r="W43" s="60">
        <v>78766890</v>
      </c>
      <c r="X43" s="60">
        <v>94603496</v>
      </c>
      <c r="Y43" s="60">
        <v>-15836606</v>
      </c>
      <c r="Z43" s="140">
        <v>-16.74</v>
      </c>
      <c r="AA43" s="155">
        <v>122288755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19907202</v>
      </c>
      <c r="D46" s="155"/>
      <c r="E46" s="156">
        <v>10195773</v>
      </c>
      <c r="F46" s="60">
        <v>14763245</v>
      </c>
      <c r="G46" s="60">
        <v>1252345</v>
      </c>
      <c r="H46" s="60">
        <v>1055128</v>
      </c>
      <c r="I46" s="60">
        <v>1046968</v>
      </c>
      <c r="J46" s="60">
        <v>3354441</v>
      </c>
      <c r="K46" s="60">
        <v>1129363</v>
      </c>
      <c r="L46" s="60">
        <v>621074</v>
      </c>
      <c r="M46" s="60">
        <v>1208884</v>
      </c>
      <c r="N46" s="60">
        <v>2959321</v>
      </c>
      <c r="O46" s="60">
        <v>1169654</v>
      </c>
      <c r="P46" s="60">
        <v>1030337</v>
      </c>
      <c r="Q46" s="60">
        <v>1046002</v>
      </c>
      <c r="R46" s="60">
        <v>3245993</v>
      </c>
      <c r="S46" s="60"/>
      <c r="T46" s="60"/>
      <c r="U46" s="60"/>
      <c r="V46" s="60"/>
      <c r="W46" s="60">
        <v>9559755</v>
      </c>
      <c r="X46" s="60">
        <v>6692075</v>
      </c>
      <c r="Y46" s="60">
        <v>2867680</v>
      </c>
      <c r="Z46" s="140">
        <v>42.85</v>
      </c>
      <c r="AA46" s="155">
        <v>14763245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303581883</v>
      </c>
      <c r="D48" s="168">
        <f>+D28+D32+D38+D42+D47</f>
        <v>0</v>
      </c>
      <c r="E48" s="169">
        <f t="shared" si="9"/>
        <v>370110920</v>
      </c>
      <c r="F48" s="73">
        <f t="shared" si="9"/>
        <v>366595000</v>
      </c>
      <c r="G48" s="73">
        <f t="shared" si="9"/>
        <v>19262259</v>
      </c>
      <c r="H48" s="73">
        <f t="shared" si="9"/>
        <v>29327686</v>
      </c>
      <c r="I48" s="73">
        <f t="shared" si="9"/>
        <v>24463233</v>
      </c>
      <c r="J48" s="73">
        <f t="shared" si="9"/>
        <v>73053178</v>
      </c>
      <c r="K48" s="73">
        <f t="shared" si="9"/>
        <v>25722837</v>
      </c>
      <c r="L48" s="73">
        <f t="shared" si="9"/>
        <v>22540414</v>
      </c>
      <c r="M48" s="73">
        <f t="shared" si="9"/>
        <v>23219008</v>
      </c>
      <c r="N48" s="73">
        <f t="shared" si="9"/>
        <v>71482259</v>
      </c>
      <c r="O48" s="73">
        <f t="shared" si="9"/>
        <v>8860310</v>
      </c>
      <c r="P48" s="73">
        <f t="shared" si="9"/>
        <v>20971536</v>
      </c>
      <c r="Q48" s="73">
        <f t="shared" si="9"/>
        <v>23105987</v>
      </c>
      <c r="R48" s="73">
        <f t="shared" si="9"/>
        <v>52937833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197473270</v>
      </c>
      <c r="X48" s="73">
        <f t="shared" si="9"/>
        <v>268996061</v>
      </c>
      <c r="Y48" s="73">
        <f t="shared" si="9"/>
        <v>-71522791</v>
      </c>
      <c r="Z48" s="170">
        <f>+IF(X48&lt;&gt;0,+(Y48/X48)*100,0)</f>
        <v>-26.58878748414089</v>
      </c>
      <c r="AA48" s="168">
        <f>+AA28+AA32+AA38+AA42+AA47</f>
        <v>366595000</v>
      </c>
    </row>
    <row r="49" spans="1:27" ht="12.75">
      <c r="A49" s="148" t="s">
        <v>49</v>
      </c>
      <c r="B49" s="149"/>
      <c r="C49" s="171">
        <f aca="true" t="shared" si="10" ref="C49:Y49">+C25-C48</f>
        <v>30696719</v>
      </c>
      <c r="D49" s="171">
        <f>+D25-D48</f>
        <v>0</v>
      </c>
      <c r="E49" s="172">
        <f t="shared" si="10"/>
        <v>-24747007</v>
      </c>
      <c r="F49" s="173">
        <f t="shared" si="10"/>
        <v>-16447496</v>
      </c>
      <c r="G49" s="173">
        <f t="shared" si="10"/>
        <v>76742938</v>
      </c>
      <c r="H49" s="173">
        <f t="shared" si="10"/>
        <v>-14417537</v>
      </c>
      <c r="I49" s="173">
        <f t="shared" si="10"/>
        <v>-7037186</v>
      </c>
      <c r="J49" s="173">
        <f t="shared" si="10"/>
        <v>55288215</v>
      </c>
      <c r="K49" s="173">
        <f t="shared" si="10"/>
        <v>-8244172</v>
      </c>
      <c r="L49" s="173">
        <f t="shared" si="10"/>
        <v>-6103373</v>
      </c>
      <c r="M49" s="173">
        <f t="shared" si="10"/>
        <v>12477941</v>
      </c>
      <c r="N49" s="173">
        <f t="shared" si="10"/>
        <v>-1869604</v>
      </c>
      <c r="O49" s="173">
        <f t="shared" si="10"/>
        <v>7375993</v>
      </c>
      <c r="P49" s="173">
        <f t="shared" si="10"/>
        <v>12328005</v>
      </c>
      <c r="Q49" s="173">
        <f t="shared" si="10"/>
        <v>11384026</v>
      </c>
      <c r="R49" s="173">
        <f t="shared" si="10"/>
        <v>31088024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84506635</v>
      </c>
      <c r="X49" s="173">
        <f>IF(F25=F48,0,X25-X48)</f>
        <v>14985537</v>
      </c>
      <c r="Y49" s="173">
        <f t="shared" si="10"/>
        <v>69521098</v>
      </c>
      <c r="Z49" s="174">
        <f>+IF(X49&lt;&gt;0,+(Y49/X49)*100,0)</f>
        <v>463.92129958372533</v>
      </c>
      <c r="AA49" s="171">
        <f>+AA25-AA48</f>
        <v>-16447496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87502421</v>
      </c>
      <c r="D5" s="155">
        <v>0</v>
      </c>
      <c r="E5" s="156">
        <v>101523979</v>
      </c>
      <c r="F5" s="60">
        <v>101523979</v>
      </c>
      <c r="G5" s="60">
        <v>61488441</v>
      </c>
      <c r="H5" s="60">
        <v>956003</v>
      </c>
      <c r="I5" s="60">
        <v>3260800</v>
      </c>
      <c r="J5" s="60">
        <v>65705244</v>
      </c>
      <c r="K5" s="60">
        <v>4934703</v>
      </c>
      <c r="L5" s="60">
        <v>3404554</v>
      </c>
      <c r="M5" s="60">
        <v>5493869</v>
      </c>
      <c r="N5" s="60">
        <v>13833126</v>
      </c>
      <c r="O5" s="60">
        <v>3982566</v>
      </c>
      <c r="P5" s="60">
        <v>3809985</v>
      </c>
      <c r="Q5" s="60">
        <v>3521939</v>
      </c>
      <c r="R5" s="60">
        <v>11314490</v>
      </c>
      <c r="S5" s="60">
        <v>0</v>
      </c>
      <c r="T5" s="60">
        <v>0</v>
      </c>
      <c r="U5" s="60">
        <v>0</v>
      </c>
      <c r="V5" s="60">
        <v>0</v>
      </c>
      <c r="W5" s="60">
        <v>90852860</v>
      </c>
      <c r="X5" s="60">
        <v>90902137</v>
      </c>
      <c r="Y5" s="60">
        <v>-49277</v>
      </c>
      <c r="Z5" s="140">
        <v>-0.05</v>
      </c>
      <c r="AA5" s="155">
        <v>101523979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101576801</v>
      </c>
      <c r="D7" s="155">
        <v>0</v>
      </c>
      <c r="E7" s="156">
        <v>116086584</v>
      </c>
      <c r="F7" s="60">
        <v>117912584</v>
      </c>
      <c r="G7" s="60">
        <v>10955375</v>
      </c>
      <c r="H7" s="60">
        <v>10712682</v>
      </c>
      <c r="I7" s="60">
        <v>8884034</v>
      </c>
      <c r="J7" s="60">
        <v>30552091</v>
      </c>
      <c r="K7" s="60">
        <v>7947948</v>
      </c>
      <c r="L7" s="60">
        <v>7503809</v>
      </c>
      <c r="M7" s="60">
        <v>8894609</v>
      </c>
      <c r="N7" s="60">
        <v>24346366</v>
      </c>
      <c r="O7" s="60">
        <v>8180901</v>
      </c>
      <c r="P7" s="60">
        <v>7884559</v>
      </c>
      <c r="Q7" s="60">
        <v>7764064</v>
      </c>
      <c r="R7" s="60">
        <v>23829524</v>
      </c>
      <c r="S7" s="60">
        <v>0</v>
      </c>
      <c r="T7" s="60">
        <v>0</v>
      </c>
      <c r="U7" s="60">
        <v>0</v>
      </c>
      <c r="V7" s="60">
        <v>0</v>
      </c>
      <c r="W7" s="60">
        <v>78727981</v>
      </c>
      <c r="X7" s="60">
        <v>93913975</v>
      </c>
      <c r="Y7" s="60">
        <v>-15185994</v>
      </c>
      <c r="Z7" s="140">
        <v>-16.17</v>
      </c>
      <c r="AA7" s="155">
        <v>117912584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25485068</v>
      </c>
      <c r="D10" s="155">
        <v>0</v>
      </c>
      <c r="E10" s="156">
        <v>16406097</v>
      </c>
      <c r="F10" s="54">
        <v>16406097</v>
      </c>
      <c r="G10" s="54">
        <v>2293324</v>
      </c>
      <c r="H10" s="54">
        <v>2059768</v>
      </c>
      <c r="I10" s="54">
        <v>2258185</v>
      </c>
      <c r="J10" s="54">
        <v>6611277</v>
      </c>
      <c r="K10" s="54">
        <v>2255574</v>
      </c>
      <c r="L10" s="54">
        <v>2111313</v>
      </c>
      <c r="M10" s="54">
        <v>2409791</v>
      </c>
      <c r="N10" s="54">
        <v>6776678</v>
      </c>
      <c r="O10" s="54">
        <v>2127155</v>
      </c>
      <c r="P10" s="54">
        <v>2267427</v>
      </c>
      <c r="Q10" s="54">
        <v>2271522</v>
      </c>
      <c r="R10" s="54">
        <v>6666104</v>
      </c>
      <c r="S10" s="54">
        <v>0</v>
      </c>
      <c r="T10" s="54">
        <v>0</v>
      </c>
      <c r="U10" s="54">
        <v>0</v>
      </c>
      <c r="V10" s="54">
        <v>0</v>
      </c>
      <c r="W10" s="54">
        <v>20054059</v>
      </c>
      <c r="X10" s="54">
        <v>12834902</v>
      </c>
      <c r="Y10" s="54">
        <v>7219157</v>
      </c>
      <c r="Z10" s="184">
        <v>56.25</v>
      </c>
      <c r="AA10" s="130">
        <v>16406097</v>
      </c>
    </row>
    <row r="11" spans="1:27" ht="12.75">
      <c r="A11" s="183" t="s">
        <v>107</v>
      </c>
      <c r="B11" s="185"/>
      <c r="C11" s="155">
        <v>1534169</v>
      </c>
      <c r="D11" s="155">
        <v>0</v>
      </c>
      <c r="E11" s="156">
        <v>734972</v>
      </c>
      <c r="F11" s="60">
        <v>734964</v>
      </c>
      <c r="G11" s="60">
        <v>106830</v>
      </c>
      <c r="H11" s="60">
        <v>94754</v>
      </c>
      <c r="I11" s="60">
        <v>105062</v>
      </c>
      <c r="J11" s="60">
        <v>306646</v>
      </c>
      <c r="K11" s="60">
        <v>106145</v>
      </c>
      <c r="L11" s="60">
        <v>93182</v>
      </c>
      <c r="M11" s="60">
        <v>99156</v>
      </c>
      <c r="N11" s="60">
        <v>298483</v>
      </c>
      <c r="O11" s="60">
        <v>105487</v>
      </c>
      <c r="P11" s="60">
        <v>107491</v>
      </c>
      <c r="Q11" s="60">
        <v>0</v>
      </c>
      <c r="R11" s="60">
        <v>212978</v>
      </c>
      <c r="S11" s="60">
        <v>0</v>
      </c>
      <c r="T11" s="60">
        <v>0</v>
      </c>
      <c r="U11" s="60">
        <v>0</v>
      </c>
      <c r="V11" s="60">
        <v>0</v>
      </c>
      <c r="W11" s="60">
        <v>818107</v>
      </c>
      <c r="X11" s="60">
        <v>575183</v>
      </c>
      <c r="Y11" s="60">
        <v>242924</v>
      </c>
      <c r="Z11" s="140">
        <v>42.23</v>
      </c>
      <c r="AA11" s="155">
        <v>734964</v>
      </c>
    </row>
    <row r="12" spans="1:27" ht="12.75">
      <c r="A12" s="183" t="s">
        <v>108</v>
      </c>
      <c r="B12" s="185"/>
      <c r="C12" s="155">
        <v>1269273</v>
      </c>
      <c r="D12" s="155">
        <v>0</v>
      </c>
      <c r="E12" s="156">
        <v>1757000</v>
      </c>
      <c r="F12" s="60">
        <v>709080</v>
      </c>
      <c r="G12" s="60">
        <v>56723</v>
      </c>
      <c r="H12" s="60">
        <v>45887</v>
      </c>
      <c r="I12" s="60">
        <v>56031</v>
      </c>
      <c r="J12" s="60">
        <v>158641</v>
      </c>
      <c r="K12" s="60">
        <v>66522</v>
      </c>
      <c r="L12" s="60">
        <v>65609</v>
      </c>
      <c r="M12" s="60">
        <v>68763</v>
      </c>
      <c r="N12" s="60">
        <v>200894</v>
      </c>
      <c r="O12" s="60">
        <v>276749</v>
      </c>
      <c r="P12" s="60">
        <v>81413</v>
      </c>
      <c r="Q12" s="60">
        <v>106449</v>
      </c>
      <c r="R12" s="60">
        <v>464611</v>
      </c>
      <c r="S12" s="60">
        <v>0</v>
      </c>
      <c r="T12" s="60">
        <v>0</v>
      </c>
      <c r="U12" s="60">
        <v>0</v>
      </c>
      <c r="V12" s="60">
        <v>0</v>
      </c>
      <c r="W12" s="60">
        <v>824146</v>
      </c>
      <c r="X12" s="60">
        <v>1213685</v>
      </c>
      <c r="Y12" s="60">
        <v>-389539</v>
      </c>
      <c r="Z12" s="140">
        <v>-32.1</v>
      </c>
      <c r="AA12" s="155">
        <v>709080</v>
      </c>
    </row>
    <row r="13" spans="1:27" ht="12.75">
      <c r="A13" s="181" t="s">
        <v>109</v>
      </c>
      <c r="B13" s="185"/>
      <c r="C13" s="155">
        <v>7896117</v>
      </c>
      <c r="D13" s="155">
        <v>0</v>
      </c>
      <c r="E13" s="156">
        <v>7274507</v>
      </c>
      <c r="F13" s="60">
        <v>8045507</v>
      </c>
      <c r="G13" s="60">
        <v>16702</v>
      </c>
      <c r="H13" s="60">
        <v>589887</v>
      </c>
      <c r="I13" s="60">
        <v>731795</v>
      </c>
      <c r="J13" s="60">
        <v>1338384</v>
      </c>
      <c r="K13" s="60">
        <v>712261</v>
      </c>
      <c r="L13" s="60">
        <v>1108090</v>
      </c>
      <c r="M13" s="60">
        <v>517953</v>
      </c>
      <c r="N13" s="60">
        <v>2338304</v>
      </c>
      <c r="O13" s="60">
        <v>832152</v>
      </c>
      <c r="P13" s="60">
        <v>820257</v>
      </c>
      <c r="Q13" s="60">
        <v>53943</v>
      </c>
      <c r="R13" s="60">
        <v>1706352</v>
      </c>
      <c r="S13" s="60">
        <v>0</v>
      </c>
      <c r="T13" s="60">
        <v>0</v>
      </c>
      <c r="U13" s="60">
        <v>0</v>
      </c>
      <c r="V13" s="60">
        <v>0</v>
      </c>
      <c r="W13" s="60">
        <v>5383040</v>
      </c>
      <c r="X13" s="60">
        <v>4322280</v>
      </c>
      <c r="Y13" s="60">
        <v>1060760</v>
      </c>
      <c r="Z13" s="140">
        <v>24.54</v>
      </c>
      <c r="AA13" s="155">
        <v>8045507</v>
      </c>
    </row>
    <row r="14" spans="1:27" ht="12.75">
      <c r="A14" s="181" t="s">
        <v>110</v>
      </c>
      <c r="B14" s="185"/>
      <c r="C14" s="155">
        <v>4983822</v>
      </c>
      <c r="D14" s="155">
        <v>0</v>
      </c>
      <c r="E14" s="156">
        <v>4571668</v>
      </c>
      <c r="F14" s="60">
        <v>4571668</v>
      </c>
      <c r="G14" s="60">
        <v>457145</v>
      </c>
      <c r="H14" s="60">
        <v>30449</v>
      </c>
      <c r="I14" s="60">
        <v>479378</v>
      </c>
      <c r="J14" s="60">
        <v>966972</v>
      </c>
      <c r="K14" s="60">
        <v>310003</v>
      </c>
      <c r="L14" s="60">
        <v>495614</v>
      </c>
      <c r="M14" s="60">
        <v>332500</v>
      </c>
      <c r="N14" s="60">
        <v>1138117</v>
      </c>
      <c r="O14" s="60">
        <v>319905</v>
      </c>
      <c r="P14" s="60">
        <v>384209</v>
      </c>
      <c r="Q14" s="60">
        <v>338436</v>
      </c>
      <c r="R14" s="60">
        <v>1042550</v>
      </c>
      <c r="S14" s="60">
        <v>0</v>
      </c>
      <c r="T14" s="60">
        <v>0</v>
      </c>
      <c r="U14" s="60">
        <v>0</v>
      </c>
      <c r="V14" s="60">
        <v>0</v>
      </c>
      <c r="W14" s="60">
        <v>3147639</v>
      </c>
      <c r="X14" s="60">
        <v>2865424</v>
      </c>
      <c r="Y14" s="60">
        <v>282215</v>
      </c>
      <c r="Z14" s="140">
        <v>9.85</v>
      </c>
      <c r="AA14" s="155">
        <v>4571668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1678102</v>
      </c>
      <c r="D16" s="155">
        <v>0</v>
      </c>
      <c r="E16" s="156">
        <v>1344611</v>
      </c>
      <c r="F16" s="60">
        <v>1344611</v>
      </c>
      <c r="G16" s="60">
        <v>100</v>
      </c>
      <c r="H16" s="60">
        <v>58795</v>
      </c>
      <c r="I16" s="60">
        <v>150</v>
      </c>
      <c r="J16" s="60">
        <v>59045</v>
      </c>
      <c r="K16" s="60">
        <v>9950</v>
      </c>
      <c r="L16" s="60">
        <v>22505</v>
      </c>
      <c r="M16" s="60">
        <v>25550</v>
      </c>
      <c r="N16" s="60">
        <v>58005</v>
      </c>
      <c r="O16" s="60">
        <v>7850</v>
      </c>
      <c r="P16" s="60">
        <v>9750</v>
      </c>
      <c r="Q16" s="60">
        <v>4550</v>
      </c>
      <c r="R16" s="60">
        <v>22150</v>
      </c>
      <c r="S16" s="60">
        <v>0</v>
      </c>
      <c r="T16" s="60">
        <v>0</v>
      </c>
      <c r="U16" s="60">
        <v>0</v>
      </c>
      <c r="V16" s="60">
        <v>0</v>
      </c>
      <c r="W16" s="60">
        <v>139200</v>
      </c>
      <c r="X16" s="60">
        <v>644853</v>
      </c>
      <c r="Y16" s="60">
        <v>-505653</v>
      </c>
      <c r="Z16" s="140">
        <v>-78.41</v>
      </c>
      <c r="AA16" s="155">
        <v>1344611</v>
      </c>
    </row>
    <row r="17" spans="1:27" ht="12.75">
      <c r="A17" s="181" t="s">
        <v>113</v>
      </c>
      <c r="B17" s="185"/>
      <c r="C17" s="155">
        <v>3044570</v>
      </c>
      <c r="D17" s="155">
        <v>0</v>
      </c>
      <c r="E17" s="156">
        <v>3923555</v>
      </c>
      <c r="F17" s="60">
        <v>3923555</v>
      </c>
      <c r="G17" s="60">
        <v>246357</v>
      </c>
      <c r="H17" s="60">
        <v>273837</v>
      </c>
      <c r="I17" s="60">
        <v>248315</v>
      </c>
      <c r="J17" s="60">
        <v>768509</v>
      </c>
      <c r="K17" s="60">
        <v>242953</v>
      </c>
      <c r="L17" s="60">
        <v>371885</v>
      </c>
      <c r="M17" s="60">
        <v>154523</v>
      </c>
      <c r="N17" s="60">
        <v>769361</v>
      </c>
      <c r="O17" s="60">
        <v>270957</v>
      </c>
      <c r="P17" s="60">
        <v>262905</v>
      </c>
      <c r="Q17" s="60">
        <v>338815</v>
      </c>
      <c r="R17" s="60">
        <v>872677</v>
      </c>
      <c r="S17" s="60">
        <v>0</v>
      </c>
      <c r="T17" s="60">
        <v>0</v>
      </c>
      <c r="U17" s="60">
        <v>0</v>
      </c>
      <c r="V17" s="60">
        <v>0</v>
      </c>
      <c r="W17" s="60">
        <v>2410547</v>
      </c>
      <c r="X17" s="60">
        <v>2676107</v>
      </c>
      <c r="Y17" s="60">
        <v>-265560</v>
      </c>
      <c r="Z17" s="140">
        <v>-9.92</v>
      </c>
      <c r="AA17" s="155">
        <v>3923555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29102</v>
      </c>
      <c r="R18" s="60">
        <v>29102</v>
      </c>
      <c r="S18" s="60">
        <v>0</v>
      </c>
      <c r="T18" s="60">
        <v>0</v>
      </c>
      <c r="U18" s="60">
        <v>0</v>
      </c>
      <c r="V18" s="60">
        <v>0</v>
      </c>
      <c r="W18" s="60">
        <v>29102</v>
      </c>
      <c r="X18" s="60"/>
      <c r="Y18" s="60">
        <v>29102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55835482</v>
      </c>
      <c r="D19" s="155">
        <v>0</v>
      </c>
      <c r="E19" s="156">
        <v>60672940</v>
      </c>
      <c r="F19" s="60">
        <v>62807637</v>
      </c>
      <c r="G19" s="60">
        <v>20094704</v>
      </c>
      <c r="H19" s="60">
        <v>0</v>
      </c>
      <c r="I19" s="60">
        <v>1135500</v>
      </c>
      <c r="J19" s="60">
        <v>21230204</v>
      </c>
      <c r="K19" s="60">
        <v>473164</v>
      </c>
      <c r="L19" s="60">
        <v>922139</v>
      </c>
      <c r="M19" s="60">
        <v>17169000</v>
      </c>
      <c r="N19" s="60">
        <v>18564303</v>
      </c>
      <c r="O19" s="60">
        <v>0</v>
      </c>
      <c r="P19" s="60">
        <v>2358919</v>
      </c>
      <c r="Q19" s="60">
        <v>11812000</v>
      </c>
      <c r="R19" s="60">
        <v>14170919</v>
      </c>
      <c r="S19" s="60">
        <v>0</v>
      </c>
      <c r="T19" s="60">
        <v>0</v>
      </c>
      <c r="U19" s="60">
        <v>0</v>
      </c>
      <c r="V19" s="60">
        <v>0</v>
      </c>
      <c r="W19" s="60">
        <v>53965426</v>
      </c>
      <c r="X19" s="60">
        <v>60165606</v>
      </c>
      <c r="Y19" s="60">
        <v>-6200180</v>
      </c>
      <c r="Z19" s="140">
        <v>-10.31</v>
      </c>
      <c r="AA19" s="155">
        <v>62807637</v>
      </c>
    </row>
    <row r="20" spans="1:27" ht="12.75">
      <c r="A20" s="181" t="s">
        <v>35</v>
      </c>
      <c r="B20" s="185"/>
      <c r="C20" s="155">
        <v>15928360</v>
      </c>
      <c r="D20" s="155">
        <v>0</v>
      </c>
      <c r="E20" s="156">
        <v>3518000</v>
      </c>
      <c r="F20" s="54">
        <v>4617822</v>
      </c>
      <c r="G20" s="54">
        <v>289496</v>
      </c>
      <c r="H20" s="54">
        <v>88087</v>
      </c>
      <c r="I20" s="54">
        <v>266797</v>
      </c>
      <c r="J20" s="54">
        <v>644380</v>
      </c>
      <c r="K20" s="54">
        <v>419442</v>
      </c>
      <c r="L20" s="54">
        <v>191318</v>
      </c>
      <c r="M20" s="54">
        <v>531235</v>
      </c>
      <c r="N20" s="54">
        <v>1141995</v>
      </c>
      <c r="O20" s="54">
        <v>132581</v>
      </c>
      <c r="P20" s="54">
        <v>90345</v>
      </c>
      <c r="Q20" s="54">
        <v>318491</v>
      </c>
      <c r="R20" s="54">
        <v>541417</v>
      </c>
      <c r="S20" s="54">
        <v>0</v>
      </c>
      <c r="T20" s="54">
        <v>0</v>
      </c>
      <c r="U20" s="54">
        <v>0</v>
      </c>
      <c r="V20" s="54">
        <v>0</v>
      </c>
      <c r="W20" s="54">
        <v>2327792</v>
      </c>
      <c r="X20" s="54">
        <v>2738717</v>
      </c>
      <c r="Y20" s="54">
        <v>-410925</v>
      </c>
      <c r="Z20" s="184">
        <v>-15</v>
      </c>
      <c r="AA20" s="130">
        <v>4617822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306734185</v>
      </c>
      <c r="D22" s="188">
        <f>SUM(D5:D21)</f>
        <v>0</v>
      </c>
      <c r="E22" s="189">
        <f t="shared" si="0"/>
        <v>317813913</v>
      </c>
      <c r="F22" s="190">
        <f t="shared" si="0"/>
        <v>322597504</v>
      </c>
      <c r="G22" s="190">
        <f t="shared" si="0"/>
        <v>96005197</v>
      </c>
      <c r="H22" s="190">
        <f t="shared" si="0"/>
        <v>14910149</v>
      </c>
      <c r="I22" s="190">
        <f t="shared" si="0"/>
        <v>17426047</v>
      </c>
      <c r="J22" s="190">
        <f t="shared" si="0"/>
        <v>128341393</v>
      </c>
      <c r="K22" s="190">
        <f t="shared" si="0"/>
        <v>17478665</v>
      </c>
      <c r="L22" s="190">
        <f t="shared" si="0"/>
        <v>16290018</v>
      </c>
      <c r="M22" s="190">
        <f t="shared" si="0"/>
        <v>35696949</v>
      </c>
      <c r="N22" s="190">
        <f t="shared" si="0"/>
        <v>69465632</v>
      </c>
      <c r="O22" s="190">
        <f t="shared" si="0"/>
        <v>16236303</v>
      </c>
      <c r="P22" s="190">
        <f t="shared" si="0"/>
        <v>18077260</v>
      </c>
      <c r="Q22" s="190">
        <f t="shared" si="0"/>
        <v>26559311</v>
      </c>
      <c r="R22" s="190">
        <f t="shared" si="0"/>
        <v>60872874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258679899</v>
      </c>
      <c r="X22" s="190">
        <f t="shared" si="0"/>
        <v>272852869</v>
      </c>
      <c r="Y22" s="190">
        <f t="shared" si="0"/>
        <v>-14172970</v>
      </c>
      <c r="Z22" s="191">
        <f>+IF(X22&lt;&gt;0,+(Y22/X22)*100,0)</f>
        <v>-5.1943635600914275</v>
      </c>
      <c r="AA22" s="188">
        <f>SUM(AA5:AA21)</f>
        <v>322597504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98295342</v>
      </c>
      <c r="D25" s="155">
        <v>0</v>
      </c>
      <c r="E25" s="156">
        <v>121033103</v>
      </c>
      <c r="F25" s="60">
        <v>121033000</v>
      </c>
      <c r="G25" s="60">
        <v>7112637</v>
      </c>
      <c r="H25" s="60">
        <v>7894865</v>
      </c>
      <c r="I25" s="60">
        <v>8255663</v>
      </c>
      <c r="J25" s="60">
        <v>23263165</v>
      </c>
      <c r="K25" s="60">
        <v>7775630</v>
      </c>
      <c r="L25" s="60">
        <v>8055454</v>
      </c>
      <c r="M25" s="60">
        <v>8106616</v>
      </c>
      <c r="N25" s="60">
        <v>23937700</v>
      </c>
      <c r="O25" s="60">
        <v>8143000</v>
      </c>
      <c r="P25" s="60">
        <v>7615952</v>
      </c>
      <c r="Q25" s="60">
        <v>8224118</v>
      </c>
      <c r="R25" s="60">
        <v>23983070</v>
      </c>
      <c r="S25" s="60">
        <v>0</v>
      </c>
      <c r="T25" s="60">
        <v>0</v>
      </c>
      <c r="U25" s="60">
        <v>0</v>
      </c>
      <c r="V25" s="60">
        <v>0</v>
      </c>
      <c r="W25" s="60">
        <v>71183935</v>
      </c>
      <c r="X25" s="60">
        <v>89844166</v>
      </c>
      <c r="Y25" s="60">
        <v>-18660231</v>
      </c>
      <c r="Z25" s="140">
        <v>-20.77</v>
      </c>
      <c r="AA25" s="155">
        <v>121033000</v>
      </c>
    </row>
    <row r="26" spans="1:27" ht="12.75">
      <c r="A26" s="183" t="s">
        <v>38</v>
      </c>
      <c r="B26" s="182"/>
      <c r="C26" s="155">
        <v>6038304</v>
      </c>
      <c r="D26" s="155">
        <v>0</v>
      </c>
      <c r="E26" s="156">
        <v>7429497</v>
      </c>
      <c r="F26" s="60">
        <v>7429497</v>
      </c>
      <c r="G26" s="60">
        <v>547417</v>
      </c>
      <c r="H26" s="60">
        <v>503582</v>
      </c>
      <c r="I26" s="60">
        <v>530997</v>
      </c>
      <c r="J26" s="60">
        <v>1581996</v>
      </c>
      <c r="K26" s="60">
        <v>529153</v>
      </c>
      <c r="L26" s="60">
        <v>518681</v>
      </c>
      <c r="M26" s="60">
        <v>538152</v>
      </c>
      <c r="N26" s="60">
        <v>1585986</v>
      </c>
      <c r="O26" s="60">
        <v>924235</v>
      </c>
      <c r="P26" s="60">
        <v>585592</v>
      </c>
      <c r="Q26" s="60">
        <v>585592</v>
      </c>
      <c r="R26" s="60">
        <v>2095419</v>
      </c>
      <c r="S26" s="60">
        <v>0</v>
      </c>
      <c r="T26" s="60">
        <v>0</v>
      </c>
      <c r="U26" s="60">
        <v>0</v>
      </c>
      <c r="V26" s="60">
        <v>0</v>
      </c>
      <c r="W26" s="60">
        <v>5263401</v>
      </c>
      <c r="X26" s="60">
        <v>5503403</v>
      </c>
      <c r="Y26" s="60">
        <v>-240002</v>
      </c>
      <c r="Z26" s="140">
        <v>-4.36</v>
      </c>
      <c r="AA26" s="155">
        <v>7429497</v>
      </c>
    </row>
    <row r="27" spans="1:27" ht="12.75">
      <c r="A27" s="183" t="s">
        <v>118</v>
      </c>
      <c r="B27" s="182"/>
      <c r="C27" s="155">
        <v>9395958</v>
      </c>
      <c r="D27" s="155">
        <v>0</v>
      </c>
      <c r="E27" s="156">
        <v>8907183</v>
      </c>
      <c r="F27" s="60">
        <v>8907183</v>
      </c>
      <c r="G27" s="60">
        <v>0</v>
      </c>
      <c r="H27" s="60">
        <v>221405</v>
      </c>
      <c r="I27" s="60">
        <v>915982</v>
      </c>
      <c r="J27" s="60">
        <v>1137387</v>
      </c>
      <c r="K27" s="60">
        <v>137955</v>
      </c>
      <c r="L27" s="60">
        <v>3798</v>
      </c>
      <c r="M27" s="60">
        <v>430047</v>
      </c>
      <c r="N27" s="60">
        <v>571800</v>
      </c>
      <c r="O27" s="60">
        <v>90040</v>
      </c>
      <c r="P27" s="60">
        <v>7757</v>
      </c>
      <c r="Q27" s="60">
        <v>1735048</v>
      </c>
      <c r="R27" s="60">
        <v>1832845</v>
      </c>
      <c r="S27" s="60">
        <v>0</v>
      </c>
      <c r="T27" s="60">
        <v>0</v>
      </c>
      <c r="U27" s="60">
        <v>0</v>
      </c>
      <c r="V27" s="60">
        <v>0</v>
      </c>
      <c r="W27" s="60">
        <v>3542032</v>
      </c>
      <c r="X27" s="60">
        <v>952938</v>
      </c>
      <c r="Y27" s="60">
        <v>2589094</v>
      </c>
      <c r="Z27" s="140">
        <v>271.7</v>
      </c>
      <c r="AA27" s="155">
        <v>8907183</v>
      </c>
    </row>
    <row r="28" spans="1:27" ht="12.75">
      <c r="A28" s="183" t="s">
        <v>39</v>
      </c>
      <c r="B28" s="182"/>
      <c r="C28" s="155">
        <v>38664987</v>
      </c>
      <c r="D28" s="155">
        <v>0</v>
      </c>
      <c r="E28" s="156">
        <v>63137861</v>
      </c>
      <c r="F28" s="60">
        <v>52137861</v>
      </c>
      <c r="G28" s="60">
        <v>0</v>
      </c>
      <c r="H28" s="60">
        <v>6277561</v>
      </c>
      <c r="I28" s="60">
        <v>0</v>
      </c>
      <c r="J28" s="60">
        <v>6277561</v>
      </c>
      <c r="K28" s="60">
        <v>0</v>
      </c>
      <c r="L28" s="60">
        <v>2472679</v>
      </c>
      <c r="M28" s="60">
        <v>1514000</v>
      </c>
      <c r="N28" s="60">
        <v>3986679</v>
      </c>
      <c r="O28" s="60">
        <v>-10184157</v>
      </c>
      <c r="P28" s="60">
        <v>1461751</v>
      </c>
      <c r="Q28" s="60">
        <v>3287976</v>
      </c>
      <c r="R28" s="60">
        <v>-5434430</v>
      </c>
      <c r="S28" s="60">
        <v>0</v>
      </c>
      <c r="T28" s="60">
        <v>0</v>
      </c>
      <c r="U28" s="60">
        <v>0</v>
      </c>
      <c r="V28" s="60">
        <v>0</v>
      </c>
      <c r="W28" s="60">
        <v>4829810</v>
      </c>
      <c r="X28" s="60"/>
      <c r="Y28" s="60">
        <v>4829810</v>
      </c>
      <c r="Z28" s="140">
        <v>0</v>
      </c>
      <c r="AA28" s="155">
        <v>52137861</v>
      </c>
    </row>
    <row r="29" spans="1:27" ht="12.75">
      <c r="A29" s="183" t="s">
        <v>40</v>
      </c>
      <c r="B29" s="182"/>
      <c r="C29" s="155">
        <v>497704</v>
      </c>
      <c r="D29" s="155">
        <v>0</v>
      </c>
      <c r="E29" s="156">
        <v>1782331</v>
      </c>
      <c r="F29" s="60">
        <v>1782331</v>
      </c>
      <c r="G29" s="60">
        <v>21508</v>
      </c>
      <c r="H29" s="60">
        <v>4601</v>
      </c>
      <c r="I29" s="60">
        <v>1354</v>
      </c>
      <c r="J29" s="60">
        <v>27463</v>
      </c>
      <c r="K29" s="60">
        <v>3083</v>
      </c>
      <c r="L29" s="60">
        <v>6235</v>
      </c>
      <c r="M29" s="60">
        <v>-17845</v>
      </c>
      <c r="N29" s="60">
        <v>-8527</v>
      </c>
      <c r="O29" s="60">
        <v>171</v>
      </c>
      <c r="P29" s="60">
        <v>4812</v>
      </c>
      <c r="Q29" s="60">
        <v>302</v>
      </c>
      <c r="R29" s="60">
        <v>5285</v>
      </c>
      <c r="S29" s="60">
        <v>0</v>
      </c>
      <c r="T29" s="60">
        <v>0</v>
      </c>
      <c r="U29" s="60">
        <v>0</v>
      </c>
      <c r="V29" s="60">
        <v>0</v>
      </c>
      <c r="W29" s="60">
        <v>24221</v>
      </c>
      <c r="X29" s="60">
        <v>1354108</v>
      </c>
      <c r="Y29" s="60">
        <v>-1329887</v>
      </c>
      <c r="Z29" s="140">
        <v>-98.21</v>
      </c>
      <c r="AA29" s="155">
        <v>1782331</v>
      </c>
    </row>
    <row r="30" spans="1:27" ht="12.75">
      <c r="A30" s="183" t="s">
        <v>119</v>
      </c>
      <c r="B30" s="182"/>
      <c r="C30" s="155">
        <v>80966910</v>
      </c>
      <c r="D30" s="155">
        <v>0</v>
      </c>
      <c r="E30" s="156">
        <v>94829345</v>
      </c>
      <c r="F30" s="60">
        <v>94829345</v>
      </c>
      <c r="G30" s="60">
        <v>10602969</v>
      </c>
      <c r="H30" s="60">
        <v>11038710</v>
      </c>
      <c r="I30" s="60">
        <v>10259786</v>
      </c>
      <c r="J30" s="60">
        <v>31901465</v>
      </c>
      <c r="K30" s="60">
        <v>5678052</v>
      </c>
      <c r="L30" s="60">
        <v>5688807</v>
      </c>
      <c r="M30" s="60">
        <v>6004377</v>
      </c>
      <c r="N30" s="60">
        <v>17371236</v>
      </c>
      <c r="O30" s="60">
        <v>5513494</v>
      </c>
      <c r="P30" s="60">
        <v>5426068</v>
      </c>
      <c r="Q30" s="60">
        <v>5145517</v>
      </c>
      <c r="R30" s="60">
        <v>16085079</v>
      </c>
      <c r="S30" s="60">
        <v>0</v>
      </c>
      <c r="T30" s="60">
        <v>0</v>
      </c>
      <c r="U30" s="60">
        <v>0</v>
      </c>
      <c r="V30" s="60">
        <v>0</v>
      </c>
      <c r="W30" s="60">
        <v>65357780</v>
      </c>
      <c r="X30" s="60">
        <v>69558587</v>
      </c>
      <c r="Y30" s="60">
        <v>-4200807</v>
      </c>
      <c r="Z30" s="140">
        <v>-6.04</v>
      </c>
      <c r="AA30" s="155">
        <v>94829345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65</v>
      </c>
      <c r="P31" s="60">
        <v>0</v>
      </c>
      <c r="Q31" s="60">
        <v>0</v>
      </c>
      <c r="R31" s="60">
        <v>65</v>
      </c>
      <c r="S31" s="60">
        <v>0</v>
      </c>
      <c r="T31" s="60">
        <v>0</v>
      </c>
      <c r="U31" s="60">
        <v>0</v>
      </c>
      <c r="V31" s="60">
        <v>0</v>
      </c>
      <c r="W31" s="60">
        <v>65</v>
      </c>
      <c r="X31" s="60"/>
      <c r="Y31" s="60">
        <v>65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26193027</v>
      </c>
      <c r="D32" s="155">
        <v>0</v>
      </c>
      <c r="E32" s="156">
        <v>39501599</v>
      </c>
      <c r="F32" s="60">
        <v>42184890</v>
      </c>
      <c r="G32" s="60">
        <v>877860</v>
      </c>
      <c r="H32" s="60">
        <v>1662714</v>
      </c>
      <c r="I32" s="60">
        <v>2328325</v>
      </c>
      <c r="J32" s="60">
        <v>4868899</v>
      </c>
      <c r="K32" s="60">
        <v>5079753</v>
      </c>
      <c r="L32" s="60">
        <v>2398502</v>
      </c>
      <c r="M32" s="60">
        <v>4844677</v>
      </c>
      <c r="N32" s="60">
        <v>12322932</v>
      </c>
      <c r="O32" s="60">
        <v>2669271</v>
      </c>
      <c r="P32" s="60">
        <v>3646308</v>
      </c>
      <c r="Q32" s="60">
        <v>2207849</v>
      </c>
      <c r="R32" s="60">
        <v>8523428</v>
      </c>
      <c r="S32" s="60">
        <v>0</v>
      </c>
      <c r="T32" s="60">
        <v>0</v>
      </c>
      <c r="U32" s="60">
        <v>0</v>
      </c>
      <c r="V32" s="60">
        <v>0</v>
      </c>
      <c r="W32" s="60">
        <v>25715259</v>
      </c>
      <c r="X32" s="60">
        <v>26998198</v>
      </c>
      <c r="Y32" s="60">
        <v>-1282939</v>
      </c>
      <c r="Z32" s="140">
        <v>-4.75</v>
      </c>
      <c r="AA32" s="155">
        <v>42184890</v>
      </c>
    </row>
    <row r="33" spans="1:27" ht="12.75">
      <c r="A33" s="183" t="s">
        <v>42</v>
      </c>
      <c r="B33" s="182"/>
      <c r="C33" s="155">
        <v>14495988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29033663</v>
      </c>
      <c r="D34" s="155">
        <v>0</v>
      </c>
      <c r="E34" s="156">
        <v>33490001</v>
      </c>
      <c r="F34" s="60">
        <v>38290893</v>
      </c>
      <c r="G34" s="60">
        <v>99868</v>
      </c>
      <c r="H34" s="60">
        <v>1724248</v>
      </c>
      <c r="I34" s="60">
        <v>2171126</v>
      </c>
      <c r="J34" s="60">
        <v>3995242</v>
      </c>
      <c r="K34" s="60">
        <v>6519211</v>
      </c>
      <c r="L34" s="60">
        <v>3396258</v>
      </c>
      <c r="M34" s="60">
        <v>1798984</v>
      </c>
      <c r="N34" s="60">
        <v>11714453</v>
      </c>
      <c r="O34" s="60">
        <v>1704191</v>
      </c>
      <c r="P34" s="60">
        <v>2223296</v>
      </c>
      <c r="Q34" s="60">
        <v>1919585</v>
      </c>
      <c r="R34" s="60">
        <v>5847072</v>
      </c>
      <c r="S34" s="60">
        <v>0</v>
      </c>
      <c r="T34" s="60">
        <v>0</v>
      </c>
      <c r="U34" s="60">
        <v>0</v>
      </c>
      <c r="V34" s="60">
        <v>0</v>
      </c>
      <c r="W34" s="60">
        <v>21556767</v>
      </c>
      <c r="X34" s="60">
        <v>20780045</v>
      </c>
      <c r="Y34" s="60">
        <v>776722</v>
      </c>
      <c r="Z34" s="140">
        <v>3.74</v>
      </c>
      <c r="AA34" s="155">
        <v>38290893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303581883</v>
      </c>
      <c r="D36" s="188">
        <f>SUM(D25:D35)</f>
        <v>0</v>
      </c>
      <c r="E36" s="189">
        <f t="shared" si="1"/>
        <v>370110920</v>
      </c>
      <c r="F36" s="190">
        <f t="shared" si="1"/>
        <v>366595000</v>
      </c>
      <c r="G36" s="190">
        <f t="shared" si="1"/>
        <v>19262259</v>
      </c>
      <c r="H36" s="190">
        <f t="shared" si="1"/>
        <v>29327686</v>
      </c>
      <c r="I36" s="190">
        <f t="shared" si="1"/>
        <v>24463233</v>
      </c>
      <c r="J36" s="190">
        <f t="shared" si="1"/>
        <v>73053178</v>
      </c>
      <c r="K36" s="190">
        <f t="shared" si="1"/>
        <v>25722837</v>
      </c>
      <c r="L36" s="190">
        <f t="shared" si="1"/>
        <v>22540414</v>
      </c>
      <c r="M36" s="190">
        <f t="shared" si="1"/>
        <v>23219008</v>
      </c>
      <c r="N36" s="190">
        <f t="shared" si="1"/>
        <v>71482259</v>
      </c>
      <c r="O36" s="190">
        <f t="shared" si="1"/>
        <v>8860310</v>
      </c>
      <c r="P36" s="190">
        <f t="shared" si="1"/>
        <v>20971536</v>
      </c>
      <c r="Q36" s="190">
        <f t="shared" si="1"/>
        <v>23105987</v>
      </c>
      <c r="R36" s="190">
        <f t="shared" si="1"/>
        <v>52937833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197473270</v>
      </c>
      <c r="X36" s="190">
        <f t="shared" si="1"/>
        <v>214991445</v>
      </c>
      <c r="Y36" s="190">
        <f t="shared" si="1"/>
        <v>-17518175</v>
      </c>
      <c r="Z36" s="191">
        <f>+IF(X36&lt;&gt;0,+(Y36/X36)*100,0)</f>
        <v>-8.148312599136212</v>
      </c>
      <c r="AA36" s="188">
        <f>SUM(AA25:AA35)</f>
        <v>366595000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3152302</v>
      </c>
      <c r="D38" s="199">
        <f>+D22-D36</f>
        <v>0</v>
      </c>
      <c r="E38" s="200">
        <f t="shared" si="2"/>
        <v>-52297007</v>
      </c>
      <c r="F38" s="106">
        <f t="shared" si="2"/>
        <v>-43997496</v>
      </c>
      <c r="G38" s="106">
        <f t="shared" si="2"/>
        <v>76742938</v>
      </c>
      <c r="H38" s="106">
        <f t="shared" si="2"/>
        <v>-14417537</v>
      </c>
      <c r="I38" s="106">
        <f t="shared" si="2"/>
        <v>-7037186</v>
      </c>
      <c r="J38" s="106">
        <f t="shared" si="2"/>
        <v>55288215</v>
      </c>
      <c r="K38" s="106">
        <f t="shared" si="2"/>
        <v>-8244172</v>
      </c>
      <c r="L38" s="106">
        <f t="shared" si="2"/>
        <v>-6250396</v>
      </c>
      <c r="M38" s="106">
        <f t="shared" si="2"/>
        <v>12477941</v>
      </c>
      <c r="N38" s="106">
        <f t="shared" si="2"/>
        <v>-2016627</v>
      </c>
      <c r="O38" s="106">
        <f t="shared" si="2"/>
        <v>7375993</v>
      </c>
      <c r="P38" s="106">
        <f t="shared" si="2"/>
        <v>-2894276</v>
      </c>
      <c r="Q38" s="106">
        <f t="shared" si="2"/>
        <v>3453324</v>
      </c>
      <c r="R38" s="106">
        <f t="shared" si="2"/>
        <v>7935041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61206629</v>
      </c>
      <c r="X38" s="106">
        <f>IF(F22=F36,0,X22-X36)</f>
        <v>57861424</v>
      </c>
      <c r="Y38" s="106">
        <f t="shared" si="2"/>
        <v>3345205</v>
      </c>
      <c r="Z38" s="201">
        <f>+IF(X38&lt;&gt;0,+(Y38/X38)*100,0)</f>
        <v>5.781408006826794</v>
      </c>
      <c r="AA38" s="199">
        <f>+AA22-AA36</f>
        <v>-43997496</v>
      </c>
    </row>
    <row r="39" spans="1:27" ht="12.75">
      <c r="A39" s="181" t="s">
        <v>46</v>
      </c>
      <c r="B39" s="185"/>
      <c r="C39" s="155">
        <v>27544417</v>
      </c>
      <c r="D39" s="155">
        <v>0</v>
      </c>
      <c r="E39" s="156">
        <v>27550000</v>
      </c>
      <c r="F39" s="60">
        <v>27550000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147023</v>
      </c>
      <c r="M39" s="60">
        <v>0</v>
      </c>
      <c r="N39" s="60">
        <v>147023</v>
      </c>
      <c r="O39" s="60">
        <v>0</v>
      </c>
      <c r="P39" s="60">
        <v>15222281</v>
      </c>
      <c r="Q39" s="60">
        <v>7930702</v>
      </c>
      <c r="R39" s="60">
        <v>23152983</v>
      </c>
      <c r="S39" s="60">
        <v>0</v>
      </c>
      <c r="T39" s="60">
        <v>0</v>
      </c>
      <c r="U39" s="60">
        <v>0</v>
      </c>
      <c r="V39" s="60">
        <v>0</v>
      </c>
      <c r="W39" s="60">
        <v>23300006</v>
      </c>
      <c r="X39" s="60">
        <v>27550000</v>
      </c>
      <c r="Y39" s="60">
        <v>-4249994</v>
      </c>
      <c r="Z39" s="140">
        <v>-15.43</v>
      </c>
      <c r="AA39" s="155">
        <v>27550000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30696719</v>
      </c>
      <c r="D42" s="206">
        <f>SUM(D38:D41)</f>
        <v>0</v>
      </c>
      <c r="E42" s="207">
        <f t="shared" si="3"/>
        <v>-24747007</v>
      </c>
      <c r="F42" s="88">
        <f t="shared" si="3"/>
        <v>-16447496</v>
      </c>
      <c r="G42" s="88">
        <f t="shared" si="3"/>
        <v>76742938</v>
      </c>
      <c r="H42" s="88">
        <f t="shared" si="3"/>
        <v>-14417537</v>
      </c>
      <c r="I42" s="88">
        <f t="shared" si="3"/>
        <v>-7037186</v>
      </c>
      <c r="J42" s="88">
        <f t="shared" si="3"/>
        <v>55288215</v>
      </c>
      <c r="K42" s="88">
        <f t="shared" si="3"/>
        <v>-8244172</v>
      </c>
      <c r="L42" s="88">
        <f t="shared" si="3"/>
        <v>-6103373</v>
      </c>
      <c r="M42" s="88">
        <f t="shared" si="3"/>
        <v>12477941</v>
      </c>
      <c r="N42" s="88">
        <f t="shared" si="3"/>
        <v>-1869604</v>
      </c>
      <c r="O42" s="88">
        <f t="shared" si="3"/>
        <v>7375993</v>
      </c>
      <c r="P42" s="88">
        <f t="shared" si="3"/>
        <v>12328005</v>
      </c>
      <c r="Q42" s="88">
        <f t="shared" si="3"/>
        <v>11384026</v>
      </c>
      <c r="R42" s="88">
        <f t="shared" si="3"/>
        <v>31088024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84506635</v>
      </c>
      <c r="X42" s="88">
        <f t="shared" si="3"/>
        <v>85411424</v>
      </c>
      <c r="Y42" s="88">
        <f t="shared" si="3"/>
        <v>-904789</v>
      </c>
      <c r="Z42" s="208">
        <f>+IF(X42&lt;&gt;0,+(Y42/X42)*100,0)</f>
        <v>-1.0593301898350271</v>
      </c>
      <c r="AA42" s="206">
        <f>SUM(AA38:AA41)</f>
        <v>-16447496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30696719</v>
      </c>
      <c r="D44" s="210">
        <f>+D42-D43</f>
        <v>0</v>
      </c>
      <c r="E44" s="211">
        <f t="shared" si="4"/>
        <v>-24747007</v>
      </c>
      <c r="F44" s="77">
        <f t="shared" si="4"/>
        <v>-16447496</v>
      </c>
      <c r="G44" s="77">
        <f t="shared" si="4"/>
        <v>76742938</v>
      </c>
      <c r="H44" s="77">
        <f t="shared" si="4"/>
        <v>-14417537</v>
      </c>
      <c r="I44" s="77">
        <f t="shared" si="4"/>
        <v>-7037186</v>
      </c>
      <c r="J44" s="77">
        <f t="shared" si="4"/>
        <v>55288215</v>
      </c>
      <c r="K44" s="77">
        <f t="shared" si="4"/>
        <v>-8244172</v>
      </c>
      <c r="L44" s="77">
        <f t="shared" si="4"/>
        <v>-6103373</v>
      </c>
      <c r="M44" s="77">
        <f t="shared" si="4"/>
        <v>12477941</v>
      </c>
      <c r="N44" s="77">
        <f t="shared" si="4"/>
        <v>-1869604</v>
      </c>
      <c r="O44" s="77">
        <f t="shared" si="4"/>
        <v>7375993</v>
      </c>
      <c r="P44" s="77">
        <f t="shared" si="4"/>
        <v>12328005</v>
      </c>
      <c r="Q44" s="77">
        <f t="shared" si="4"/>
        <v>11384026</v>
      </c>
      <c r="R44" s="77">
        <f t="shared" si="4"/>
        <v>31088024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84506635</v>
      </c>
      <c r="X44" s="77">
        <f t="shared" si="4"/>
        <v>85411424</v>
      </c>
      <c r="Y44" s="77">
        <f t="shared" si="4"/>
        <v>-904789</v>
      </c>
      <c r="Z44" s="212">
        <f>+IF(X44&lt;&gt;0,+(Y44/X44)*100,0)</f>
        <v>-1.0593301898350271</v>
      </c>
      <c r="AA44" s="210">
        <f>+AA42-AA43</f>
        <v>-16447496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30696719</v>
      </c>
      <c r="D46" s="206">
        <f>SUM(D44:D45)</f>
        <v>0</v>
      </c>
      <c r="E46" s="207">
        <f t="shared" si="5"/>
        <v>-24747007</v>
      </c>
      <c r="F46" s="88">
        <f t="shared" si="5"/>
        <v>-16447496</v>
      </c>
      <c r="G46" s="88">
        <f t="shared" si="5"/>
        <v>76742938</v>
      </c>
      <c r="H46" s="88">
        <f t="shared" si="5"/>
        <v>-14417537</v>
      </c>
      <c r="I46" s="88">
        <f t="shared" si="5"/>
        <v>-7037186</v>
      </c>
      <c r="J46" s="88">
        <f t="shared" si="5"/>
        <v>55288215</v>
      </c>
      <c r="K46" s="88">
        <f t="shared" si="5"/>
        <v>-8244172</v>
      </c>
      <c r="L46" s="88">
        <f t="shared" si="5"/>
        <v>-6103373</v>
      </c>
      <c r="M46" s="88">
        <f t="shared" si="5"/>
        <v>12477941</v>
      </c>
      <c r="N46" s="88">
        <f t="shared" si="5"/>
        <v>-1869604</v>
      </c>
      <c r="O46" s="88">
        <f t="shared" si="5"/>
        <v>7375993</v>
      </c>
      <c r="P46" s="88">
        <f t="shared" si="5"/>
        <v>12328005</v>
      </c>
      <c r="Q46" s="88">
        <f t="shared" si="5"/>
        <v>11384026</v>
      </c>
      <c r="R46" s="88">
        <f t="shared" si="5"/>
        <v>31088024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84506635</v>
      </c>
      <c r="X46" s="88">
        <f t="shared" si="5"/>
        <v>85411424</v>
      </c>
      <c r="Y46" s="88">
        <f t="shared" si="5"/>
        <v>-904789</v>
      </c>
      <c r="Z46" s="208">
        <f>+IF(X46&lt;&gt;0,+(Y46/X46)*100,0)</f>
        <v>-1.0593301898350271</v>
      </c>
      <c r="AA46" s="206">
        <f>SUM(AA44:AA45)</f>
        <v>-16447496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30696719</v>
      </c>
      <c r="D48" s="217">
        <f>SUM(D46:D47)</f>
        <v>0</v>
      </c>
      <c r="E48" s="218">
        <f t="shared" si="6"/>
        <v>-24747007</v>
      </c>
      <c r="F48" s="219">
        <f t="shared" si="6"/>
        <v>-16447496</v>
      </c>
      <c r="G48" s="219">
        <f t="shared" si="6"/>
        <v>76742938</v>
      </c>
      <c r="H48" s="220">
        <f t="shared" si="6"/>
        <v>-14417537</v>
      </c>
      <c r="I48" s="220">
        <f t="shared" si="6"/>
        <v>-7037186</v>
      </c>
      <c r="J48" s="220">
        <f t="shared" si="6"/>
        <v>55288215</v>
      </c>
      <c r="K48" s="220">
        <f t="shared" si="6"/>
        <v>-8244172</v>
      </c>
      <c r="L48" s="220">
        <f t="shared" si="6"/>
        <v>-6103373</v>
      </c>
      <c r="M48" s="219">
        <f t="shared" si="6"/>
        <v>12477941</v>
      </c>
      <c r="N48" s="219">
        <f t="shared" si="6"/>
        <v>-1869604</v>
      </c>
      <c r="O48" s="220">
        <f t="shared" si="6"/>
        <v>7375993</v>
      </c>
      <c r="P48" s="220">
        <f t="shared" si="6"/>
        <v>12328005</v>
      </c>
      <c r="Q48" s="220">
        <f t="shared" si="6"/>
        <v>11384026</v>
      </c>
      <c r="R48" s="220">
        <f t="shared" si="6"/>
        <v>31088024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84506635</v>
      </c>
      <c r="X48" s="220">
        <f t="shared" si="6"/>
        <v>85411424</v>
      </c>
      <c r="Y48" s="220">
        <f t="shared" si="6"/>
        <v>-904789</v>
      </c>
      <c r="Z48" s="221">
        <f>+IF(X48&lt;&gt;0,+(Y48/X48)*100,0)</f>
        <v>-1.0593301898350271</v>
      </c>
      <c r="AA48" s="222">
        <f>SUM(AA46:AA47)</f>
        <v>-16447496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5384090</v>
      </c>
      <c r="D5" s="153">
        <f>SUM(D6:D8)</f>
        <v>0</v>
      </c>
      <c r="E5" s="154">
        <f t="shared" si="0"/>
        <v>3450000</v>
      </c>
      <c r="F5" s="100">
        <f t="shared" si="0"/>
        <v>7817885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1671001</v>
      </c>
      <c r="M5" s="100">
        <f t="shared" si="0"/>
        <v>0</v>
      </c>
      <c r="N5" s="100">
        <f t="shared" si="0"/>
        <v>1671001</v>
      </c>
      <c r="O5" s="100">
        <f t="shared" si="0"/>
        <v>0</v>
      </c>
      <c r="P5" s="100">
        <f t="shared" si="0"/>
        <v>3312653</v>
      </c>
      <c r="Q5" s="100">
        <f t="shared" si="0"/>
        <v>482126</v>
      </c>
      <c r="R5" s="100">
        <f t="shared" si="0"/>
        <v>3794779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5465780</v>
      </c>
      <c r="X5" s="100">
        <f t="shared" si="0"/>
        <v>2380000</v>
      </c>
      <c r="Y5" s="100">
        <f t="shared" si="0"/>
        <v>3085780</v>
      </c>
      <c r="Z5" s="137">
        <f>+IF(X5&lt;&gt;0,+(Y5/X5)*100,0)</f>
        <v>129.6546218487395</v>
      </c>
      <c r="AA5" s="153">
        <f>SUM(AA6:AA8)</f>
        <v>7817885</v>
      </c>
    </row>
    <row r="6" spans="1:27" ht="12.75">
      <c r="A6" s="138" t="s">
        <v>75</v>
      </c>
      <c r="B6" s="136"/>
      <c r="C6" s="155"/>
      <c r="D6" s="155"/>
      <c r="E6" s="156">
        <v>2000000</v>
      </c>
      <c r="F6" s="60">
        <v>1200000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482126</v>
      </c>
      <c r="R6" s="60">
        <v>482126</v>
      </c>
      <c r="S6" s="60"/>
      <c r="T6" s="60"/>
      <c r="U6" s="60"/>
      <c r="V6" s="60"/>
      <c r="W6" s="60">
        <v>482126</v>
      </c>
      <c r="X6" s="60">
        <v>1730000</v>
      </c>
      <c r="Y6" s="60">
        <v>-1247874</v>
      </c>
      <c r="Z6" s="140">
        <v>-72.13</v>
      </c>
      <c r="AA6" s="62">
        <v>1200000</v>
      </c>
    </row>
    <row r="7" spans="1:27" ht="12.75">
      <c r="A7" s="138" t="s">
        <v>76</v>
      </c>
      <c r="B7" s="136"/>
      <c r="C7" s="157">
        <v>3033807</v>
      </c>
      <c r="D7" s="157"/>
      <c r="E7" s="158">
        <v>1450000</v>
      </c>
      <c r="F7" s="159">
        <v>1266616</v>
      </c>
      <c r="G7" s="159"/>
      <c r="H7" s="159"/>
      <c r="I7" s="159"/>
      <c r="J7" s="159"/>
      <c r="K7" s="159"/>
      <c r="L7" s="159">
        <v>1671001</v>
      </c>
      <c r="M7" s="159"/>
      <c r="N7" s="159">
        <v>1671001</v>
      </c>
      <c r="O7" s="159"/>
      <c r="P7" s="159"/>
      <c r="Q7" s="159"/>
      <c r="R7" s="159"/>
      <c r="S7" s="159"/>
      <c r="T7" s="159"/>
      <c r="U7" s="159"/>
      <c r="V7" s="159"/>
      <c r="W7" s="159">
        <v>1671001</v>
      </c>
      <c r="X7" s="159">
        <v>650000</v>
      </c>
      <c r="Y7" s="159">
        <v>1021001</v>
      </c>
      <c r="Z7" s="141">
        <v>157.08</v>
      </c>
      <c r="AA7" s="225">
        <v>1266616</v>
      </c>
    </row>
    <row r="8" spans="1:27" ht="12.75">
      <c r="A8" s="138" t="s">
        <v>77</v>
      </c>
      <c r="B8" s="136"/>
      <c r="C8" s="155">
        <v>2350283</v>
      </c>
      <c r="D8" s="155"/>
      <c r="E8" s="156"/>
      <c r="F8" s="60">
        <v>5351269</v>
      </c>
      <c r="G8" s="60"/>
      <c r="H8" s="60"/>
      <c r="I8" s="60"/>
      <c r="J8" s="60"/>
      <c r="K8" s="60"/>
      <c r="L8" s="60"/>
      <c r="M8" s="60"/>
      <c r="N8" s="60"/>
      <c r="O8" s="60"/>
      <c r="P8" s="60">
        <v>3312653</v>
      </c>
      <c r="Q8" s="60"/>
      <c r="R8" s="60">
        <v>3312653</v>
      </c>
      <c r="S8" s="60"/>
      <c r="T8" s="60"/>
      <c r="U8" s="60"/>
      <c r="V8" s="60"/>
      <c r="W8" s="60">
        <v>3312653</v>
      </c>
      <c r="X8" s="60"/>
      <c r="Y8" s="60">
        <v>3312653</v>
      </c>
      <c r="Z8" s="140"/>
      <c r="AA8" s="62">
        <v>5351269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5545000</v>
      </c>
      <c r="F9" s="100">
        <f t="shared" si="1"/>
        <v>15724333</v>
      </c>
      <c r="G9" s="100">
        <f t="shared" si="1"/>
        <v>0</v>
      </c>
      <c r="H9" s="100">
        <f t="shared" si="1"/>
        <v>440154</v>
      </c>
      <c r="I9" s="100">
        <f t="shared" si="1"/>
        <v>35225</v>
      </c>
      <c r="J9" s="100">
        <f t="shared" si="1"/>
        <v>475379</v>
      </c>
      <c r="K9" s="100">
        <f t="shared" si="1"/>
        <v>82895</v>
      </c>
      <c r="L9" s="100">
        <f t="shared" si="1"/>
        <v>44000</v>
      </c>
      <c r="M9" s="100">
        <f t="shared" si="1"/>
        <v>757371</v>
      </c>
      <c r="N9" s="100">
        <f t="shared" si="1"/>
        <v>884266</v>
      </c>
      <c r="O9" s="100">
        <f t="shared" si="1"/>
        <v>0</v>
      </c>
      <c r="P9" s="100">
        <f t="shared" si="1"/>
        <v>0</v>
      </c>
      <c r="Q9" s="100">
        <f t="shared" si="1"/>
        <v>737662</v>
      </c>
      <c r="R9" s="100">
        <f t="shared" si="1"/>
        <v>737662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2097307</v>
      </c>
      <c r="X9" s="100">
        <f t="shared" si="1"/>
        <v>3600000</v>
      </c>
      <c r="Y9" s="100">
        <f t="shared" si="1"/>
        <v>-1502693</v>
      </c>
      <c r="Z9" s="137">
        <f>+IF(X9&lt;&gt;0,+(Y9/X9)*100,0)</f>
        <v>-41.74147222222222</v>
      </c>
      <c r="AA9" s="102">
        <f>SUM(AA10:AA14)</f>
        <v>15724333</v>
      </c>
    </row>
    <row r="10" spans="1:27" ht="12.75">
      <c r="A10" s="138" t="s">
        <v>79</v>
      </c>
      <c r="B10" s="136"/>
      <c r="C10" s="155"/>
      <c r="D10" s="155"/>
      <c r="E10" s="156">
        <v>3345000</v>
      </c>
      <c r="F10" s="60">
        <v>2055356</v>
      </c>
      <c r="G10" s="60"/>
      <c r="H10" s="60">
        <v>440154</v>
      </c>
      <c r="I10" s="60">
        <v>35225</v>
      </c>
      <c r="J10" s="60">
        <v>475379</v>
      </c>
      <c r="K10" s="60">
        <v>82895</v>
      </c>
      <c r="L10" s="60"/>
      <c r="M10" s="60">
        <v>757371</v>
      </c>
      <c r="N10" s="60">
        <v>840266</v>
      </c>
      <c r="O10" s="60"/>
      <c r="P10" s="60"/>
      <c r="Q10" s="60">
        <v>737662</v>
      </c>
      <c r="R10" s="60">
        <v>737662</v>
      </c>
      <c r="S10" s="60"/>
      <c r="T10" s="60"/>
      <c r="U10" s="60"/>
      <c r="V10" s="60"/>
      <c r="W10" s="60">
        <v>2053307</v>
      </c>
      <c r="X10" s="60">
        <v>2400000</v>
      </c>
      <c r="Y10" s="60">
        <v>-346693</v>
      </c>
      <c r="Z10" s="140">
        <v>-14.45</v>
      </c>
      <c r="AA10" s="62">
        <v>2055356</v>
      </c>
    </row>
    <row r="11" spans="1:27" ht="12.75">
      <c r="A11" s="138" t="s">
        <v>80</v>
      </c>
      <c r="B11" s="136"/>
      <c r="C11" s="155"/>
      <c r="D11" s="155"/>
      <c r="E11" s="156">
        <v>500000</v>
      </c>
      <c r="F11" s="60"/>
      <c r="G11" s="60"/>
      <c r="H11" s="60"/>
      <c r="I11" s="60"/>
      <c r="J11" s="60"/>
      <c r="K11" s="60"/>
      <c r="L11" s="60">
        <v>44000</v>
      </c>
      <c r="M11" s="60"/>
      <c r="N11" s="60">
        <v>44000</v>
      </c>
      <c r="O11" s="60"/>
      <c r="P11" s="60"/>
      <c r="Q11" s="60"/>
      <c r="R11" s="60"/>
      <c r="S11" s="60"/>
      <c r="T11" s="60"/>
      <c r="U11" s="60"/>
      <c r="V11" s="60"/>
      <c r="W11" s="60">
        <v>44000</v>
      </c>
      <c r="X11" s="60">
        <v>500000</v>
      </c>
      <c r="Y11" s="60">
        <v>-456000</v>
      </c>
      <c r="Z11" s="140">
        <v>-91.2</v>
      </c>
      <c r="AA11" s="62"/>
    </row>
    <row r="12" spans="1:27" ht="12.75">
      <c r="A12" s="138" t="s">
        <v>81</v>
      </c>
      <c r="B12" s="136"/>
      <c r="C12" s="155"/>
      <c r="D12" s="155"/>
      <c r="E12" s="156">
        <v>1700000</v>
      </c>
      <c r="F12" s="60">
        <v>13668977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700000</v>
      </c>
      <c r="Y12" s="60">
        <v>-700000</v>
      </c>
      <c r="Z12" s="140">
        <v>-100</v>
      </c>
      <c r="AA12" s="62">
        <v>13668977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31953526</v>
      </c>
      <c r="D15" s="153">
        <f>SUM(D16:D18)</f>
        <v>0</v>
      </c>
      <c r="E15" s="154">
        <f t="shared" si="2"/>
        <v>32360000</v>
      </c>
      <c r="F15" s="100">
        <f t="shared" si="2"/>
        <v>36954927</v>
      </c>
      <c r="G15" s="100">
        <f t="shared" si="2"/>
        <v>271807</v>
      </c>
      <c r="H15" s="100">
        <f t="shared" si="2"/>
        <v>2525469</v>
      </c>
      <c r="I15" s="100">
        <f t="shared" si="2"/>
        <v>759165</v>
      </c>
      <c r="J15" s="100">
        <f t="shared" si="2"/>
        <v>3556441</v>
      </c>
      <c r="K15" s="100">
        <f t="shared" si="2"/>
        <v>848617</v>
      </c>
      <c r="L15" s="100">
        <f t="shared" si="2"/>
        <v>6592101</v>
      </c>
      <c r="M15" s="100">
        <f t="shared" si="2"/>
        <v>2050586</v>
      </c>
      <c r="N15" s="100">
        <f t="shared" si="2"/>
        <v>9491304</v>
      </c>
      <c r="O15" s="100">
        <f t="shared" si="2"/>
        <v>0</v>
      </c>
      <c r="P15" s="100">
        <f t="shared" si="2"/>
        <v>2131158</v>
      </c>
      <c r="Q15" s="100">
        <f t="shared" si="2"/>
        <v>1256562</v>
      </c>
      <c r="R15" s="100">
        <f t="shared" si="2"/>
        <v>3387720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16435465</v>
      </c>
      <c r="X15" s="100">
        <f t="shared" si="2"/>
        <v>23569931</v>
      </c>
      <c r="Y15" s="100">
        <f t="shared" si="2"/>
        <v>-7134466</v>
      </c>
      <c r="Z15" s="137">
        <f>+IF(X15&lt;&gt;0,+(Y15/X15)*100,0)</f>
        <v>-30.269354628148893</v>
      </c>
      <c r="AA15" s="102">
        <f>SUM(AA16:AA18)</f>
        <v>36954927</v>
      </c>
    </row>
    <row r="16" spans="1:27" ht="12.75">
      <c r="A16" s="138" t="s">
        <v>85</v>
      </c>
      <c r="B16" s="136"/>
      <c r="C16" s="155"/>
      <c r="D16" s="155"/>
      <c r="E16" s="156">
        <v>1810000</v>
      </c>
      <c r="F16" s="60">
        <v>2169740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820416</v>
      </c>
      <c r="R16" s="60">
        <v>820416</v>
      </c>
      <c r="S16" s="60"/>
      <c r="T16" s="60"/>
      <c r="U16" s="60"/>
      <c r="V16" s="60"/>
      <c r="W16" s="60">
        <v>820416</v>
      </c>
      <c r="X16" s="60">
        <v>980000</v>
      </c>
      <c r="Y16" s="60">
        <v>-159584</v>
      </c>
      <c r="Z16" s="140">
        <v>-16.28</v>
      </c>
      <c r="AA16" s="62">
        <v>2169740</v>
      </c>
    </row>
    <row r="17" spans="1:27" ht="12.75">
      <c r="A17" s="138" t="s">
        <v>86</v>
      </c>
      <c r="B17" s="136"/>
      <c r="C17" s="155">
        <v>31953526</v>
      </c>
      <c r="D17" s="155"/>
      <c r="E17" s="156">
        <v>30550000</v>
      </c>
      <c r="F17" s="60">
        <v>34785187</v>
      </c>
      <c r="G17" s="60">
        <v>271807</v>
      </c>
      <c r="H17" s="60">
        <v>2525469</v>
      </c>
      <c r="I17" s="60">
        <v>759165</v>
      </c>
      <c r="J17" s="60">
        <v>3556441</v>
      </c>
      <c r="K17" s="60">
        <v>848617</v>
      </c>
      <c r="L17" s="60">
        <v>6592101</v>
      </c>
      <c r="M17" s="60">
        <v>2050586</v>
      </c>
      <c r="N17" s="60">
        <v>9491304</v>
      </c>
      <c r="O17" s="60"/>
      <c r="P17" s="60">
        <v>2131158</v>
      </c>
      <c r="Q17" s="60">
        <v>436146</v>
      </c>
      <c r="R17" s="60">
        <v>2567304</v>
      </c>
      <c r="S17" s="60"/>
      <c r="T17" s="60"/>
      <c r="U17" s="60"/>
      <c r="V17" s="60"/>
      <c r="W17" s="60">
        <v>15615049</v>
      </c>
      <c r="X17" s="60">
        <v>22589931</v>
      </c>
      <c r="Y17" s="60">
        <v>-6974882</v>
      </c>
      <c r="Z17" s="140">
        <v>-30.88</v>
      </c>
      <c r="AA17" s="62">
        <v>34785187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22350000</v>
      </c>
      <c r="F19" s="100">
        <f t="shared" si="3"/>
        <v>33489695</v>
      </c>
      <c r="G19" s="100">
        <f t="shared" si="3"/>
        <v>0</v>
      </c>
      <c r="H19" s="100">
        <f t="shared" si="3"/>
        <v>1228434</v>
      </c>
      <c r="I19" s="100">
        <f t="shared" si="3"/>
        <v>546744</v>
      </c>
      <c r="J19" s="100">
        <f t="shared" si="3"/>
        <v>1775178</v>
      </c>
      <c r="K19" s="100">
        <f t="shared" si="3"/>
        <v>771590</v>
      </c>
      <c r="L19" s="100">
        <f t="shared" si="3"/>
        <v>1454977</v>
      </c>
      <c r="M19" s="100">
        <f t="shared" si="3"/>
        <v>132525</v>
      </c>
      <c r="N19" s="100">
        <f t="shared" si="3"/>
        <v>2359092</v>
      </c>
      <c r="O19" s="100">
        <f t="shared" si="3"/>
        <v>573386</v>
      </c>
      <c r="P19" s="100">
        <f t="shared" si="3"/>
        <v>2630896</v>
      </c>
      <c r="Q19" s="100">
        <f t="shared" si="3"/>
        <v>7178000</v>
      </c>
      <c r="R19" s="100">
        <f t="shared" si="3"/>
        <v>10382282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14516552</v>
      </c>
      <c r="X19" s="100">
        <f t="shared" si="3"/>
        <v>17189931</v>
      </c>
      <c r="Y19" s="100">
        <f t="shared" si="3"/>
        <v>-2673379</v>
      </c>
      <c r="Z19" s="137">
        <f>+IF(X19&lt;&gt;0,+(Y19/X19)*100,0)</f>
        <v>-15.552005415263157</v>
      </c>
      <c r="AA19" s="102">
        <f>SUM(AA20:AA23)</f>
        <v>33489695</v>
      </c>
    </row>
    <row r="20" spans="1:27" ht="12.75">
      <c r="A20" s="138" t="s">
        <v>89</v>
      </c>
      <c r="B20" s="136"/>
      <c r="C20" s="155"/>
      <c r="D20" s="155"/>
      <c r="E20" s="156">
        <v>20750000</v>
      </c>
      <c r="F20" s="60">
        <v>29489695</v>
      </c>
      <c r="G20" s="60"/>
      <c r="H20" s="60">
        <v>917701</v>
      </c>
      <c r="I20" s="60"/>
      <c r="J20" s="60">
        <v>917701</v>
      </c>
      <c r="K20" s="60">
        <v>771590</v>
      </c>
      <c r="L20" s="60"/>
      <c r="M20" s="60">
        <v>36525</v>
      </c>
      <c r="N20" s="60">
        <v>808115</v>
      </c>
      <c r="O20" s="60">
        <v>573386</v>
      </c>
      <c r="P20" s="60">
        <v>2630896</v>
      </c>
      <c r="Q20" s="60">
        <v>7178000</v>
      </c>
      <c r="R20" s="60">
        <v>10382282</v>
      </c>
      <c r="S20" s="60"/>
      <c r="T20" s="60"/>
      <c r="U20" s="60"/>
      <c r="V20" s="60"/>
      <c r="W20" s="60">
        <v>12108098</v>
      </c>
      <c r="X20" s="60">
        <v>15589931</v>
      </c>
      <c r="Y20" s="60">
        <v>-3481833</v>
      </c>
      <c r="Z20" s="140">
        <v>-22.33</v>
      </c>
      <c r="AA20" s="62">
        <v>29489695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1600000</v>
      </c>
      <c r="F23" s="60">
        <v>4000000</v>
      </c>
      <c r="G23" s="60"/>
      <c r="H23" s="60">
        <v>310733</v>
      </c>
      <c r="I23" s="60">
        <v>546744</v>
      </c>
      <c r="J23" s="60">
        <v>857477</v>
      </c>
      <c r="K23" s="60"/>
      <c r="L23" s="60">
        <v>1454977</v>
      </c>
      <c r="M23" s="60">
        <v>96000</v>
      </c>
      <c r="N23" s="60">
        <v>1550977</v>
      </c>
      <c r="O23" s="60"/>
      <c r="P23" s="60"/>
      <c r="Q23" s="60"/>
      <c r="R23" s="60"/>
      <c r="S23" s="60"/>
      <c r="T23" s="60"/>
      <c r="U23" s="60"/>
      <c r="V23" s="60"/>
      <c r="W23" s="60">
        <v>2408454</v>
      </c>
      <c r="X23" s="60">
        <v>1600000</v>
      </c>
      <c r="Y23" s="60">
        <v>808454</v>
      </c>
      <c r="Z23" s="140">
        <v>50.53</v>
      </c>
      <c r="AA23" s="62">
        <v>4000000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37337616</v>
      </c>
      <c r="D25" s="217">
        <f>+D5+D9+D15+D19+D24</f>
        <v>0</v>
      </c>
      <c r="E25" s="230">
        <f t="shared" si="4"/>
        <v>63705000</v>
      </c>
      <c r="F25" s="219">
        <f t="shared" si="4"/>
        <v>93986840</v>
      </c>
      <c r="G25" s="219">
        <f t="shared" si="4"/>
        <v>271807</v>
      </c>
      <c r="H25" s="219">
        <f t="shared" si="4"/>
        <v>4194057</v>
      </c>
      <c r="I25" s="219">
        <f t="shared" si="4"/>
        <v>1341134</v>
      </c>
      <c r="J25" s="219">
        <f t="shared" si="4"/>
        <v>5806998</v>
      </c>
      <c r="K25" s="219">
        <f t="shared" si="4"/>
        <v>1703102</v>
      </c>
      <c r="L25" s="219">
        <f t="shared" si="4"/>
        <v>9762079</v>
      </c>
      <c r="M25" s="219">
        <f t="shared" si="4"/>
        <v>2940482</v>
      </c>
      <c r="N25" s="219">
        <f t="shared" si="4"/>
        <v>14405663</v>
      </c>
      <c r="O25" s="219">
        <f t="shared" si="4"/>
        <v>573386</v>
      </c>
      <c r="P25" s="219">
        <f t="shared" si="4"/>
        <v>8074707</v>
      </c>
      <c r="Q25" s="219">
        <f t="shared" si="4"/>
        <v>9654350</v>
      </c>
      <c r="R25" s="219">
        <f t="shared" si="4"/>
        <v>18302443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38515104</v>
      </c>
      <c r="X25" s="219">
        <f t="shared" si="4"/>
        <v>46739862</v>
      </c>
      <c r="Y25" s="219">
        <f t="shared" si="4"/>
        <v>-8224758</v>
      </c>
      <c r="Z25" s="231">
        <f>+IF(X25&lt;&gt;0,+(Y25/X25)*100,0)</f>
        <v>-17.59688122314097</v>
      </c>
      <c r="AA25" s="232">
        <f>+AA5+AA9+AA15+AA19+AA24</f>
        <v>93986840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24020524</v>
      </c>
      <c r="D28" s="155"/>
      <c r="E28" s="156">
        <v>27550000</v>
      </c>
      <c r="F28" s="60">
        <v>27549740</v>
      </c>
      <c r="G28" s="60">
        <v>271807</v>
      </c>
      <c r="H28" s="60">
        <v>2632063</v>
      </c>
      <c r="I28" s="60">
        <v>880368</v>
      </c>
      <c r="J28" s="60">
        <v>3784238</v>
      </c>
      <c r="K28" s="60">
        <v>373818</v>
      </c>
      <c r="L28" s="60">
        <v>5499173</v>
      </c>
      <c r="M28" s="60">
        <v>1594341</v>
      </c>
      <c r="N28" s="60">
        <v>7467332</v>
      </c>
      <c r="O28" s="60"/>
      <c r="P28" s="60">
        <v>4762054</v>
      </c>
      <c r="Q28" s="60">
        <v>581085</v>
      </c>
      <c r="R28" s="60">
        <v>5343139</v>
      </c>
      <c r="S28" s="60"/>
      <c r="T28" s="60"/>
      <c r="U28" s="60"/>
      <c r="V28" s="60"/>
      <c r="W28" s="60">
        <v>16594709</v>
      </c>
      <c r="X28" s="60">
        <v>27550000</v>
      </c>
      <c r="Y28" s="60">
        <v>-10955291</v>
      </c>
      <c r="Z28" s="140">
        <v>-39.77</v>
      </c>
      <c r="AA28" s="155">
        <v>27549740</v>
      </c>
    </row>
    <row r="29" spans="1:27" ht="12.75">
      <c r="A29" s="234" t="s">
        <v>134</v>
      </c>
      <c r="B29" s="136"/>
      <c r="C29" s="155">
        <v>3523893</v>
      </c>
      <c r="D29" s="155"/>
      <c r="E29" s="156"/>
      <c r="F29" s="60">
        <v>6000000</v>
      </c>
      <c r="G29" s="60"/>
      <c r="H29" s="60"/>
      <c r="I29" s="60"/>
      <c r="J29" s="60"/>
      <c r="K29" s="60"/>
      <c r="L29" s="60">
        <v>44000</v>
      </c>
      <c r="M29" s="60">
        <v>90000</v>
      </c>
      <c r="N29" s="60">
        <v>134000</v>
      </c>
      <c r="O29" s="60"/>
      <c r="P29" s="60"/>
      <c r="Q29" s="60"/>
      <c r="R29" s="60"/>
      <c r="S29" s="60"/>
      <c r="T29" s="60"/>
      <c r="U29" s="60"/>
      <c r="V29" s="60"/>
      <c r="W29" s="60">
        <v>134000</v>
      </c>
      <c r="X29" s="60"/>
      <c r="Y29" s="60">
        <v>134000</v>
      </c>
      <c r="Z29" s="140"/>
      <c r="AA29" s="62">
        <v>6000000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27544417</v>
      </c>
      <c r="D32" s="210">
        <f>SUM(D28:D31)</f>
        <v>0</v>
      </c>
      <c r="E32" s="211">
        <f t="shared" si="5"/>
        <v>27550000</v>
      </c>
      <c r="F32" s="77">
        <f t="shared" si="5"/>
        <v>33549740</v>
      </c>
      <c r="G32" s="77">
        <f t="shared" si="5"/>
        <v>271807</v>
      </c>
      <c r="H32" s="77">
        <f t="shared" si="5"/>
        <v>2632063</v>
      </c>
      <c r="I32" s="77">
        <f t="shared" si="5"/>
        <v>880368</v>
      </c>
      <c r="J32" s="77">
        <f t="shared" si="5"/>
        <v>3784238</v>
      </c>
      <c r="K32" s="77">
        <f t="shared" si="5"/>
        <v>373818</v>
      </c>
      <c r="L32" s="77">
        <f t="shared" si="5"/>
        <v>5543173</v>
      </c>
      <c r="M32" s="77">
        <f t="shared" si="5"/>
        <v>1684341</v>
      </c>
      <c r="N32" s="77">
        <f t="shared" si="5"/>
        <v>7601332</v>
      </c>
      <c r="O32" s="77">
        <f t="shared" si="5"/>
        <v>0</v>
      </c>
      <c r="P32" s="77">
        <f t="shared" si="5"/>
        <v>4762054</v>
      </c>
      <c r="Q32" s="77">
        <f t="shared" si="5"/>
        <v>581085</v>
      </c>
      <c r="R32" s="77">
        <f t="shared" si="5"/>
        <v>5343139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16728709</v>
      </c>
      <c r="X32" s="77">
        <f t="shared" si="5"/>
        <v>27550000</v>
      </c>
      <c r="Y32" s="77">
        <f t="shared" si="5"/>
        <v>-10821291</v>
      </c>
      <c r="Z32" s="212">
        <f>+IF(X32&lt;&gt;0,+(Y32/X32)*100,0)</f>
        <v>-39.2787332123412</v>
      </c>
      <c r="AA32" s="79">
        <f>SUM(AA28:AA31)</f>
        <v>33549740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9793199</v>
      </c>
      <c r="D35" s="155"/>
      <c r="E35" s="156">
        <v>36155000</v>
      </c>
      <c r="F35" s="60">
        <v>60437100</v>
      </c>
      <c r="G35" s="60"/>
      <c r="H35" s="60">
        <v>1561994</v>
      </c>
      <c r="I35" s="60">
        <v>460766</v>
      </c>
      <c r="J35" s="60">
        <v>2022760</v>
      </c>
      <c r="K35" s="60">
        <v>1329284</v>
      </c>
      <c r="L35" s="60">
        <v>4218906</v>
      </c>
      <c r="M35" s="60">
        <v>1256141</v>
      </c>
      <c r="N35" s="60">
        <v>6804331</v>
      </c>
      <c r="O35" s="60">
        <v>573386</v>
      </c>
      <c r="P35" s="60">
        <v>3312653</v>
      </c>
      <c r="Q35" s="60">
        <v>9073265</v>
      </c>
      <c r="R35" s="60">
        <v>12959304</v>
      </c>
      <c r="S35" s="60"/>
      <c r="T35" s="60"/>
      <c r="U35" s="60"/>
      <c r="V35" s="60"/>
      <c r="W35" s="60">
        <v>21786395</v>
      </c>
      <c r="X35" s="60">
        <v>25589931</v>
      </c>
      <c r="Y35" s="60">
        <v>-3803536</v>
      </c>
      <c r="Z35" s="140">
        <v>-14.86</v>
      </c>
      <c r="AA35" s="62">
        <v>60437100</v>
      </c>
    </row>
    <row r="36" spans="1:27" ht="12.75">
      <c r="A36" s="238" t="s">
        <v>139</v>
      </c>
      <c r="B36" s="149"/>
      <c r="C36" s="222">
        <f aca="true" t="shared" si="6" ref="C36:Y36">SUM(C32:C35)</f>
        <v>37337616</v>
      </c>
      <c r="D36" s="222">
        <f>SUM(D32:D35)</f>
        <v>0</v>
      </c>
      <c r="E36" s="218">
        <f t="shared" si="6"/>
        <v>63705000</v>
      </c>
      <c r="F36" s="220">
        <f t="shared" si="6"/>
        <v>93986840</v>
      </c>
      <c r="G36" s="220">
        <f t="shared" si="6"/>
        <v>271807</v>
      </c>
      <c r="H36" s="220">
        <f t="shared" si="6"/>
        <v>4194057</v>
      </c>
      <c r="I36" s="220">
        <f t="shared" si="6"/>
        <v>1341134</v>
      </c>
      <c r="J36" s="220">
        <f t="shared" si="6"/>
        <v>5806998</v>
      </c>
      <c r="K36" s="220">
        <f t="shared" si="6"/>
        <v>1703102</v>
      </c>
      <c r="L36" s="220">
        <f t="shared" si="6"/>
        <v>9762079</v>
      </c>
      <c r="M36" s="220">
        <f t="shared" si="6"/>
        <v>2940482</v>
      </c>
      <c r="N36" s="220">
        <f t="shared" si="6"/>
        <v>14405663</v>
      </c>
      <c r="O36" s="220">
        <f t="shared" si="6"/>
        <v>573386</v>
      </c>
      <c r="P36" s="220">
        <f t="shared" si="6"/>
        <v>8074707</v>
      </c>
      <c r="Q36" s="220">
        <f t="shared" si="6"/>
        <v>9654350</v>
      </c>
      <c r="R36" s="220">
        <f t="shared" si="6"/>
        <v>18302443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38515104</v>
      </c>
      <c r="X36" s="220">
        <f t="shared" si="6"/>
        <v>53139931</v>
      </c>
      <c r="Y36" s="220">
        <f t="shared" si="6"/>
        <v>-14624827</v>
      </c>
      <c r="Z36" s="221">
        <f>+IF(X36&lt;&gt;0,+(Y36/X36)*100,0)</f>
        <v>-27.52135112858916</v>
      </c>
      <c r="AA36" s="239">
        <f>SUM(AA32:AA35)</f>
        <v>93986840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5595513</v>
      </c>
      <c r="D6" s="155"/>
      <c r="E6" s="59">
        <v>5334307</v>
      </c>
      <c r="F6" s="60">
        <v>21423307</v>
      </c>
      <c r="G6" s="60">
        <v>31592000</v>
      </c>
      <c r="H6" s="60">
        <v>14188520</v>
      </c>
      <c r="I6" s="60">
        <v>44899000</v>
      </c>
      <c r="J6" s="60">
        <v>44899000</v>
      </c>
      <c r="K6" s="60">
        <v>39568000</v>
      </c>
      <c r="L6" s="60">
        <v>17668652</v>
      </c>
      <c r="M6" s="60">
        <v>21722460</v>
      </c>
      <c r="N6" s="60">
        <v>21722460</v>
      </c>
      <c r="O6" s="60">
        <v>22193114</v>
      </c>
      <c r="P6" s="60">
        <v>5924644</v>
      </c>
      <c r="Q6" s="60">
        <v>17957715</v>
      </c>
      <c r="R6" s="60">
        <v>17957715</v>
      </c>
      <c r="S6" s="60"/>
      <c r="T6" s="60"/>
      <c r="U6" s="60"/>
      <c r="V6" s="60"/>
      <c r="W6" s="60">
        <v>17957715</v>
      </c>
      <c r="X6" s="60">
        <v>16067480</v>
      </c>
      <c r="Y6" s="60">
        <v>1890235</v>
      </c>
      <c r="Z6" s="140">
        <v>11.76</v>
      </c>
      <c r="AA6" s="62">
        <v>21423307</v>
      </c>
    </row>
    <row r="7" spans="1:27" ht="12.75">
      <c r="A7" s="249" t="s">
        <v>144</v>
      </c>
      <c r="B7" s="182"/>
      <c r="C7" s="155">
        <v>119689062</v>
      </c>
      <c r="D7" s="155"/>
      <c r="E7" s="59">
        <v>90033664</v>
      </c>
      <c r="F7" s="60">
        <v>148161664</v>
      </c>
      <c r="G7" s="60">
        <v>120483000</v>
      </c>
      <c r="H7" s="60">
        <v>121122480</v>
      </c>
      <c r="I7" s="60">
        <v>135844839</v>
      </c>
      <c r="J7" s="60">
        <v>135844839</v>
      </c>
      <c r="K7" s="60">
        <v>135844839</v>
      </c>
      <c r="L7" s="60">
        <v>142470239</v>
      </c>
      <c r="M7" s="60">
        <v>148162335</v>
      </c>
      <c r="N7" s="60">
        <v>148162335</v>
      </c>
      <c r="O7" s="60">
        <v>148663505</v>
      </c>
      <c r="P7" s="60">
        <v>149995352</v>
      </c>
      <c r="Q7" s="60">
        <v>151097215</v>
      </c>
      <c r="R7" s="60">
        <v>151097215</v>
      </c>
      <c r="S7" s="60"/>
      <c r="T7" s="60"/>
      <c r="U7" s="60"/>
      <c r="V7" s="60"/>
      <c r="W7" s="60">
        <v>151097215</v>
      </c>
      <c r="X7" s="60">
        <v>111121248</v>
      </c>
      <c r="Y7" s="60">
        <v>39975967</v>
      </c>
      <c r="Z7" s="140">
        <v>35.98</v>
      </c>
      <c r="AA7" s="62">
        <v>148161664</v>
      </c>
    </row>
    <row r="8" spans="1:27" ht="12.75">
      <c r="A8" s="249" t="s">
        <v>145</v>
      </c>
      <c r="B8" s="182"/>
      <c r="C8" s="155">
        <v>31561498</v>
      </c>
      <c r="D8" s="155"/>
      <c r="E8" s="59">
        <v>48970000</v>
      </c>
      <c r="F8" s="60">
        <v>48970000</v>
      </c>
      <c r="G8" s="60">
        <v>91137000</v>
      </c>
      <c r="H8" s="60">
        <v>21280000</v>
      </c>
      <c r="I8" s="60">
        <v>27146268</v>
      </c>
      <c r="J8" s="60">
        <v>27146268</v>
      </c>
      <c r="K8" s="60">
        <v>27146268</v>
      </c>
      <c r="L8" s="60">
        <v>24388320</v>
      </c>
      <c r="M8" s="60">
        <v>40337905</v>
      </c>
      <c r="N8" s="60">
        <v>40337905</v>
      </c>
      <c r="O8" s="60">
        <v>20113235</v>
      </c>
      <c r="P8" s="60">
        <v>21511959</v>
      </c>
      <c r="Q8" s="60">
        <v>24279838</v>
      </c>
      <c r="R8" s="60">
        <v>24279838</v>
      </c>
      <c r="S8" s="60"/>
      <c r="T8" s="60"/>
      <c r="U8" s="60"/>
      <c r="V8" s="60"/>
      <c r="W8" s="60">
        <v>24279838</v>
      </c>
      <c r="X8" s="60">
        <v>36727500</v>
      </c>
      <c r="Y8" s="60">
        <v>-12447662</v>
      </c>
      <c r="Z8" s="140">
        <v>-33.89</v>
      </c>
      <c r="AA8" s="62">
        <v>48970000</v>
      </c>
    </row>
    <row r="9" spans="1:27" ht="12.75">
      <c r="A9" s="249" t="s">
        <v>146</v>
      </c>
      <c r="B9" s="182"/>
      <c r="C9" s="155">
        <v>14935829</v>
      </c>
      <c r="D9" s="155"/>
      <c r="E9" s="59">
        <v>274248</v>
      </c>
      <c r="F9" s="60">
        <v>274248</v>
      </c>
      <c r="G9" s="60">
        <v>13212963</v>
      </c>
      <c r="H9" s="60">
        <v>85809000</v>
      </c>
      <c r="I9" s="60">
        <v>180111268</v>
      </c>
      <c r="J9" s="60">
        <v>180111268</v>
      </c>
      <c r="K9" s="60">
        <v>180111268</v>
      </c>
      <c r="L9" s="60">
        <v>192860341</v>
      </c>
      <c r="M9" s="60">
        <v>7682566</v>
      </c>
      <c r="N9" s="60">
        <v>7682566</v>
      </c>
      <c r="O9" s="60">
        <v>26421298</v>
      </c>
      <c r="P9" s="60">
        <v>42639986</v>
      </c>
      <c r="Q9" s="60"/>
      <c r="R9" s="60"/>
      <c r="S9" s="60"/>
      <c r="T9" s="60"/>
      <c r="U9" s="60"/>
      <c r="V9" s="60"/>
      <c r="W9" s="60"/>
      <c r="X9" s="60">
        <v>205686</v>
      </c>
      <c r="Y9" s="60">
        <v>-205686</v>
      </c>
      <c r="Z9" s="140">
        <v>-100</v>
      </c>
      <c r="AA9" s="62">
        <v>274248</v>
      </c>
    </row>
    <row r="10" spans="1:27" ht="12.75">
      <c r="A10" s="249" t="s">
        <v>147</v>
      </c>
      <c r="B10" s="182"/>
      <c r="C10" s="155">
        <v>435336</v>
      </c>
      <c r="D10" s="155"/>
      <c r="E10" s="59">
        <v>9848577</v>
      </c>
      <c r="F10" s="60">
        <v>9848577</v>
      </c>
      <c r="G10" s="159"/>
      <c r="H10" s="159"/>
      <c r="I10" s="159"/>
      <c r="J10" s="60"/>
      <c r="K10" s="159"/>
      <c r="L10" s="159"/>
      <c r="M10" s="60">
        <v>511466</v>
      </c>
      <c r="N10" s="159">
        <v>511466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7386433</v>
      </c>
      <c r="Y10" s="159">
        <v>-7386433</v>
      </c>
      <c r="Z10" s="141">
        <v>-100</v>
      </c>
      <c r="AA10" s="225">
        <v>9848577</v>
      </c>
    </row>
    <row r="11" spans="1:27" ht="12.75">
      <c r="A11" s="249" t="s">
        <v>148</v>
      </c>
      <c r="B11" s="182"/>
      <c r="C11" s="155">
        <v>825036</v>
      </c>
      <c r="D11" s="155"/>
      <c r="E11" s="59">
        <v>544024</v>
      </c>
      <c r="F11" s="60">
        <v>544024</v>
      </c>
      <c r="G11" s="60">
        <v>842000</v>
      </c>
      <c r="H11" s="60">
        <v>1030000</v>
      </c>
      <c r="I11" s="60">
        <v>887296</v>
      </c>
      <c r="J11" s="60">
        <v>887296</v>
      </c>
      <c r="K11" s="60">
        <v>887296</v>
      </c>
      <c r="L11" s="60">
        <v>1338485</v>
      </c>
      <c r="M11" s="60">
        <v>1420975</v>
      </c>
      <c r="N11" s="60">
        <v>1420975</v>
      </c>
      <c r="O11" s="60">
        <v>1351506</v>
      </c>
      <c r="P11" s="60">
        <v>2213827</v>
      </c>
      <c r="Q11" s="60">
        <v>2271990</v>
      </c>
      <c r="R11" s="60">
        <v>2271990</v>
      </c>
      <c r="S11" s="60"/>
      <c r="T11" s="60"/>
      <c r="U11" s="60"/>
      <c r="V11" s="60"/>
      <c r="W11" s="60">
        <v>2271990</v>
      </c>
      <c r="X11" s="60">
        <v>408018</v>
      </c>
      <c r="Y11" s="60">
        <v>1863972</v>
      </c>
      <c r="Z11" s="140">
        <v>456.84</v>
      </c>
      <c r="AA11" s="62">
        <v>544024</v>
      </c>
    </row>
    <row r="12" spans="1:27" ht="12.75">
      <c r="A12" s="250" t="s">
        <v>56</v>
      </c>
      <c r="B12" s="251"/>
      <c r="C12" s="168">
        <f aca="true" t="shared" si="0" ref="C12:Y12">SUM(C6:C11)</f>
        <v>173042274</v>
      </c>
      <c r="D12" s="168">
        <f>SUM(D6:D11)</f>
        <v>0</v>
      </c>
      <c r="E12" s="72">
        <f t="shared" si="0"/>
        <v>155004820</v>
      </c>
      <c r="F12" s="73">
        <f t="shared" si="0"/>
        <v>229221820</v>
      </c>
      <c r="G12" s="73">
        <f t="shared" si="0"/>
        <v>257266963</v>
      </c>
      <c r="H12" s="73">
        <f t="shared" si="0"/>
        <v>243430000</v>
      </c>
      <c r="I12" s="73">
        <f t="shared" si="0"/>
        <v>388888671</v>
      </c>
      <c r="J12" s="73">
        <f t="shared" si="0"/>
        <v>388888671</v>
      </c>
      <c r="K12" s="73">
        <f t="shared" si="0"/>
        <v>383557671</v>
      </c>
      <c r="L12" s="73">
        <f t="shared" si="0"/>
        <v>378726037</v>
      </c>
      <c r="M12" s="73">
        <f t="shared" si="0"/>
        <v>219837707</v>
      </c>
      <c r="N12" s="73">
        <f t="shared" si="0"/>
        <v>219837707</v>
      </c>
      <c r="O12" s="73">
        <f t="shared" si="0"/>
        <v>218742658</v>
      </c>
      <c r="P12" s="73">
        <f t="shared" si="0"/>
        <v>222285768</v>
      </c>
      <c r="Q12" s="73">
        <f t="shared" si="0"/>
        <v>195606758</v>
      </c>
      <c r="R12" s="73">
        <f t="shared" si="0"/>
        <v>195606758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195606758</v>
      </c>
      <c r="X12" s="73">
        <f t="shared" si="0"/>
        <v>171916365</v>
      </c>
      <c r="Y12" s="73">
        <f t="shared" si="0"/>
        <v>23690393</v>
      </c>
      <c r="Z12" s="170">
        <f>+IF(X12&lt;&gt;0,+(Y12/X12)*100,0)</f>
        <v>13.78018491724159</v>
      </c>
      <c r="AA12" s="74">
        <f>SUM(AA6:AA11)</f>
        <v>229221820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92326256</v>
      </c>
      <c r="D17" s="155"/>
      <c r="E17" s="59">
        <v>114149691</v>
      </c>
      <c r="F17" s="60">
        <v>114149691</v>
      </c>
      <c r="G17" s="60">
        <v>92326243</v>
      </c>
      <c r="H17" s="60">
        <v>92326243</v>
      </c>
      <c r="I17" s="60">
        <v>92326243</v>
      </c>
      <c r="J17" s="60">
        <v>92326243</v>
      </c>
      <c r="K17" s="60">
        <v>92326243</v>
      </c>
      <c r="L17" s="60">
        <v>92326243</v>
      </c>
      <c r="M17" s="60">
        <v>92326243</v>
      </c>
      <c r="N17" s="60">
        <v>92326243</v>
      </c>
      <c r="O17" s="60">
        <v>92326256</v>
      </c>
      <c r="P17" s="60">
        <v>92326256</v>
      </c>
      <c r="Q17" s="60">
        <v>92326256</v>
      </c>
      <c r="R17" s="60">
        <v>92326256</v>
      </c>
      <c r="S17" s="60"/>
      <c r="T17" s="60"/>
      <c r="U17" s="60"/>
      <c r="V17" s="60"/>
      <c r="W17" s="60">
        <v>92326256</v>
      </c>
      <c r="X17" s="60">
        <v>85612268</v>
      </c>
      <c r="Y17" s="60">
        <v>6713988</v>
      </c>
      <c r="Z17" s="140">
        <v>7.84</v>
      </c>
      <c r="AA17" s="62">
        <v>114149691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453842714</v>
      </c>
      <c r="D19" s="155"/>
      <c r="E19" s="59">
        <v>467351813</v>
      </c>
      <c r="F19" s="60">
        <v>478351813</v>
      </c>
      <c r="G19" s="60">
        <v>472345000</v>
      </c>
      <c r="H19" s="60">
        <v>473458000</v>
      </c>
      <c r="I19" s="60">
        <v>474063204</v>
      </c>
      <c r="J19" s="60">
        <v>474063204</v>
      </c>
      <c r="K19" s="60">
        <v>474063204</v>
      </c>
      <c r="L19" s="60">
        <v>485282444</v>
      </c>
      <c r="M19" s="60">
        <v>469395949</v>
      </c>
      <c r="N19" s="60">
        <v>469395949</v>
      </c>
      <c r="O19" s="60">
        <v>481023319</v>
      </c>
      <c r="P19" s="60">
        <v>481299471</v>
      </c>
      <c r="Q19" s="60">
        <v>481939861</v>
      </c>
      <c r="R19" s="60">
        <v>481939861</v>
      </c>
      <c r="S19" s="60"/>
      <c r="T19" s="60"/>
      <c r="U19" s="60"/>
      <c r="V19" s="60"/>
      <c r="W19" s="60">
        <v>481939861</v>
      </c>
      <c r="X19" s="60">
        <v>358763860</v>
      </c>
      <c r="Y19" s="60">
        <v>123176001</v>
      </c>
      <c r="Z19" s="140">
        <v>34.33</v>
      </c>
      <c r="AA19" s="62">
        <v>478351813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1112400</v>
      </c>
      <c r="F21" s="60">
        <v>1112400</v>
      </c>
      <c r="G21" s="60"/>
      <c r="H21" s="60"/>
      <c r="I21" s="60"/>
      <c r="J21" s="60"/>
      <c r="K21" s="60"/>
      <c r="L21" s="60">
        <v>1112000</v>
      </c>
      <c r="M21" s="60">
        <v>1112000</v>
      </c>
      <c r="N21" s="60">
        <v>1112000</v>
      </c>
      <c r="O21" s="60">
        <v>1112000</v>
      </c>
      <c r="P21" s="60">
        <v>1112000</v>
      </c>
      <c r="Q21" s="60">
        <v>1112400</v>
      </c>
      <c r="R21" s="60">
        <v>1112400</v>
      </c>
      <c r="S21" s="60"/>
      <c r="T21" s="60"/>
      <c r="U21" s="60"/>
      <c r="V21" s="60"/>
      <c r="W21" s="60">
        <v>1112400</v>
      </c>
      <c r="X21" s="60">
        <v>834300</v>
      </c>
      <c r="Y21" s="60">
        <v>278100</v>
      </c>
      <c r="Z21" s="140">
        <v>33.33</v>
      </c>
      <c r="AA21" s="62">
        <v>1112400</v>
      </c>
    </row>
    <row r="22" spans="1:27" ht="12.75">
      <c r="A22" s="249" t="s">
        <v>157</v>
      </c>
      <c r="B22" s="182"/>
      <c r="C22" s="155">
        <v>278523</v>
      </c>
      <c r="D22" s="155"/>
      <c r="E22" s="59">
        <v>215794</v>
      </c>
      <c r="F22" s="60">
        <v>215794</v>
      </c>
      <c r="G22" s="60">
        <v>215794</v>
      </c>
      <c r="H22" s="60">
        <v>215794</v>
      </c>
      <c r="I22" s="60">
        <v>215794</v>
      </c>
      <c r="J22" s="60">
        <v>215794</v>
      </c>
      <c r="K22" s="60">
        <v>215794</v>
      </c>
      <c r="L22" s="60">
        <v>215795</v>
      </c>
      <c r="M22" s="60">
        <v>278524</v>
      </c>
      <c r="N22" s="60">
        <v>278524</v>
      </c>
      <c r="O22" s="60">
        <v>209423</v>
      </c>
      <c r="P22" s="60">
        <v>3477998</v>
      </c>
      <c r="Q22" s="60">
        <v>3411520</v>
      </c>
      <c r="R22" s="60">
        <v>3411520</v>
      </c>
      <c r="S22" s="60"/>
      <c r="T22" s="60"/>
      <c r="U22" s="60"/>
      <c r="V22" s="60"/>
      <c r="W22" s="60">
        <v>3411520</v>
      </c>
      <c r="X22" s="60">
        <v>161846</v>
      </c>
      <c r="Y22" s="60">
        <v>3249674</v>
      </c>
      <c r="Z22" s="140">
        <v>2007.88</v>
      </c>
      <c r="AA22" s="62">
        <v>215794</v>
      </c>
    </row>
    <row r="23" spans="1:27" ht="12.75">
      <c r="A23" s="249" t="s">
        <v>158</v>
      </c>
      <c r="B23" s="182"/>
      <c r="C23" s="155">
        <v>1112400</v>
      </c>
      <c r="D23" s="155"/>
      <c r="E23" s="59"/>
      <c r="F23" s="60"/>
      <c r="G23" s="159">
        <v>1113000</v>
      </c>
      <c r="H23" s="159">
        <v>1112000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547559893</v>
      </c>
      <c r="D24" s="168">
        <f>SUM(D15:D23)</f>
        <v>0</v>
      </c>
      <c r="E24" s="76">
        <f t="shared" si="1"/>
        <v>582829698</v>
      </c>
      <c r="F24" s="77">
        <f t="shared" si="1"/>
        <v>593829698</v>
      </c>
      <c r="G24" s="77">
        <f t="shared" si="1"/>
        <v>566000037</v>
      </c>
      <c r="H24" s="77">
        <f t="shared" si="1"/>
        <v>567112037</v>
      </c>
      <c r="I24" s="77">
        <f t="shared" si="1"/>
        <v>566605241</v>
      </c>
      <c r="J24" s="77">
        <f t="shared" si="1"/>
        <v>566605241</v>
      </c>
      <c r="K24" s="77">
        <f t="shared" si="1"/>
        <v>566605241</v>
      </c>
      <c r="L24" s="77">
        <f t="shared" si="1"/>
        <v>578936482</v>
      </c>
      <c r="M24" s="77">
        <f t="shared" si="1"/>
        <v>563112716</v>
      </c>
      <c r="N24" s="77">
        <f t="shared" si="1"/>
        <v>563112716</v>
      </c>
      <c r="O24" s="77">
        <f t="shared" si="1"/>
        <v>574670998</v>
      </c>
      <c r="P24" s="77">
        <f t="shared" si="1"/>
        <v>578215725</v>
      </c>
      <c r="Q24" s="77">
        <f t="shared" si="1"/>
        <v>578790037</v>
      </c>
      <c r="R24" s="77">
        <f t="shared" si="1"/>
        <v>578790037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578790037</v>
      </c>
      <c r="X24" s="77">
        <f t="shared" si="1"/>
        <v>445372274</v>
      </c>
      <c r="Y24" s="77">
        <f t="shared" si="1"/>
        <v>133417763</v>
      </c>
      <c r="Z24" s="212">
        <f>+IF(X24&lt;&gt;0,+(Y24/X24)*100,0)</f>
        <v>29.956459076749802</v>
      </c>
      <c r="AA24" s="79">
        <f>SUM(AA15:AA23)</f>
        <v>593829698</v>
      </c>
    </row>
    <row r="25" spans="1:27" ht="12.75">
      <c r="A25" s="250" t="s">
        <v>159</v>
      </c>
      <c r="B25" s="251"/>
      <c r="C25" s="168">
        <f aca="true" t="shared" si="2" ref="C25:Y25">+C12+C24</f>
        <v>720602167</v>
      </c>
      <c r="D25" s="168">
        <f>+D12+D24</f>
        <v>0</v>
      </c>
      <c r="E25" s="72">
        <f t="shared" si="2"/>
        <v>737834518</v>
      </c>
      <c r="F25" s="73">
        <f t="shared" si="2"/>
        <v>823051518</v>
      </c>
      <c r="G25" s="73">
        <f t="shared" si="2"/>
        <v>823267000</v>
      </c>
      <c r="H25" s="73">
        <f t="shared" si="2"/>
        <v>810542037</v>
      </c>
      <c r="I25" s="73">
        <f t="shared" si="2"/>
        <v>955493912</v>
      </c>
      <c r="J25" s="73">
        <f t="shared" si="2"/>
        <v>955493912</v>
      </c>
      <c r="K25" s="73">
        <f t="shared" si="2"/>
        <v>950162912</v>
      </c>
      <c r="L25" s="73">
        <f t="shared" si="2"/>
        <v>957662519</v>
      </c>
      <c r="M25" s="73">
        <f t="shared" si="2"/>
        <v>782950423</v>
      </c>
      <c r="N25" s="73">
        <f t="shared" si="2"/>
        <v>782950423</v>
      </c>
      <c r="O25" s="73">
        <f t="shared" si="2"/>
        <v>793413656</v>
      </c>
      <c r="P25" s="73">
        <f t="shared" si="2"/>
        <v>800501493</v>
      </c>
      <c r="Q25" s="73">
        <f t="shared" si="2"/>
        <v>774396795</v>
      </c>
      <c r="R25" s="73">
        <f t="shared" si="2"/>
        <v>774396795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774396795</v>
      </c>
      <c r="X25" s="73">
        <f t="shared" si="2"/>
        <v>617288639</v>
      </c>
      <c r="Y25" s="73">
        <f t="shared" si="2"/>
        <v>157108156</v>
      </c>
      <c r="Z25" s="170">
        <f>+IF(X25&lt;&gt;0,+(Y25/X25)*100,0)</f>
        <v>25.45132796458287</v>
      </c>
      <c r="AA25" s="74">
        <f>+AA12+AA24</f>
        <v>823051518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1090984</v>
      </c>
      <c r="D30" s="155"/>
      <c r="E30" s="59">
        <v>1089000</v>
      </c>
      <c r="F30" s="60">
        <v>1089000</v>
      </c>
      <c r="G30" s="60">
        <v>990000</v>
      </c>
      <c r="H30" s="60"/>
      <c r="I30" s="60">
        <v>167763</v>
      </c>
      <c r="J30" s="60">
        <v>167763</v>
      </c>
      <c r="K30" s="60">
        <v>167763</v>
      </c>
      <c r="L30" s="60">
        <v>124065</v>
      </c>
      <c r="M30" s="60">
        <v>124065</v>
      </c>
      <c r="N30" s="60">
        <v>124065</v>
      </c>
      <c r="O30" s="60">
        <v>14217</v>
      </c>
      <c r="P30" s="60">
        <v>14217</v>
      </c>
      <c r="Q30" s="60">
        <v>14219</v>
      </c>
      <c r="R30" s="60">
        <v>14219</v>
      </c>
      <c r="S30" s="60"/>
      <c r="T30" s="60"/>
      <c r="U30" s="60"/>
      <c r="V30" s="60"/>
      <c r="W30" s="60">
        <v>14219</v>
      </c>
      <c r="X30" s="60">
        <v>816750</v>
      </c>
      <c r="Y30" s="60">
        <v>-802531</v>
      </c>
      <c r="Z30" s="140">
        <v>-98.26</v>
      </c>
      <c r="AA30" s="62">
        <v>1089000</v>
      </c>
    </row>
    <row r="31" spans="1:27" ht="12.75">
      <c r="A31" s="249" t="s">
        <v>163</v>
      </c>
      <c r="B31" s="182"/>
      <c r="C31" s="155">
        <v>4173961</v>
      </c>
      <c r="D31" s="155"/>
      <c r="E31" s="59">
        <v>4175000</v>
      </c>
      <c r="F31" s="60">
        <v>4175000</v>
      </c>
      <c r="G31" s="60">
        <v>5278000</v>
      </c>
      <c r="H31" s="60">
        <v>5282000</v>
      </c>
      <c r="I31" s="60">
        <v>5276216</v>
      </c>
      <c r="J31" s="60">
        <v>5276216</v>
      </c>
      <c r="K31" s="60">
        <v>5276216</v>
      </c>
      <c r="L31" s="60">
        <v>7427204</v>
      </c>
      <c r="M31" s="60">
        <v>8307946</v>
      </c>
      <c r="N31" s="60">
        <v>8307946</v>
      </c>
      <c r="O31" s="60">
        <v>9329272</v>
      </c>
      <c r="P31" s="60">
        <v>9288799</v>
      </c>
      <c r="Q31" s="60">
        <v>9562423</v>
      </c>
      <c r="R31" s="60">
        <v>9562423</v>
      </c>
      <c r="S31" s="60"/>
      <c r="T31" s="60"/>
      <c r="U31" s="60"/>
      <c r="V31" s="60"/>
      <c r="W31" s="60">
        <v>9562423</v>
      </c>
      <c r="X31" s="60">
        <v>3131250</v>
      </c>
      <c r="Y31" s="60">
        <v>6431173</v>
      </c>
      <c r="Z31" s="140">
        <v>205.39</v>
      </c>
      <c r="AA31" s="62">
        <v>4175000</v>
      </c>
    </row>
    <row r="32" spans="1:27" ht="12.75">
      <c r="A32" s="249" t="s">
        <v>164</v>
      </c>
      <c r="B32" s="182"/>
      <c r="C32" s="155">
        <v>53192565</v>
      </c>
      <c r="D32" s="155"/>
      <c r="E32" s="59">
        <v>42089665</v>
      </c>
      <c r="F32" s="60">
        <v>42089665</v>
      </c>
      <c r="G32" s="60">
        <v>13760000</v>
      </c>
      <c r="H32" s="60">
        <v>48236037</v>
      </c>
      <c r="I32" s="60">
        <v>195955006</v>
      </c>
      <c r="J32" s="60">
        <v>195955006</v>
      </c>
      <c r="K32" s="60">
        <v>190624006</v>
      </c>
      <c r="L32" s="60">
        <v>200457184</v>
      </c>
      <c r="M32" s="60">
        <v>67951579</v>
      </c>
      <c r="N32" s="60">
        <v>67951579</v>
      </c>
      <c r="O32" s="60">
        <v>115659422</v>
      </c>
      <c r="P32" s="60">
        <v>60593918</v>
      </c>
      <c r="Q32" s="60">
        <v>24067790</v>
      </c>
      <c r="R32" s="60">
        <v>24067790</v>
      </c>
      <c r="S32" s="60"/>
      <c r="T32" s="60"/>
      <c r="U32" s="60"/>
      <c r="V32" s="60"/>
      <c r="W32" s="60">
        <v>24067790</v>
      </c>
      <c r="X32" s="60">
        <v>31567249</v>
      </c>
      <c r="Y32" s="60">
        <v>-7499459</v>
      </c>
      <c r="Z32" s="140">
        <v>-23.76</v>
      </c>
      <c r="AA32" s="62">
        <v>42089665</v>
      </c>
    </row>
    <row r="33" spans="1:27" ht="12.75">
      <c r="A33" s="249" t="s">
        <v>165</v>
      </c>
      <c r="B33" s="182"/>
      <c r="C33" s="155">
        <v>2775582</v>
      </c>
      <c r="D33" s="155"/>
      <c r="E33" s="59">
        <v>2083866</v>
      </c>
      <c r="F33" s="60">
        <v>2083866</v>
      </c>
      <c r="G33" s="60">
        <v>2841000</v>
      </c>
      <c r="H33" s="60">
        <v>2841000</v>
      </c>
      <c r="I33" s="60">
        <v>11352927</v>
      </c>
      <c r="J33" s="60">
        <v>11352927</v>
      </c>
      <c r="K33" s="60">
        <v>11352927</v>
      </c>
      <c r="L33" s="60">
        <v>12285988</v>
      </c>
      <c r="M33" s="60">
        <v>12425923</v>
      </c>
      <c r="N33" s="60">
        <v>12425923</v>
      </c>
      <c r="O33" s="60">
        <v>12360952</v>
      </c>
      <c r="P33" s="60">
        <v>12490281</v>
      </c>
      <c r="Q33" s="60">
        <v>12752065</v>
      </c>
      <c r="R33" s="60">
        <v>12752065</v>
      </c>
      <c r="S33" s="60"/>
      <c r="T33" s="60"/>
      <c r="U33" s="60"/>
      <c r="V33" s="60"/>
      <c r="W33" s="60">
        <v>12752065</v>
      </c>
      <c r="X33" s="60">
        <v>1562900</v>
      </c>
      <c r="Y33" s="60">
        <v>11189165</v>
      </c>
      <c r="Z33" s="140">
        <v>715.92</v>
      </c>
      <c r="AA33" s="62">
        <v>2083866</v>
      </c>
    </row>
    <row r="34" spans="1:27" ht="12.75">
      <c r="A34" s="250" t="s">
        <v>58</v>
      </c>
      <c r="B34" s="251"/>
      <c r="C34" s="168">
        <f aca="true" t="shared" si="3" ref="C34:Y34">SUM(C29:C33)</f>
        <v>61233092</v>
      </c>
      <c r="D34" s="168">
        <f>SUM(D29:D33)</f>
        <v>0</v>
      </c>
      <c r="E34" s="72">
        <f t="shared" si="3"/>
        <v>49437531</v>
      </c>
      <c r="F34" s="73">
        <f t="shared" si="3"/>
        <v>49437531</v>
      </c>
      <c r="G34" s="73">
        <f t="shared" si="3"/>
        <v>22869000</v>
      </c>
      <c r="H34" s="73">
        <f t="shared" si="3"/>
        <v>56359037</v>
      </c>
      <c r="I34" s="73">
        <f t="shared" si="3"/>
        <v>212751912</v>
      </c>
      <c r="J34" s="73">
        <f t="shared" si="3"/>
        <v>212751912</v>
      </c>
      <c r="K34" s="73">
        <f t="shared" si="3"/>
        <v>207420912</v>
      </c>
      <c r="L34" s="73">
        <f t="shared" si="3"/>
        <v>220294441</v>
      </c>
      <c r="M34" s="73">
        <f t="shared" si="3"/>
        <v>88809513</v>
      </c>
      <c r="N34" s="73">
        <f t="shared" si="3"/>
        <v>88809513</v>
      </c>
      <c r="O34" s="73">
        <f t="shared" si="3"/>
        <v>137363863</v>
      </c>
      <c r="P34" s="73">
        <f t="shared" si="3"/>
        <v>82387215</v>
      </c>
      <c r="Q34" s="73">
        <f t="shared" si="3"/>
        <v>46396497</v>
      </c>
      <c r="R34" s="73">
        <f t="shared" si="3"/>
        <v>46396497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46396497</v>
      </c>
      <c r="X34" s="73">
        <f t="shared" si="3"/>
        <v>37078149</v>
      </c>
      <c r="Y34" s="73">
        <f t="shared" si="3"/>
        <v>9318348</v>
      </c>
      <c r="Z34" s="170">
        <f>+IF(X34&lt;&gt;0,+(Y34/X34)*100,0)</f>
        <v>25.13164289835504</v>
      </c>
      <c r="AA34" s="74">
        <f>SUM(AA29:AA33)</f>
        <v>49437531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13720441</v>
      </c>
      <c r="D38" s="155"/>
      <c r="E38" s="59">
        <v>18610604</v>
      </c>
      <c r="F38" s="60">
        <v>18610604</v>
      </c>
      <c r="G38" s="60">
        <v>18611000</v>
      </c>
      <c r="H38" s="60">
        <v>3746000</v>
      </c>
      <c r="I38" s="60">
        <v>3746000</v>
      </c>
      <c r="J38" s="60">
        <v>3746000</v>
      </c>
      <c r="K38" s="60">
        <v>3746000</v>
      </c>
      <c r="L38" s="60"/>
      <c r="M38" s="60">
        <v>18585147</v>
      </c>
      <c r="N38" s="60">
        <v>18585147</v>
      </c>
      <c r="O38" s="60">
        <v>13483132</v>
      </c>
      <c r="P38" s="60">
        <v>13483132</v>
      </c>
      <c r="Q38" s="60">
        <v>13410029</v>
      </c>
      <c r="R38" s="60">
        <v>13410029</v>
      </c>
      <c r="S38" s="60"/>
      <c r="T38" s="60"/>
      <c r="U38" s="60"/>
      <c r="V38" s="60"/>
      <c r="W38" s="60">
        <v>13410029</v>
      </c>
      <c r="X38" s="60">
        <v>13957953</v>
      </c>
      <c r="Y38" s="60">
        <v>-547924</v>
      </c>
      <c r="Z38" s="140">
        <v>-3.93</v>
      </c>
      <c r="AA38" s="62">
        <v>18610604</v>
      </c>
    </row>
    <row r="39" spans="1:27" ht="12.75">
      <c r="A39" s="250" t="s">
        <v>59</v>
      </c>
      <c r="B39" s="253"/>
      <c r="C39" s="168">
        <f aca="true" t="shared" si="4" ref="C39:Y39">SUM(C37:C38)</f>
        <v>13720441</v>
      </c>
      <c r="D39" s="168">
        <f>SUM(D37:D38)</f>
        <v>0</v>
      </c>
      <c r="E39" s="76">
        <f t="shared" si="4"/>
        <v>18610604</v>
      </c>
      <c r="F39" s="77">
        <f t="shared" si="4"/>
        <v>18610604</v>
      </c>
      <c r="G39" s="77">
        <f t="shared" si="4"/>
        <v>18611000</v>
      </c>
      <c r="H39" s="77">
        <f t="shared" si="4"/>
        <v>3746000</v>
      </c>
      <c r="I39" s="77">
        <f t="shared" si="4"/>
        <v>3746000</v>
      </c>
      <c r="J39" s="77">
        <f t="shared" si="4"/>
        <v>3746000</v>
      </c>
      <c r="K39" s="77">
        <f t="shared" si="4"/>
        <v>3746000</v>
      </c>
      <c r="L39" s="77">
        <f t="shared" si="4"/>
        <v>0</v>
      </c>
      <c r="M39" s="77">
        <f t="shared" si="4"/>
        <v>18585147</v>
      </c>
      <c r="N39" s="77">
        <f t="shared" si="4"/>
        <v>18585147</v>
      </c>
      <c r="O39" s="77">
        <f t="shared" si="4"/>
        <v>13483132</v>
      </c>
      <c r="P39" s="77">
        <f t="shared" si="4"/>
        <v>13483132</v>
      </c>
      <c r="Q39" s="77">
        <f t="shared" si="4"/>
        <v>13410029</v>
      </c>
      <c r="R39" s="77">
        <f t="shared" si="4"/>
        <v>13410029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13410029</v>
      </c>
      <c r="X39" s="77">
        <f t="shared" si="4"/>
        <v>13957953</v>
      </c>
      <c r="Y39" s="77">
        <f t="shared" si="4"/>
        <v>-547924</v>
      </c>
      <c r="Z39" s="212">
        <f>+IF(X39&lt;&gt;0,+(Y39/X39)*100,0)</f>
        <v>-3.925532633617551</v>
      </c>
      <c r="AA39" s="79">
        <f>SUM(AA37:AA38)</f>
        <v>18610604</v>
      </c>
    </row>
    <row r="40" spans="1:27" ht="12.75">
      <c r="A40" s="250" t="s">
        <v>167</v>
      </c>
      <c r="B40" s="251"/>
      <c r="C40" s="168">
        <f aca="true" t="shared" si="5" ref="C40:Y40">+C34+C39</f>
        <v>74953533</v>
      </c>
      <c r="D40" s="168">
        <f>+D34+D39</f>
        <v>0</v>
      </c>
      <c r="E40" s="72">
        <f t="shared" si="5"/>
        <v>68048135</v>
      </c>
      <c r="F40" s="73">
        <f t="shared" si="5"/>
        <v>68048135</v>
      </c>
      <c r="G40" s="73">
        <f t="shared" si="5"/>
        <v>41480000</v>
      </c>
      <c r="H40" s="73">
        <f t="shared" si="5"/>
        <v>60105037</v>
      </c>
      <c r="I40" s="73">
        <f t="shared" si="5"/>
        <v>216497912</v>
      </c>
      <c r="J40" s="73">
        <f t="shared" si="5"/>
        <v>216497912</v>
      </c>
      <c r="K40" s="73">
        <f t="shared" si="5"/>
        <v>211166912</v>
      </c>
      <c r="L40" s="73">
        <f t="shared" si="5"/>
        <v>220294441</v>
      </c>
      <c r="M40" s="73">
        <f t="shared" si="5"/>
        <v>107394660</v>
      </c>
      <c r="N40" s="73">
        <f t="shared" si="5"/>
        <v>107394660</v>
      </c>
      <c r="O40" s="73">
        <f t="shared" si="5"/>
        <v>150846995</v>
      </c>
      <c r="P40" s="73">
        <f t="shared" si="5"/>
        <v>95870347</v>
      </c>
      <c r="Q40" s="73">
        <f t="shared" si="5"/>
        <v>59806526</v>
      </c>
      <c r="R40" s="73">
        <f t="shared" si="5"/>
        <v>59806526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59806526</v>
      </c>
      <c r="X40" s="73">
        <f t="shared" si="5"/>
        <v>51036102</v>
      </c>
      <c r="Y40" s="73">
        <f t="shared" si="5"/>
        <v>8770424</v>
      </c>
      <c r="Z40" s="170">
        <f>+IF(X40&lt;&gt;0,+(Y40/X40)*100,0)</f>
        <v>17.184745026177744</v>
      </c>
      <c r="AA40" s="74">
        <f>+AA34+AA39</f>
        <v>68048135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645648634</v>
      </c>
      <c r="D42" s="257">
        <f>+D25-D40</f>
        <v>0</v>
      </c>
      <c r="E42" s="258">
        <f t="shared" si="6"/>
        <v>669786383</v>
      </c>
      <c r="F42" s="259">
        <f t="shared" si="6"/>
        <v>755003383</v>
      </c>
      <c r="G42" s="259">
        <f t="shared" si="6"/>
        <v>781787000</v>
      </c>
      <c r="H42" s="259">
        <f t="shared" si="6"/>
        <v>750437000</v>
      </c>
      <c r="I42" s="259">
        <f t="shared" si="6"/>
        <v>738996000</v>
      </c>
      <c r="J42" s="259">
        <f t="shared" si="6"/>
        <v>738996000</v>
      </c>
      <c r="K42" s="259">
        <f t="shared" si="6"/>
        <v>738996000</v>
      </c>
      <c r="L42" s="259">
        <f t="shared" si="6"/>
        <v>737368078</v>
      </c>
      <c r="M42" s="259">
        <f t="shared" si="6"/>
        <v>675555763</v>
      </c>
      <c r="N42" s="259">
        <f t="shared" si="6"/>
        <v>675555763</v>
      </c>
      <c r="O42" s="259">
        <f t="shared" si="6"/>
        <v>642566661</v>
      </c>
      <c r="P42" s="259">
        <f t="shared" si="6"/>
        <v>704631146</v>
      </c>
      <c r="Q42" s="259">
        <f t="shared" si="6"/>
        <v>714590269</v>
      </c>
      <c r="R42" s="259">
        <f t="shared" si="6"/>
        <v>714590269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714590269</v>
      </c>
      <c r="X42" s="259">
        <f t="shared" si="6"/>
        <v>566252537</v>
      </c>
      <c r="Y42" s="259">
        <f t="shared" si="6"/>
        <v>148337732</v>
      </c>
      <c r="Z42" s="260">
        <f>+IF(X42&lt;&gt;0,+(Y42/X42)*100,0)</f>
        <v>26.19639159338548</v>
      </c>
      <c r="AA42" s="261">
        <f>+AA25-AA40</f>
        <v>755003383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645648634</v>
      </c>
      <c r="D45" s="155"/>
      <c r="E45" s="59">
        <v>669786382</v>
      </c>
      <c r="F45" s="60">
        <v>755003382</v>
      </c>
      <c r="G45" s="60">
        <v>781787000</v>
      </c>
      <c r="H45" s="60">
        <v>750437000</v>
      </c>
      <c r="I45" s="60">
        <v>738996000</v>
      </c>
      <c r="J45" s="60">
        <v>738996000</v>
      </c>
      <c r="K45" s="60">
        <v>738996000</v>
      </c>
      <c r="L45" s="60">
        <v>737368078</v>
      </c>
      <c r="M45" s="60">
        <v>675555763</v>
      </c>
      <c r="N45" s="60">
        <v>675555763</v>
      </c>
      <c r="O45" s="60">
        <v>642566661</v>
      </c>
      <c r="P45" s="60">
        <v>704631146</v>
      </c>
      <c r="Q45" s="60">
        <v>714590269</v>
      </c>
      <c r="R45" s="60">
        <v>714590269</v>
      </c>
      <c r="S45" s="60"/>
      <c r="T45" s="60"/>
      <c r="U45" s="60"/>
      <c r="V45" s="60"/>
      <c r="W45" s="60">
        <v>714590269</v>
      </c>
      <c r="X45" s="60">
        <v>566252537</v>
      </c>
      <c r="Y45" s="60">
        <v>148337732</v>
      </c>
      <c r="Z45" s="139">
        <v>26.2</v>
      </c>
      <c r="AA45" s="62">
        <v>755003382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645648634</v>
      </c>
      <c r="D48" s="217">
        <f>SUM(D45:D47)</f>
        <v>0</v>
      </c>
      <c r="E48" s="264">
        <f t="shared" si="7"/>
        <v>669786382</v>
      </c>
      <c r="F48" s="219">
        <f t="shared" si="7"/>
        <v>755003382</v>
      </c>
      <c r="G48" s="219">
        <f t="shared" si="7"/>
        <v>781787000</v>
      </c>
      <c r="H48" s="219">
        <f t="shared" si="7"/>
        <v>750437000</v>
      </c>
      <c r="I48" s="219">
        <f t="shared" si="7"/>
        <v>738996000</v>
      </c>
      <c r="J48" s="219">
        <f t="shared" si="7"/>
        <v>738996000</v>
      </c>
      <c r="K48" s="219">
        <f t="shared" si="7"/>
        <v>738996000</v>
      </c>
      <c r="L48" s="219">
        <f t="shared" si="7"/>
        <v>737368078</v>
      </c>
      <c r="M48" s="219">
        <f t="shared" si="7"/>
        <v>675555763</v>
      </c>
      <c r="N48" s="219">
        <f t="shared" si="7"/>
        <v>675555763</v>
      </c>
      <c r="O48" s="219">
        <f t="shared" si="7"/>
        <v>642566661</v>
      </c>
      <c r="P48" s="219">
        <f t="shared" si="7"/>
        <v>704631146</v>
      </c>
      <c r="Q48" s="219">
        <f t="shared" si="7"/>
        <v>714590269</v>
      </c>
      <c r="R48" s="219">
        <f t="shared" si="7"/>
        <v>714590269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714590269</v>
      </c>
      <c r="X48" s="219">
        <f t="shared" si="7"/>
        <v>566252537</v>
      </c>
      <c r="Y48" s="219">
        <f t="shared" si="7"/>
        <v>148337732</v>
      </c>
      <c r="Z48" s="265">
        <f>+IF(X48&lt;&gt;0,+(Y48/X48)*100,0)</f>
        <v>26.19639159338548</v>
      </c>
      <c r="AA48" s="232">
        <f>SUM(AA45:AA47)</f>
        <v>755003382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98576000</v>
      </c>
      <c r="D6" s="155"/>
      <c r="E6" s="59">
        <v>99493500</v>
      </c>
      <c r="F6" s="60">
        <v>99493499</v>
      </c>
      <c r="G6" s="60">
        <v>3059386</v>
      </c>
      <c r="H6" s="60">
        <v>4453363</v>
      </c>
      <c r="I6" s="60">
        <v>44569030</v>
      </c>
      <c r="J6" s="60">
        <v>52081779</v>
      </c>
      <c r="K6" s="60">
        <v>4401988</v>
      </c>
      <c r="L6" s="60">
        <v>5041040</v>
      </c>
      <c r="M6" s="60">
        <v>4087517</v>
      </c>
      <c r="N6" s="60">
        <v>13530545</v>
      </c>
      <c r="O6" s="60">
        <v>3892566</v>
      </c>
      <c r="P6" s="60">
        <v>4087517</v>
      </c>
      <c r="Q6" s="60">
        <v>3848619</v>
      </c>
      <c r="R6" s="60">
        <v>11828702</v>
      </c>
      <c r="S6" s="60"/>
      <c r="T6" s="60"/>
      <c r="U6" s="60"/>
      <c r="V6" s="60"/>
      <c r="W6" s="60">
        <v>77441026</v>
      </c>
      <c r="X6" s="60">
        <v>82236324</v>
      </c>
      <c r="Y6" s="60">
        <v>-4795298</v>
      </c>
      <c r="Z6" s="140">
        <v>-5.83</v>
      </c>
      <c r="AA6" s="62">
        <v>99493499</v>
      </c>
    </row>
    <row r="7" spans="1:27" ht="12.75">
      <c r="A7" s="249" t="s">
        <v>32</v>
      </c>
      <c r="B7" s="182"/>
      <c r="C7" s="155">
        <v>114462319</v>
      </c>
      <c r="D7" s="155"/>
      <c r="E7" s="59">
        <v>130577800</v>
      </c>
      <c r="F7" s="60">
        <v>131632307</v>
      </c>
      <c r="G7" s="60">
        <v>11760327</v>
      </c>
      <c r="H7" s="60">
        <v>8210588</v>
      </c>
      <c r="I7" s="60">
        <v>11675123</v>
      </c>
      <c r="J7" s="60">
        <v>31646038</v>
      </c>
      <c r="K7" s="60">
        <v>12147699</v>
      </c>
      <c r="L7" s="60">
        <v>11573850</v>
      </c>
      <c r="M7" s="60">
        <v>10006413</v>
      </c>
      <c r="N7" s="60">
        <v>33727962</v>
      </c>
      <c r="O7" s="60">
        <v>9176873</v>
      </c>
      <c r="P7" s="60">
        <v>7252557</v>
      </c>
      <c r="Q7" s="60">
        <v>7455418</v>
      </c>
      <c r="R7" s="60">
        <v>23884848</v>
      </c>
      <c r="S7" s="60"/>
      <c r="T7" s="60"/>
      <c r="U7" s="60"/>
      <c r="V7" s="60"/>
      <c r="W7" s="60">
        <v>89258848</v>
      </c>
      <c r="X7" s="60">
        <v>99179315</v>
      </c>
      <c r="Y7" s="60">
        <v>-9920467</v>
      </c>
      <c r="Z7" s="140">
        <v>-10</v>
      </c>
      <c r="AA7" s="62">
        <v>131632307</v>
      </c>
    </row>
    <row r="8" spans="1:27" ht="12.75">
      <c r="A8" s="249" t="s">
        <v>178</v>
      </c>
      <c r="B8" s="182"/>
      <c r="C8" s="155">
        <v>7687047</v>
      </c>
      <c r="D8" s="155"/>
      <c r="E8" s="59">
        <v>10543429</v>
      </c>
      <c r="F8" s="60">
        <v>9571582</v>
      </c>
      <c r="G8" s="60">
        <v>313984</v>
      </c>
      <c r="H8" s="60">
        <v>561360</v>
      </c>
      <c r="I8" s="60">
        <v>304496</v>
      </c>
      <c r="J8" s="60">
        <v>1179840</v>
      </c>
      <c r="K8" s="60">
        <v>134433</v>
      </c>
      <c r="L8" s="60">
        <v>281179</v>
      </c>
      <c r="M8" s="60">
        <v>65880</v>
      </c>
      <c r="N8" s="60">
        <v>481492</v>
      </c>
      <c r="O8" s="60">
        <v>690703</v>
      </c>
      <c r="P8" s="60">
        <v>551024</v>
      </c>
      <c r="Q8" s="60">
        <v>893014</v>
      </c>
      <c r="R8" s="60">
        <v>2134741</v>
      </c>
      <c r="S8" s="60"/>
      <c r="T8" s="60"/>
      <c r="U8" s="60"/>
      <c r="V8" s="60"/>
      <c r="W8" s="60">
        <v>3796073</v>
      </c>
      <c r="X8" s="60">
        <v>4719113</v>
      </c>
      <c r="Y8" s="60">
        <v>-923040</v>
      </c>
      <c r="Z8" s="140">
        <v>-19.56</v>
      </c>
      <c r="AA8" s="62">
        <v>9571582</v>
      </c>
    </row>
    <row r="9" spans="1:27" ht="12.75">
      <c r="A9" s="249" t="s">
        <v>179</v>
      </c>
      <c r="B9" s="182"/>
      <c r="C9" s="155">
        <v>55861000</v>
      </c>
      <c r="D9" s="155"/>
      <c r="E9" s="59">
        <v>60673303</v>
      </c>
      <c r="F9" s="60">
        <v>56808303</v>
      </c>
      <c r="G9" s="60">
        <v>22026439</v>
      </c>
      <c r="H9" s="60">
        <v>36500</v>
      </c>
      <c r="I9" s="60"/>
      <c r="J9" s="60">
        <v>22062939</v>
      </c>
      <c r="K9" s="60">
        <v>1758000</v>
      </c>
      <c r="L9" s="60">
        <v>1372395</v>
      </c>
      <c r="M9" s="60">
        <v>15750000</v>
      </c>
      <c r="N9" s="60">
        <v>18880395</v>
      </c>
      <c r="O9" s="60"/>
      <c r="P9" s="60">
        <v>180000</v>
      </c>
      <c r="Q9" s="60">
        <v>15060941</v>
      </c>
      <c r="R9" s="60">
        <v>15240941</v>
      </c>
      <c r="S9" s="60"/>
      <c r="T9" s="60"/>
      <c r="U9" s="60"/>
      <c r="V9" s="60"/>
      <c r="W9" s="60">
        <v>56184275</v>
      </c>
      <c r="X9" s="60">
        <v>50808334</v>
      </c>
      <c r="Y9" s="60">
        <v>5375941</v>
      </c>
      <c r="Z9" s="140">
        <v>10.58</v>
      </c>
      <c r="AA9" s="62">
        <v>56808303</v>
      </c>
    </row>
    <row r="10" spans="1:27" ht="12.75">
      <c r="A10" s="249" t="s">
        <v>180</v>
      </c>
      <c r="B10" s="182"/>
      <c r="C10" s="155">
        <v>36025000</v>
      </c>
      <c r="D10" s="155"/>
      <c r="E10" s="59">
        <v>27550000</v>
      </c>
      <c r="F10" s="60">
        <v>33550000</v>
      </c>
      <c r="G10" s="60">
        <v>7000000</v>
      </c>
      <c r="H10" s="60">
        <v>5000000</v>
      </c>
      <c r="I10" s="60"/>
      <c r="J10" s="60">
        <v>12000000</v>
      </c>
      <c r="K10" s="60"/>
      <c r="L10" s="60">
        <v>8000000</v>
      </c>
      <c r="M10" s="60">
        <v>3550000</v>
      </c>
      <c r="N10" s="60">
        <v>11550000</v>
      </c>
      <c r="O10" s="60">
        <v>6000000</v>
      </c>
      <c r="P10" s="60"/>
      <c r="Q10" s="60">
        <v>9041000</v>
      </c>
      <c r="R10" s="60">
        <v>15041000</v>
      </c>
      <c r="S10" s="60"/>
      <c r="T10" s="60"/>
      <c r="U10" s="60"/>
      <c r="V10" s="60"/>
      <c r="W10" s="60">
        <v>38591000</v>
      </c>
      <c r="X10" s="60">
        <v>24000000</v>
      </c>
      <c r="Y10" s="60">
        <v>14591000</v>
      </c>
      <c r="Z10" s="140">
        <v>60.8</v>
      </c>
      <c r="AA10" s="62">
        <v>33550000</v>
      </c>
    </row>
    <row r="11" spans="1:27" ht="12.75">
      <c r="A11" s="249" t="s">
        <v>181</v>
      </c>
      <c r="B11" s="182"/>
      <c r="C11" s="155">
        <v>12879939</v>
      </c>
      <c r="D11" s="155"/>
      <c r="E11" s="59">
        <v>11846176</v>
      </c>
      <c r="F11" s="60">
        <v>9802324</v>
      </c>
      <c r="G11" s="60">
        <v>740750</v>
      </c>
      <c r="H11" s="60">
        <v>985336</v>
      </c>
      <c r="I11" s="60">
        <v>731795</v>
      </c>
      <c r="J11" s="60">
        <v>2457881</v>
      </c>
      <c r="K11" s="60">
        <v>712261</v>
      </c>
      <c r="L11" s="60">
        <v>830649</v>
      </c>
      <c r="M11" s="60">
        <v>4771658</v>
      </c>
      <c r="N11" s="60">
        <v>6314568</v>
      </c>
      <c r="O11" s="60">
        <v>1152057</v>
      </c>
      <c r="P11" s="60">
        <v>1204466</v>
      </c>
      <c r="Q11" s="60">
        <v>987181</v>
      </c>
      <c r="R11" s="60">
        <v>3343704</v>
      </c>
      <c r="S11" s="60"/>
      <c r="T11" s="60"/>
      <c r="U11" s="60"/>
      <c r="V11" s="60"/>
      <c r="W11" s="60">
        <v>12116153</v>
      </c>
      <c r="X11" s="60">
        <v>6970896</v>
      </c>
      <c r="Y11" s="60">
        <v>5145257</v>
      </c>
      <c r="Z11" s="140">
        <v>73.81</v>
      </c>
      <c r="AA11" s="62">
        <v>9802324</v>
      </c>
    </row>
    <row r="12" spans="1:27" ht="12.75">
      <c r="A12" s="249" t="s">
        <v>182</v>
      </c>
      <c r="B12" s="182"/>
      <c r="C12" s="155"/>
      <c r="D12" s="155"/>
      <c r="E12" s="59"/>
      <c r="F12" s="60">
        <v>4571668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856700</v>
      </c>
      <c r="Y12" s="60">
        <v>-856700</v>
      </c>
      <c r="Z12" s="140">
        <v>-100</v>
      </c>
      <c r="AA12" s="62">
        <v>4571668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-248316733</v>
      </c>
      <c r="D14" s="155"/>
      <c r="E14" s="59">
        <v>-296283248</v>
      </c>
      <c r="F14" s="60">
        <v>-303768239</v>
      </c>
      <c r="G14" s="60">
        <v>-25415441</v>
      </c>
      <c r="H14" s="60">
        <v>-26331632</v>
      </c>
      <c r="I14" s="60">
        <v>-12852029</v>
      </c>
      <c r="J14" s="60">
        <v>-64599102</v>
      </c>
      <c r="K14" s="60">
        <v>-19320613</v>
      </c>
      <c r="L14" s="60">
        <v>-17537830</v>
      </c>
      <c r="M14" s="60">
        <v>-35746152</v>
      </c>
      <c r="N14" s="60">
        <v>-72604595</v>
      </c>
      <c r="O14" s="60">
        <v>-18877706</v>
      </c>
      <c r="P14" s="60">
        <v>-19075963</v>
      </c>
      <c r="Q14" s="60">
        <v>-21731362</v>
      </c>
      <c r="R14" s="60">
        <v>-59685031</v>
      </c>
      <c r="S14" s="60"/>
      <c r="T14" s="60"/>
      <c r="U14" s="60"/>
      <c r="V14" s="60"/>
      <c r="W14" s="60">
        <v>-196888728</v>
      </c>
      <c r="X14" s="60">
        <v>-191531421</v>
      </c>
      <c r="Y14" s="60">
        <v>-5357307</v>
      </c>
      <c r="Z14" s="140">
        <v>2.8</v>
      </c>
      <c r="AA14" s="62">
        <v>-303768239</v>
      </c>
    </row>
    <row r="15" spans="1:27" ht="12.75">
      <c r="A15" s="249" t="s">
        <v>40</v>
      </c>
      <c r="B15" s="182"/>
      <c r="C15" s="155">
        <v>-497704</v>
      </c>
      <c r="D15" s="155"/>
      <c r="E15" s="59">
        <v>-1782331</v>
      </c>
      <c r="F15" s="60">
        <v>-1782331</v>
      </c>
      <c r="G15" s="60">
        <v>-6618</v>
      </c>
      <c r="H15" s="60">
        <v>-4601</v>
      </c>
      <c r="I15" s="60">
        <v>-1354</v>
      </c>
      <c r="J15" s="60">
        <v>-12573</v>
      </c>
      <c r="K15" s="60">
        <v>-3000</v>
      </c>
      <c r="L15" s="60">
        <v>-2073</v>
      </c>
      <c r="M15" s="60">
        <v>-1354</v>
      </c>
      <c r="N15" s="60">
        <v>-6427</v>
      </c>
      <c r="O15" s="60">
        <v>-171</v>
      </c>
      <c r="P15" s="60">
        <v>-4812</v>
      </c>
      <c r="Q15" s="60"/>
      <c r="R15" s="60">
        <v>-4983</v>
      </c>
      <c r="S15" s="60"/>
      <c r="T15" s="60"/>
      <c r="U15" s="60"/>
      <c r="V15" s="60"/>
      <c r="W15" s="60">
        <v>-23983</v>
      </c>
      <c r="X15" s="60">
        <v>-106884</v>
      </c>
      <c r="Y15" s="60">
        <v>82901</v>
      </c>
      <c r="Z15" s="140">
        <v>-77.56</v>
      </c>
      <c r="AA15" s="62">
        <v>-1782331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>
        <v>-4000000</v>
      </c>
      <c r="N16" s="60">
        <v>-4000000</v>
      </c>
      <c r="O16" s="60"/>
      <c r="P16" s="60"/>
      <c r="Q16" s="60"/>
      <c r="R16" s="60"/>
      <c r="S16" s="60"/>
      <c r="T16" s="60"/>
      <c r="U16" s="60"/>
      <c r="V16" s="60"/>
      <c r="W16" s="60">
        <v>-4000000</v>
      </c>
      <c r="X16" s="60"/>
      <c r="Y16" s="60">
        <v>-4000000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76676868</v>
      </c>
      <c r="D17" s="168">
        <f t="shared" si="0"/>
        <v>0</v>
      </c>
      <c r="E17" s="72">
        <f t="shared" si="0"/>
        <v>42618629</v>
      </c>
      <c r="F17" s="73">
        <f t="shared" si="0"/>
        <v>39879113</v>
      </c>
      <c r="G17" s="73">
        <f t="shared" si="0"/>
        <v>19478827</v>
      </c>
      <c r="H17" s="73">
        <f t="shared" si="0"/>
        <v>-7089086</v>
      </c>
      <c r="I17" s="73">
        <f t="shared" si="0"/>
        <v>44427061</v>
      </c>
      <c r="J17" s="73">
        <f t="shared" si="0"/>
        <v>56816802</v>
      </c>
      <c r="K17" s="73">
        <f t="shared" si="0"/>
        <v>-169232</v>
      </c>
      <c r="L17" s="73">
        <f t="shared" si="0"/>
        <v>9559210</v>
      </c>
      <c r="M17" s="73">
        <f t="shared" si="0"/>
        <v>-1516038</v>
      </c>
      <c r="N17" s="73">
        <f t="shared" si="0"/>
        <v>7873940</v>
      </c>
      <c r="O17" s="73">
        <f t="shared" si="0"/>
        <v>2034322</v>
      </c>
      <c r="P17" s="73">
        <f t="shared" si="0"/>
        <v>-5805211</v>
      </c>
      <c r="Q17" s="73">
        <f t="shared" si="0"/>
        <v>15554811</v>
      </c>
      <c r="R17" s="73">
        <f t="shared" si="0"/>
        <v>11783922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76474664</v>
      </c>
      <c r="X17" s="73">
        <f t="shared" si="0"/>
        <v>77132377</v>
      </c>
      <c r="Y17" s="73">
        <f t="shared" si="0"/>
        <v>-657713</v>
      </c>
      <c r="Z17" s="170">
        <f>+IF(X17&lt;&gt;0,+(Y17/X17)*100,0)</f>
        <v>-0.8527067692987084</v>
      </c>
      <c r="AA17" s="74">
        <f>SUM(AA6:AA16)</f>
        <v>39879113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-37337616</v>
      </c>
      <c r="D26" s="155"/>
      <c r="E26" s="59">
        <v>-63705001</v>
      </c>
      <c r="F26" s="60">
        <v>-93986840</v>
      </c>
      <c r="G26" s="60">
        <v>-547417</v>
      </c>
      <c r="H26" s="60">
        <v>-4693885</v>
      </c>
      <c r="I26" s="60">
        <v>-1460135</v>
      </c>
      <c r="J26" s="60">
        <v>-6701437</v>
      </c>
      <c r="K26" s="60">
        <v>-2421449</v>
      </c>
      <c r="L26" s="60">
        <v>-9608079</v>
      </c>
      <c r="M26" s="60">
        <v>-4255449</v>
      </c>
      <c r="N26" s="60">
        <v>-16284977</v>
      </c>
      <c r="O26" s="60">
        <v>-1021234</v>
      </c>
      <c r="P26" s="60">
        <v>-9117457</v>
      </c>
      <c r="Q26" s="60">
        <v>-2419301</v>
      </c>
      <c r="R26" s="60">
        <v>-12557992</v>
      </c>
      <c r="S26" s="60"/>
      <c r="T26" s="60"/>
      <c r="U26" s="60"/>
      <c r="V26" s="60"/>
      <c r="W26" s="60">
        <v>-35544406</v>
      </c>
      <c r="X26" s="60">
        <v>-57804076</v>
      </c>
      <c r="Y26" s="60">
        <v>22259670</v>
      </c>
      <c r="Z26" s="140">
        <v>-38.51</v>
      </c>
      <c r="AA26" s="62">
        <v>-93986840</v>
      </c>
    </row>
    <row r="27" spans="1:27" ht="12.75">
      <c r="A27" s="250" t="s">
        <v>192</v>
      </c>
      <c r="B27" s="251"/>
      <c r="C27" s="168">
        <f aca="true" t="shared" si="1" ref="C27:Y27">SUM(C21:C26)</f>
        <v>-37337616</v>
      </c>
      <c r="D27" s="168">
        <f>SUM(D21:D26)</f>
        <v>0</v>
      </c>
      <c r="E27" s="72">
        <f t="shared" si="1"/>
        <v>-63705001</v>
      </c>
      <c r="F27" s="73">
        <f t="shared" si="1"/>
        <v>-93986840</v>
      </c>
      <c r="G27" s="73">
        <f t="shared" si="1"/>
        <v>-547417</v>
      </c>
      <c r="H27" s="73">
        <f t="shared" si="1"/>
        <v>-4693885</v>
      </c>
      <c r="I27" s="73">
        <f t="shared" si="1"/>
        <v>-1460135</v>
      </c>
      <c r="J27" s="73">
        <f t="shared" si="1"/>
        <v>-6701437</v>
      </c>
      <c r="K27" s="73">
        <f t="shared" si="1"/>
        <v>-2421449</v>
      </c>
      <c r="L27" s="73">
        <f t="shared" si="1"/>
        <v>-9608079</v>
      </c>
      <c r="M27" s="73">
        <f t="shared" si="1"/>
        <v>-4255449</v>
      </c>
      <c r="N27" s="73">
        <f t="shared" si="1"/>
        <v>-16284977</v>
      </c>
      <c r="O27" s="73">
        <f t="shared" si="1"/>
        <v>-1021234</v>
      </c>
      <c r="P27" s="73">
        <f t="shared" si="1"/>
        <v>-9117457</v>
      </c>
      <c r="Q27" s="73">
        <f t="shared" si="1"/>
        <v>-2419301</v>
      </c>
      <c r="R27" s="73">
        <f t="shared" si="1"/>
        <v>-12557992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-35544406</v>
      </c>
      <c r="X27" s="73">
        <f t="shared" si="1"/>
        <v>-57804076</v>
      </c>
      <c r="Y27" s="73">
        <f t="shared" si="1"/>
        <v>22259670</v>
      </c>
      <c r="Z27" s="170">
        <f>+IF(X27&lt;&gt;0,+(Y27/X27)*100,0)</f>
        <v>-38.508824187415435</v>
      </c>
      <c r="AA27" s="74">
        <f>SUM(AA21:AA26)</f>
        <v>-93986840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3556</v>
      </c>
      <c r="H33" s="159">
        <v>3556</v>
      </c>
      <c r="I33" s="159">
        <v>6061</v>
      </c>
      <c r="J33" s="159">
        <v>13173</v>
      </c>
      <c r="K33" s="60"/>
      <c r="L33" s="60"/>
      <c r="M33" s="60">
        <v>4039434</v>
      </c>
      <c r="N33" s="60">
        <v>4039434</v>
      </c>
      <c r="O33" s="159">
        <v>-6439</v>
      </c>
      <c r="P33" s="159"/>
      <c r="Q33" s="159"/>
      <c r="R33" s="60">
        <v>-6439</v>
      </c>
      <c r="S33" s="60"/>
      <c r="T33" s="60"/>
      <c r="U33" s="60"/>
      <c r="V33" s="159"/>
      <c r="W33" s="159">
        <v>4046168</v>
      </c>
      <c r="X33" s="159"/>
      <c r="Y33" s="60">
        <v>4046168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-2421472</v>
      </c>
      <c r="D35" s="155"/>
      <c r="E35" s="59">
        <v>-1089294</v>
      </c>
      <c r="F35" s="60">
        <v>-1089000</v>
      </c>
      <c r="G35" s="60"/>
      <c r="H35" s="60"/>
      <c r="I35" s="60"/>
      <c r="J35" s="60"/>
      <c r="K35" s="60"/>
      <c r="L35" s="60"/>
      <c r="M35" s="60">
        <v>-1155511</v>
      </c>
      <c r="N35" s="60">
        <v>-1155511</v>
      </c>
      <c r="O35" s="60">
        <v>-34978</v>
      </c>
      <c r="P35" s="60">
        <v>-14217</v>
      </c>
      <c r="Q35" s="60"/>
      <c r="R35" s="60">
        <v>-49195</v>
      </c>
      <c r="S35" s="60"/>
      <c r="T35" s="60"/>
      <c r="U35" s="60"/>
      <c r="V35" s="60"/>
      <c r="W35" s="60">
        <v>-1204706</v>
      </c>
      <c r="X35" s="60">
        <v>-1089000</v>
      </c>
      <c r="Y35" s="60">
        <v>-115706</v>
      </c>
      <c r="Z35" s="140">
        <v>10.62</v>
      </c>
      <c r="AA35" s="62">
        <v>-1089000</v>
      </c>
    </row>
    <row r="36" spans="1:27" ht="12.75">
      <c r="A36" s="250" t="s">
        <v>198</v>
      </c>
      <c r="B36" s="251"/>
      <c r="C36" s="168">
        <f aca="true" t="shared" si="2" ref="C36:Y36">SUM(C31:C35)</f>
        <v>-2421472</v>
      </c>
      <c r="D36" s="168">
        <f>SUM(D31:D35)</f>
        <v>0</v>
      </c>
      <c r="E36" s="72">
        <f t="shared" si="2"/>
        <v>-1089294</v>
      </c>
      <c r="F36" s="73">
        <f t="shared" si="2"/>
        <v>-1089000</v>
      </c>
      <c r="G36" s="73">
        <f t="shared" si="2"/>
        <v>3556</v>
      </c>
      <c r="H36" s="73">
        <f t="shared" si="2"/>
        <v>3556</v>
      </c>
      <c r="I36" s="73">
        <f t="shared" si="2"/>
        <v>6061</v>
      </c>
      <c r="J36" s="73">
        <f t="shared" si="2"/>
        <v>13173</v>
      </c>
      <c r="K36" s="73">
        <f t="shared" si="2"/>
        <v>0</v>
      </c>
      <c r="L36" s="73">
        <f t="shared" si="2"/>
        <v>0</v>
      </c>
      <c r="M36" s="73">
        <f t="shared" si="2"/>
        <v>2883923</v>
      </c>
      <c r="N36" s="73">
        <f t="shared" si="2"/>
        <v>2883923</v>
      </c>
      <c r="O36" s="73">
        <f t="shared" si="2"/>
        <v>-41417</v>
      </c>
      <c r="P36" s="73">
        <f t="shared" si="2"/>
        <v>-14217</v>
      </c>
      <c r="Q36" s="73">
        <f t="shared" si="2"/>
        <v>0</v>
      </c>
      <c r="R36" s="73">
        <f t="shared" si="2"/>
        <v>-55634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2841462</v>
      </c>
      <c r="X36" s="73">
        <f t="shared" si="2"/>
        <v>-1089000</v>
      </c>
      <c r="Y36" s="73">
        <f t="shared" si="2"/>
        <v>3930462</v>
      </c>
      <c r="Z36" s="170">
        <f>+IF(X36&lt;&gt;0,+(Y36/X36)*100,0)</f>
        <v>-360.92396694214875</v>
      </c>
      <c r="AA36" s="74">
        <f>SUM(AA31:AA35)</f>
        <v>-1089000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36917780</v>
      </c>
      <c r="D38" s="153">
        <f>+D17+D27+D36</f>
        <v>0</v>
      </c>
      <c r="E38" s="99">
        <f t="shared" si="3"/>
        <v>-22175666</v>
      </c>
      <c r="F38" s="100">
        <f t="shared" si="3"/>
        <v>-55196727</v>
      </c>
      <c r="G38" s="100">
        <f t="shared" si="3"/>
        <v>18934966</v>
      </c>
      <c r="H38" s="100">
        <f t="shared" si="3"/>
        <v>-11779415</v>
      </c>
      <c r="I38" s="100">
        <f t="shared" si="3"/>
        <v>42972987</v>
      </c>
      <c r="J38" s="100">
        <f t="shared" si="3"/>
        <v>50128538</v>
      </c>
      <c r="K38" s="100">
        <f t="shared" si="3"/>
        <v>-2590681</v>
      </c>
      <c r="L38" s="100">
        <f t="shared" si="3"/>
        <v>-48869</v>
      </c>
      <c r="M38" s="100">
        <f t="shared" si="3"/>
        <v>-2887564</v>
      </c>
      <c r="N38" s="100">
        <f t="shared" si="3"/>
        <v>-5527114</v>
      </c>
      <c r="O38" s="100">
        <f t="shared" si="3"/>
        <v>971671</v>
      </c>
      <c r="P38" s="100">
        <f t="shared" si="3"/>
        <v>-14936885</v>
      </c>
      <c r="Q38" s="100">
        <f t="shared" si="3"/>
        <v>13135510</v>
      </c>
      <c r="R38" s="100">
        <f t="shared" si="3"/>
        <v>-829704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43771720</v>
      </c>
      <c r="X38" s="100">
        <f t="shared" si="3"/>
        <v>18239301</v>
      </c>
      <c r="Y38" s="100">
        <f t="shared" si="3"/>
        <v>25532419</v>
      </c>
      <c r="Z38" s="137">
        <f>+IF(X38&lt;&gt;0,+(Y38/X38)*100,0)</f>
        <v>139.98573190935332</v>
      </c>
      <c r="AA38" s="102">
        <f>+AA17+AA27+AA36</f>
        <v>-55196727</v>
      </c>
    </row>
    <row r="39" spans="1:27" ht="12.75">
      <c r="A39" s="249" t="s">
        <v>200</v>
      </c>
      <c r="B39" s="182"/>
      <c r="C39" s="153">
        <v>88367345</v>
      </c>
      <c r="D39" s="153"/>
      <c r="E39" s="99">
        <v>117543463</v>
      </c>
      <c r="F39" s="100">
        <v>125284575</v>
      </c>
      <c r="G39" s="100">
        <v>125284575</v>
      </c>
      <c r="H39" s="100">
        <v>144219541</v>
      </c>
      <c r="I39" s="100">
        <v>132440126</v>
      </c>
      <c r="J39" s="100">
        <v>125284575</v>
      </c>
      <c r="K39" s="100">
        <v>175413113</v>
      </c>
      <c r="L39" s="100">
        <v>172822432</v>
      </c>
      <c r="M39" s="100">
        <v>172773563</v>
      </c>
      <c r="N39" s="100">
        <v>175413113</v>
      </c>
      <c r="O39" s="100">
        <v>169885999</v>
      </c>
      <c r="P39" s="100">
        <v>170857670</v>
      </c>
      <c r="Q39" s="100">
        <v>155920785</v>
      </c>
      <c r="R39" s="100">
        <v>169885999</v>
      </c>
      <c r="S39" s="100"/>
      <c r="T39" s="100"/>
      <c r="U39" s="100"/>
      <c r="V39" s="100"/>
      <c r="W39" s="100">
        <v>125284575</v>
      </c>
      <c r="X39" s="100">
        <v>125284575</v>
      </c>
      <c r="Y39" s="100"/>
      <c r="Z39" s="137"/>
      <c r="AA39" s="102">
        <v>125284575</v>
      </c>
    </row>
    <row r="40" spans="1:27" ht="12.75">
      <c r="A40" s="269" t="s">
        <v>201</v>
      </c>
      <c r="B40" s="256"/>
      <c r="C40" s="257">
        <v>125285125</v>
      </c>
      <c r="D40" s="257"/>
      <c r="E40" s="258">
        <v>95367798</v>
      </c>
      <c r="F40" s="259">
        <v>70087848</v>
      </c>
      <c r="G40" s="259">
        <v>144219541</v>
      </c>
      <c r="H40" s="259">
        <v>132440126</v>
      </c>
      <c r="I40" s="259">
        <v>175413113</v>
      </c>
      <c r="J40" s="259">
        <v>175413113</v>
      </c>
      <c r="K40" s="259">
        <v>172822432</v>
      </c>
      <c r="L40" s="259">
        <v>172773563</v>
      </c>
      <c r="M40" s="259">
        <v>169885999</v>
      </c>
      <c r="N40" s="259">
        <v>169885999</v>
      </c>
      <c r="O40" s="259">
        <v>170857670</v>
      </c>
      <c r="P40" s="259">
        <v>155920785</v>
      </c>
      <c r="Q40" s="259">
        <v>169056295</v>
      </c>
      <c r="R40" s="259">
        <v>169056295</v>
      </c>
      <c r="S40" s="259"/>
      <c r="T40" s="259"/>
      <c r="U40" s="259"/>
      <c r="V40" s="259"/>
      <c r="W40" s="259">
        <v>169056295</v>
      </c>
      <c r="X40" s="259">
        <v>143523876</v>
      </c>
      <c r="Y40" s="259">
        <v>25532419</v>
      </c>
      <c r="Z40" s="260">
        <v>17.79</v>
      </c>
      <c r="AA40" s="261">
        <v>70087848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37337616</v>
      </c>
      <c r="D5" s="200">
        <f t="shared" si="0"/>
        <v>0</v>
      </c>
      <c r="E5" s="106">
        <f t="shared" si="0"/>
        <v>32405000</v>
      </c>
      <c r="F5" s="106">
        <f t="shared" si="0"/>
        <v>53831913</v>
      </c>
      <c r="G5" s="106">
        <f t="shared" si="0"/>
        <v>0</v>
      </c>
      <c r="H5" s="106">
        <f t="shared" si="0"/>
        <v>1668588</v>
      </c>
      <c r="I5" s="106">
        <f t="shared" si="0"/>
        <v>1341134</v>
      </c>
      <c r="J5" s="106">
        <f t="shared" si="0"/>
        <v>3009722</v>
      </c>
      <c r="K5" s="106">
        <f t="shared" si="0"/>
        <v>1703102</v>
      </c>
      <c r="L5" s="106">
        <f t="shared" si="0"/>
        <v>3169978</v>
      </c>
      <c r="M5" s="106">
        <f t="shared" si="0"/>
        <v>2940482</v>
      </c>
      <c r="N5" s="106">
        <f t="shared" si="0"/>
        <v>7813562</v>
      </c>
      <c r="O5" s="106">
        <f t="shared" si="0"/>
        <v>573386</v>
      </c>
      <c r="P5" s="106">
        <f t="shared" si="0"/>
        <v>8074707</v>
      </c>
      <c r="Q5" s="106">
        <f t="shared" si="0"/>
        <v>9654350</v>
      </c>
      <c r="R5" s="106">
        <f t="shared" si="0"/>
        <v>18302443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29125727</v>
      </c>
      <c r="X5" s="106">
        <f t="shared" si="0"/>
        <v>40373935</v>
      </c>
      <c r="Y5" s="106">
        <f t="shared" si="0"/>
        <v>-11248208</v>
      </c>
      <c r="Z5" s="201">
        <f>+IF(X5&lt;&gt;0,+(Y5/X5)*100,0)</f>
        <v>-27.860073584603533</v>
      </c>
      <c r="AA5" s="199">
        <f>SUM(AA11:AA18)</f>
        <v>53831913</v>
      </c>
    </row>
    <row r="6" spans="1:27" ht="12.75">
      <c r="A6" s="291" t="s">
        <v>205</v>
      </c>
      <c r="B6" s="142"/>
      <c r="C6" s="62">
        <v>31953526</v>
      </c>
      <c r="D6" s="156"/>
      <c r="E6" s="60">
        <v>3000000</v>
      </c>
      <c r="F6" s="60"/>
      <c r="G6" s="60"/>
      <c r="H6" s="60"/>
      <c r="I6" s="60">
        <v>759165</v>
      </c>
      <c r="J6" s="60">
        <v>759165</v>
      </c>
      <c r="K6" s="60">
        <v>931512</v>
      </c>
      <c r="L6" s="60"/>
      <c r="M6" s="60">
        <v>1602241</v>
      </c>
      <c r="N6" s="60">
        <v>2533753</v>
      </c>
      <c r="O6" s="60"/>
      <c r="P6" s="60">
        <v>2131158</v>
      </c>
      <c r="Q6" s="60">
        <v>436146</v>
      </c>
      <c r="R6" s="60">
        <v>2567304</v>
      </c>
      <c r="S6" s="60"/>
      <c r="T6" s="60"/>
      <c r="U6" s="60"/>
      <c r="V6" s="60"/>
      <c r="W6" s="60">
        <v>5860222</v>
      </c>
      <c r="X6" s="60"/>
      <c r="Y6" s="60">
        <v>5860222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>
        <v>17500000</v>
      </c>
      <c r="F7" s="60">
        <v>24739695</v>
      </c>
      <c r="G7" s="60"/>
      <c r="H7" s="60">
        <v>917701</v>
      </c>
      <c r="I7" s="60"/>
      <c r="J7" s="60">
        <v>917701</v>
      </c>
      <c r="K7" s="60">
        <v>771590</v>
      </c>
      <c r="L7" s="60"/>
      <c r="M7" s="60">
        <v>36525</v>
      </c>
      <c r="N7" s="60">
        <v>808115</v>
      </c>
      <c r="O7" s="60">
        <v>573386</v>
      </c>
      <c r="P7" s="60">
        <v>2630896</v>
      </c>
      <c r="Q7" s="60">
        <v>7178000</v>
      </c>
      <c r="R7" s="60">
        <v>10382282</v>
      </c>
      <c r="S7" s="60"/>
      <c r="T7" s="60"/>
      <c r="U7" s="60"/>
      <c r="V7" s="60"/>
      <c r="W7" s="60">
        <v>12108098</v>
      </c>
      <c r="X7" s="60">
        <v>18554771</v>
      </c>
      <c r="Y7" s="60">
        <v>-6446673</v>
      </c>
      <c r="Z7" s="140">
        <v>-34.74</v>
      </c>
      <c r="AA7" s="155">
        <v>24739695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1600000</v>
      </c>
      <c r="F10" s="60">
        <v>4000000</v>
      </c>
      <c r="G10" s="60"/>
      <c r="H10" s="60">
        <v>310733</v>
      </c>
      <c r="I10" s="60">
        <v>546744</v>
      </c>
      <c r="J10" s="60">
        <v>857477</v>
      </c>
      <c r="K10" s="60"/>
      <c r="L10" s="60"/>
      <c r="M10" s="60">
        <v>448345</v>
      </c>
      <c r="N10" s="60">
        <v>448345</v>
      </c>
      <c r="O10" s="60"/>
      <c r="P10" s="60"/>
      <c r="Q10" s="60">
        <v>62250</v>
      </c>
      <c r="R10" s="60">
        <v>62250</v>
      </c>
      <c r="S10" s="60"/>
      <c r="T10" s="60"/>
      <c r="U10" s="60"/>
      <c r="V10" s="60"/>
      <c r="W10" s="60">
        <v>1368072</v>
      </c>
      <c r="X10" s="60">
        <v>3000000</v>
      </c>
      <c r="Y10" s="60">
        <v>-1631928</v>
      </c>
      <c r="Z10" s="140">
        <v>-54.4</v>
      </c>
      <c r="AA10" s="155">
        <v>4000000</v>
      </c>
    </row>
    <row r="11" spans="1:27" ht="12.75">
      <c r="A11" s="292" t="s">
        <v>210</v>
      </c>
      <c r="B11" s="142"/>
      <c r="C11" s="293">
        <f aca="true" t="shared" si="1" ref="C11:Y11">SUM(C6:C10)</f>
        <v>31953526</v>
      </c>
      <c r="D11" s="294">
        <f t="shared" si="1"/>
        <v>0</v>
      </c>
      <c r="E11" s="295">
        <f t="shared" si="1"/>
        <v>22100000</v>
      </c>
      <c r="F11" s="295">
        <f t="shared" si="1"/>
        <v>28739695</v>
      </c>
      <c r="G11" s="295">
        <f t="shared" si="1"/>
        <v>0</v>
      </c>
      <c r="H11" s="295">
        <f t="shared" si="1"/>
        <v>1228434</v>
      </c>
      <c r="I11" s="295">
        <f t="shared" si="1"/>
        <v>1305909</v>
      </c>
      <c r="J11" s="295">
        <f t="shared" si="1"/>
        <v>2534343</v>
      </c>
      <c r="K11" s="295">
        <f t="shared" si="1"/>
        <v>1703102</v>
      </c>
      <c r="L11" s="295">
        <f t="shared" si="1"/>
        <v>0</v>
      </c>
      <c r="M11" s="295">
        <f t="shared" si="1"/>
        <v>2087111</v>
      </c>
      <c r="N11" s="295">
        <f t="shared" si="1"/>
        <v>3790213</v>
      </c>
      <c r="O11" s="295">
        <f t="shared" si="1"/>
        <v>573386</v>
      </c>
      <c r="P11" s="295">
        <f t="shared" si="1"/>
        <v>4762054</v>
      </c>
      <c r="Q11" s="295">
        <f t="shared" si="1"/>
        <v>7676396</v>
      </c>
      <c r="R11" s="295">
        <f t="shared" si="1"/>
        <v>13011836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19336392</v>
      </c>
      <c r="X11" s="295">
        <f t="shared" si="1"/>
        <v>21554771</v>
      </c>
      <c r="Y11" s="295">
        <f t="shared" si="1"/>
        <v>-2218379</v>
      </c>
      <c r="Z11" s="296">
        <f>+IF(X11&lt;&gt;0,+(Y11/X11)*100,0)</f>
        <v>-10.291823559619354</v>
      </c>
      <c r="AA11" s="297">
        <f>SUM(AA6:AA10)</f>
        <v>28739695</v>
      </c>
    </row>
    <row r="12" spans="1:27" ht="12.75">
      <c r="A12" s="298" t="s">
        <v>211</v>
      </c>
      <c r="B12" s="136"/>
      <c r="C12" s="62"/>
      <c r="D12" s="156"/>
      <c r="E12" s="60">
        <v>4145000</v>
      </c>
      <c r="F12" s="60">
        <v>2055356</v>
      </c>
      <c r="G12" s="60"/>
      <c r="H12" s="60">
        <v>440154</v>
      </c>
      <c r="I12" s="60">
        <v>35225</v>
      </c>
      <c r="J12" s="60">
        <v>475379</v>
      </c>
      <c r="K12" s="60"/>
      <c r="L12" s="60">
        <v>44000</v>
      </c>
      <c r="M12" s="60">
        <v>757371</v>
      </c>
      <c r="N12" s="60">
        <v>801371</v>
      </c>
      <c r="O12" s="60"/>
      <c r="P12" s="60"/>
      <c r="Q12" s="60">
        <v>465647</v>
      </c>
      <c r="R12" s="60">
        <v>465647</v>
      </c>
      <c r="S12" s="60"/>
      <c r="T12" s="60"/>
      <c r="U12" s="60"/>
      <c r="V12" s="60"/>
      <c r="W12" s="60">
        <v>1742397</v>
      </c>
      <c r="X12" s="60">
        <v>1541517</v>
      </c>
      <c r="Y12" s="60">
        <v>200880</v>
      </c>
      <c r="Z12" s="140">
        <v>13.03</v>
      </c>
      <c r="AA12" s="155">
        <v>2055356</v>
      </c>
    </row>
    <row r="13" spans="1:27" ht="12.75">
      <c r="A13" s="298" t="s">
        <v>212</v>
      </c>
      <c r="B13" s="136"/>
      <c r="C13" s="273"/>
      <c r="D13" s="274"/>
      <c r="E13" s="275">
        <v>1200000</v>
      </c>
      <c r="F13" s="275">
        <v>1200000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900000</v>
      </c>
      <c r="Y13" s="275">
        <v>-900000</v>
      </c>
      <c r="Z13" s="140">
        <v>-100</v>
      </c>
      <c r="AA13" s="277">
        <v>1200000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5384090</v>
      </c>
      <c r="D15" s="156"/>
      <c r="E15" s="60">
        <v>4960000</v>
      </c>
      <c r="F15" s="60">
        <v>21836862</v>
      </c>
      <c r="G15" s="60"/>
      <c r="H15" s="60"/>
      <c r="I15" s="60"/>
      <c r="J15" s="60"/>
      <c r="K15" s="60"/>
      <c r="L15" s="60">
        <v>3125978</v>
      </c>
      <c r="M15" s="60">
        <v>96000</v>
      </c>
      <c r="N15" s="60">
        <v>3221978</v>
      </c>
      <c r="O15" s="60"/>
      <c r="P15" s="60">
        <v>3312653</v>
      </c>
      <c r="Q15" s="60">
        <v>1512307</v>
      </c>
      <c r="R15" s="60">
        <v>4824960</v>
      </c>
      <c r="S15" s="60"/>
      <c r="T15" s="60"/>
      <c r="U15" s="60"/>
      <c r="V15" s="60"/>
      <c r="W15" s="60">
        <v>8046938</v>
      </c>
      <c r="X15" s="60">
        <v>16377647</v>
      </c>
      <c r="Y15" s="60">
        <v>-8330709</v>
      </c>
      <c r="Z15" s="140">
        <v>-50.87</v>
      </c>
      <c r="AA15" s="155">
        <v>21836862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31300000</v>
      </c>
      <c r="F20" s="100">
        <f t="shared" si="2"/>
        <v>40154927</v>
      </c>
      <c r="G20" s="100">
        <f t="shared" si="2"/>
        <v>271807</v>
      </c>
      <c r="H20" s="100">
        <f t="shared" si="2"/>
        <v>2525469</v>
      </c>
      <c r="I20" s="100">
        <f t="shared" si="2"/>
        <v>0</v>
      </c>
      <c r="J20" s="100">
        <f t="shared" si="2"/>
        <v>2797276</v>
      </c>
      <c r="K20" s="100">
        <f t="shared" si="2"/>
        <v>0</v>
      </c>
      <c r="L20" s="100">
        <f t="shared" si="2"/>
        <v>6592101</v>
      </c>
      <c r="M20" s="100">
        <f t="shared" si="2"/>
        <v>0</v>
      </c>
      <c r="N20" s="100">
        <f t="shared" si="2"/>
        <v>6592101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9389377</v>
      </c>
      <c r="X20" s="100">
        <f t="shared" si="2"/>
        <v>30116195</v>
      </c>
      <c r="Y20" s="100">
        <f t="shared" si="2"/>
        <v>-20726818</v>
      </c>
      <c r="Z20" s="137">
        <f>+IF(X20&lt;&gt;0,+(Y20/X20)*100,0)</f>
        <v>-68.82283103825036</v>
      </c>
      <c r="AA20" s="153">
        <f>SUM(AA26:AA33)</f>
        <v>40154927</v>
      </c>
    </row>
    <row r="21" spans="1:27" ht="12.75">
      <c r="A21" s="291" t="s">
        <v>205</v>
      </c>
      <c r="B21" s="142"/>
      <c r="C21" s="62"/>
      <c r="D21" s="156"/>
      <c r="E21" s="60">
        <v>27550000</v>
      </c>
      <c r="F21" s="60">
        <v>33235187</v>
      </c>
      <c r="G21" s="60">
        <v>271807</v>
      </c>
      <c r="H21" s="60">
        <v>2525469</v>
      </c>
      <c r="I21" s="60"/>
      <c r="J21" s="60">
        <v>2797276</v>
      </c>
      <c r="K21" s="60"/>
      <c r="L21" s="60">
        <v>6439160</v>
      </c>
      <c r="M21" s="60"/>
      <c r="N21" s="60">
        <v>6439160</v>
      </c>
      <c r="O21" s="60"/>
      <c r="P21" s="60"/>
      <c r="Q21" s="60"/>
      <c r="R21" s="60"/>
      <c r="S21" s="60"/>
      <c r="T21" s="60"/>
      <c r="U21" s="60"/>
      <c r="V21" s="60"/>
      <c r="W21" s="60">
        <v>9236436</v>
      </c>
      <c r="X21" s="60">
        <v>24926390</v>
      </c>
      <c r="Y21" s="60">
        <v>-15689954</v>
      </c>
      <c r="Z21" s="140">
        <v>-62.95</v>
      </c>
      <c r="AA21" s="155">
        <v>33235187</v>
      </c>
    </row>
    <row r="22" spans="1:27" ht="12.75">
      <c r="A22" s="291" t="s">
        <v>206</v>
      </c>
      <c r="B22" s="142"/>
      <c r="C22" s="62"/>
      <c r="D22" s="156"/>
      <c r="E22" s="60">
        <v>3250000</v>
      </c>
      <c r="F22" s="60">
        <v>4750000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3562500</v>
      </c>
      <c r="Y22" s="60">
        <v>-3562500</v>
      </c>
      <c r="Z22" s="140">
        <v>-100</v>
      </c>
      <c r="AA22" s="155">
        <v>4750000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500000</v>
      </c>
      <c r="F25" s="60"/>
      <c r="G25" s="60"/>
      <c r="H25" s="60"/>
      <c r="I25" s="60"/>
      <c r="J25" s="60"/>
      <c r="K25" s="60"/>
      <c r="L25" s="60">
        <v>152941</v>
      </c>
      <c r="M25" s="60"/>
      <c r="N25" s="60">
        <v>152941</v>
      </c>
      <c r="O25" s="60"/>
      <c r="P25" s="60"/>
      <c r="Q25" s="60"/>
      <c r="R25" s="60"/>
      <c r="S25" s="60"/>
      <c r="T25" s="60"/>
      <c r="U25" s="60"/>
      <c r="V25" s="60"/>
      <c r="W25" s="60">
        <v>152941</v>
      </c>
      <c r="X25" s="60"/>
      <c r="Y25" s="60">
        <v>152941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31300000</v>
      </c>
      <c r="F26" s="295">
        <f t="shared" si="3"/>
        <v>37985187</v>
      </c>
      <c r="G26" s="295">
        <f t="shared" si="3"/>
        <v>271807</v>
      </c>
      <c r="H26" s="295">
        <f t="shared" si="3"/>
        <v>2525469</v>
      </c>
      <c r="I26" s="295">
        <f t="shared" si="3"/>
        <v>0</v>
      </c>
      <c r="J26" s="295">
        <f t="shared" si="3"/>
        <v>2797276</v>
      </c>
      <c r="K26" s="295">
        <f t="shared" si="3"/>
        <v>0</v>
      </c>
      <c r="L26" s="295">
        <f t="shared" si="3"/>
        <v>6592101</v>
      </c>
      <c r="M26" s="295">
        <f t="shared" si="3"/>
        <v>0</v>
      </c>
      <c r="N26" s="295">
        <f t="shared" si="3"/>
        <v>6592101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9389377</v>
      </c>
      <c r="X26" s="295">
        <f t="shared" si="3"/>
        <v>28488890</v>
      </c>
      <c r="Y26" s="295">
        <f t="shared" si="3"/>
        <v>-19099513</v>
      </c>
      <c r="Z26" s="296">
        <f>+IF(X26&lt;&gt;0,+(Y26/X26)*100,0)</f>
        <v>-67.04196969415095</v>
      </c>
      <c r="AA26" s="297">
        <f>SUM(AA21:AA25)</f>
        <v>37985187</v>
      </c>
    </row>
    <row r="27" spans="1:27" ht="12.75">
      <c r="A27" s="298" t="s">
        <v>211</v>
      </c>
      <c r="B27" s="147"/>
      <c r="C27" s="62"/>
      <c r="D27" s="156"/>
      <c r="E27" s="60"/>
      <c r="F27" s="60">
        <v>2169740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1627305</v>
      </c>
      <c r="Y27" s="60">
        <v>-1627305</v>
      </c>
      <c r="Z27" s="140">
        <v>-100</v>
      </c>
      <c r="AA27" s="155">
        <v>2169740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31953526</v>
      </c>
      <c r="D36" s="156">
        <f t="shared" si="4"/>
        <v>0</v>
      </c>
      <c r="E36" s="60">
        <f t="shared" si="4"/>
        <v>30550000</v>
      </c>
      <c r="F36" s="60">
        <f t="shared" si="4"/>
        <v>33235187</v>
      </c>
      <c r="G36" s="60">
        <f t="shared" si="4"/>
        <v>271807</v>
      </c>
      <c r="H36" s="60">
        <f t="shared" si="4"/>
        <v>2525469</v>
      </c>
      <c r="I36" s="60">
        <f t="shared" si="4"/>
        <v>759165</v>
      </c>
      <c r="J36" s="60">
        <f t="shared" si="4"/>
        <v>3556441</v>
      </c>
      <c r="K36" s="60">
        <f t="shared" si="4"/>
        <v>931512</v>
      </c>
      <c r="L36" s="60">
        <f t="shared" si="4"/>
        <v>6439160</v>
      </c>
      <c r="M36" s="60">
        <f t="shared" si="4"/>
        <v>1602241</v>
      </c>
      <c r="N36" s="60">
        <f t="shared" si="4"/>
        <v>8972913</v>
      </c>
      <c r="O36" s="60">
        <f t="shared" si="4"/>
        <v>0</v>
      </c>
      <c r="P36" s="60">
        <f t="shared" si="4"/>
        <v>2131158</v>
      </c>
      <c r="Q36" s="60">
        <f t="shared" si="4"/>
        <v>436146</v>
      </c>
      <c r="R36" s="60">
        <f t="shared" si="4"/>
        <v>2567304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15096658</v>
      </c>
      <c r="X36" s="60">
        <f t="shared" si="4"/>
        <v>24926390</v>
      </c>
      <c r="Y36" s="60">
        <f t="shared" si="4"/>
        <v>-9829732</v>
      </c>
      <c r="Z36" s="140">
        <f aca="true" t="shared" si="5" ref="Z36:Z49">+IF(X36&lt;&gt;0,+(Y36/X36)*100,0)</f>
        <v>-39.43504053334638</v>
      </c>
      <c r="AA36" s="155">
        <f>AA6+AA21</f>
        <v>33235187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20750000</v>
      </c>
      <c r="F37" s="60">
        <f t="shared" si="4"/>
        <v>29489695</v>
      </c>
      <c r="G37" s="60">
        <f t="shared" si="4"/>
        <v>0</v>
      </c>
      <c r="H37" s="60">
        <f t="shared" si="4"/>
        <v>917701</v>
      </c>
      <c r="I37" s="60">
        <f t="shared" si="4"/>
        <v>0</v>
      </c>
      <c r="J37" s="60">
        <f t="shared" si="4"/>
        <v>917701</v>
      </c>
      <c r="K37" s="60">
        <f t="shared" si="4"/>
        <v>771590</v>
      </c>
      <c r="L37" s="60">
        <f t="shared" si="4"/>
        <v>0</v>
      </c>
      <c r="M37" s="60">
        <f t="shared" si="4"/>
        <v>36525</v>
      </c>
      <c r="N37" s="60">
        <f t="shared" si="4"/>
        <v>808115</v>
      </c>
      <c r="O37" s="60">
        <f t="shared" si="4"/>
        <v>573386</v>
      </c>
      <c r="P37" s="60">
        <f t="shared" si="4"/>
        <v>2630896</v>
      </c>
      <c r="Q37" s="60">
        <f t="shared" si="4"/>
        <v>7178000</v>
      </c>
      <c r="R37" s="60">
        <f t="shared" si="4"/>
        <v>10382282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12108098</v>
      </c>
      <c r="X37" s="60">
        <f t="shared" si="4"/>
        <v>22117271</v>
      </c>
      <c r="Y37" s="60">
        <f t="shared" si="4"/>
        <v>-10009173</v>
      </c>
      <c r="Z37" s="140">
        <f t="shared" si="5"/>
        <v>-45.25500908317305</v>
      </c>
      <c r="AA37" s="155">
        <f>AA7+AA22</f>
        <v>29489695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2100000</v>
      </c>
      <c r="F40" s="60">
        <f t="shared" si="4"/>
        <v>4000000</v>
      </c>
      <c r="G40" s="60">
        <f t="shared" si="4"/>
        <v>0</v>
      </c>
      <c r="H40" s="60">
        <f t="shared" si="4"/>
        <v>310733</v>
      </c>
      <c r="I40" s="60">
        <f t="shared" si="4"/>
        <v>546744</v>
      </c>
      <c r="J40" s="60">
        <f t="shared" si="4"/>
        <v>857477</v>
      </c>
      <c r="K40" s="60">
        <f t="shared" si="4"/>
        <v>0</v>
      </c>
      <c r="L40" s="60">
        <f t="shared" si="4"/>
        <v>152941</v>
      </c>
      <c r="M40" s="60">
        <f t="shared" si="4"/>
        <v>448345</v>
      </c>
      <c r="N40" s="60">
        <f t="shared" si="4"/>
        <v>601286</v>
      </c>
      <c r="O40" s="60">
        <f t="shared" si="4"/>
        <v>0</v>
      </c>
      <c r="P40" s="60">
        <f t="shared" si="4"/>
        <v>0</v>
      </c>
      <c r="Q40" s="60">
        <f t="shared" si="4"/>
        <v>62250</v>
      </c>
      <c r="R40" s="60">
        <f t="shared" si="4"/>
        <v>62250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1521013</v>
      </c>
      <c r="X40" s="60">
        <f t="shared" si="4"/>
        <v>3000000</v>
      </c>
      <c r="Y40" s="60">
        <f t="shared" si="4"/>
        <v>-1478987</v>
      </c>
      <c r="Z40" s="140">
        <f t="shared" si="5"/>
        <v>-49.299566666666664</v>
      </c>
      <c r="AA40" s="155">
        <f>AA10+AA25</f>
        <v>4000000</v>
      </c>
    </row>
    <row r="41" spans="1:27" ht="12.75">
      <c r="A41" s="292" t="s">
        <v>210</v>
      </c>
      <c r="B41" s="142"/>
      <c r="C41" s="293">
        <f aca="true" t="shared" si="6" ref="C41:Y41">SUM(C36:C40)</f>
        <v>31953526</v>
      </c>
      <c r="D41" s="294">
        <f t="shared" si="6"/>
        <v>0</v>
      </c>
      <c r="E41" s="295">
        <f t="shared" si="6"/>
        <v>53400000</v>
      </c>
      <c r="F41" s="295">
        <f t="shared" si="6"/>
        <v>66724882</v>
      </c>
      <c r="G41" s="295">
        <f t="shared" si="6"/>
        <v>271807</v>
      </c>
      <c r="H41" s="295">
        <f t="shared" si="6"/>
        <v>3753903</v>
      </c>
      <c r="I41" s="295">
        <f t="shared" si="6"/>
        <v>1305909</v>
      </c>
      <c r="J41" s="295">
        <f t="shared" si="6"/>
        <v>5331619</v>
      </c>
      <c r="K41" s="295">
        <f t="shared" si="6"/>
        <v>1703102</v>
      </c>
      <c r="L41" s="295">
        <f t="shared" si="6"/>
        <v>6592101</v>
      </c>
      <c r="M41" s="295">
        <f t="shared" si="6"/>
        <v>2087111</v>
      </c>
      <c r="N41" s="295">
        <f t="shared" si="6"/>
        <v>10382314</v>
      </c>
      <c r="O41" s="295">
        <f t="shared" si="6"/>
        <v>573386</v>
      </c>
      <c r="P41" s="295">
        <f t="shared" si="6"/>
        <v>4762054</v>
      </c>
      <c r="Q41" s="295">
        <f t="shared" si="6"/>
        <v>7676396</v>
      </c>
      <c r="R41" s="295">
        <f t="shared" si="6"/>
        <v>13011836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28725769</v>
      </c>
      <c r="X41" s="295">
        <f t="shared" si="6"/>
        <v>50043661</v>
      </c>
      <c r="Y41" s="295">
        <f t="shared" si="6"/>
        <v>-21317892</v>
      </c>
      <c r="Z41" s="296">
        <f t="shared" si="5"/>
        <v>-42.59858606267834</v>
      </c>
      <c r="AA41" s="297">
        <f>SUM(AA36:AA40)</f>
        <v>66724882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4145000</v>
      </c>
      <c r="F42" s="54">
        <f t="shared" si="7"/>
        <v>4225096</v>
      </c>
      <c r="G42" s="54">
        <f t="shared" si="7"/>
        <v>0</v>
      </c>
      <c r="H42" s="54">
        <f t="shared" si="7"/>
        <v>440154</v>
      </c>
      <c r="I42" s="54">
        <f t="shared" si="7"/>
        <v>35225</v>
      </c>
      <c r="J42" s="54">
        <f t="shared" si="7"/>
        <v>475379</v>
      </c>
      <c r="K42" s="54">
        <f t="shared" si="7"/>
        <v>0</v>
      </c>
      <c r="L42" s="54">
        <f t="shared" si="7"/>
        <v>44000</v>
      </c>
      <c r="M42" s="54">
        <f t="shared" si="7"/>
        <v>757371</v>
      </c>
      <c r="N42" s="54">
        <f t="shared" si="7"/>
        <v>801371</v>
      </c>
      <c r="O42" s="54">
        <f t="shared" si="7"/>
        <v>0</v>
      </c>
      <c r="P42" s="54">
        <f t="shared" si="7"/>
        <v>0</v>
      </c>
      <c r="Q42" s="54">
        <f t="shared" si="7"/>
        <v>465647</v>
      </c>
      <c r="R42" s="54">
        <f t="shared" si="7"/>
        <v>465647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1742397</v>
      </c>
      <c r="X42" s="54">
        <f t="shared" si="7"/>
        <v>3168822</v>
      </c>
      <c r="Y42" s="54">
        <f t="shared" si="7"/>
        <v>-1426425</v>
      </c>
      <c r="Z42" s="184">
        <f t="shared" si="5"/>
        <v>-45.014361803850136</v>
      </c>
      <c r="AA42" s="130">
        <f aca="true" t="shared" si="8" ref="AA42:AA48">AA12+AA27</f>
        <v>4225096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1200000</v>
      </c>
      <c r="F43" s="305">
        <f t="shared" si="7"/>
        <v>1200000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900000</v>
      </c>
      <c r="Y43" s="305">
        <f t="shared" si="7"/>
        <v>-900000</v>
      </c>
      <c r="Z43" s="306">
        <f t="shared" si="5"/>
        <v>-100</v>
      </c>
      <c r="AA43" s="307">
        <f t="shared" si="8"/>
        <v>1200000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5384090</v>
      </c>
      <c r="D45" s="129">
        <f t="shared" si="7"/>
        <v>0</v>
      </c>
      <c r="E45" s="54">
        <f t="shared" si="7"/>
        <v>4960000</v>
      </c>
      <c r="F45" s="54">
        <f t="shared" si="7"/>
        <v>21836862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3125978</v>
      </c>
      <c r="M45" s="54">
        <f t="shared" si="7"/>
        <v>96000</v>
      </c>
      <c r="N45" s="54">
        <f t="shared" si="7"/>
        <v>3221978</v>
      </c>
      <c r="O45" s="54">
        <f t="shared" si="7"/>
        <v>0</v>
      </c>
      <c r="P45" s="54">
        <f t="shared" si="7"/>
        <v>3312653</v>
      </c>
      <c r="Q45" s="54">
        <f t="shared" si="7"/>
        <v>1512307</v>
      </c>
      <c r="R45" s="54">
        <f t="shared" si="7"/>
        <v>4824960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8046938</v>
      </c>
      <c r="X45" s="54">
        <f t="shared" si="7"/>
        <v>16377647</v>
      </c>
      <c r="Y45" s="54">
        <f t="shared" si="7"/>
        <v>-8330709</v>
      </c>
      <c r="Z45" s="184">
        <f t="shared" si="5"/>
        <v>-50.86633629360799</v>
      </c>
      <c r="AA45" s="130">
        <f t="shared" si="8"/>
        <v>21836862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37337616</v>
      </c>
      <c r="D49" s="218">
        <f t="shared" si="9"/>
        <v>0</v>
      </c>
      <c r="E49" s="220">
        <f t="shared" si="9"/>
        <v>63705000</v>
      </c>
      <c r="F49" s="220">
        <f t="shared" si="9"/>
        <v>93986840</v>
      </c>
      <c r="G49" s="220">
        <f t="shared" si="9"/>
        <v>271807</v>
      </c>
      <c r="H49" s="220">
        <f t="shared" si="9"/>
        <v>4194057</v>
      </c>
      <c r="I49" s="220">
        <f t="shared" si="9"/>
        <v>1341134</v>
      </c>
      <c r="J49" s="220">
        <f t="shared" si="9"/>
        <v>5806998</v>
      </c>
      <c r="K49" s="220">
        <f t="shared" si="9"/>
        <v>1703102</v>
      </c>
      <c r="L49" s="220">
        <f t="shared" si="9"/>
        <v>9762079</v>
      </c>
      <c r="M49" s="220">
        <f t="shared" si="9"/>
        <v>2940482</v>
      </c>
      <c r="N49" s="220">
        <f t="shared" si="9"/>
        <v>14405663</v>
      </c>
      <c r="O49" s="220">
        <f t="shared" si="9"/>
        <v>573386</v>
      </c>
      <c r="P49" s="220">
        <f t="shared" si="9"/>
        <v>8074707</v>
      </c>
      <c r="Q49" s="220">
        <f t="shared" si="9"/>
        <v>9654350</v>
      </c>
      <c r="R49" s="220">
        <f t="shared" si="9"/>
        <v>18302443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38515104</v>
      </c>
      <c r="X49" s="220">
        <f t="shared" si="9"/>
        <v>70490130</v>
      </c>
      <c r="Y49" s="220">
        <f t="shared" si="9"/>
        <v>-31975026</v>
      </c>
      <c r="Z49" s="221">
        <f t="shared" si="5"/>
        <v>-45.36099734813938</v>
      </c>
      <c r="AA49" s="222">
        <f>SUM(AA41:AA48)</f>
        <v>93986840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13405467</v>
      </c>
      <c r="D51" s="129">
        <f t="shared" si="10"/>
        <v>0</v>
      </c>
      <c r="E51" s="54">
        <f t="shared" si="10"/>
        <v>18146780</v>
      </c>
      <c r="F51" s="54">
        <f t="shared" si="10"/>
        <v>18146780</v>
      </c>
      <c r="G51" s="54">
        <f t="shared" si="10"/>
        <v>0</v>
      </c>
      <c r="H51" s="54">
        <f t="shared" si="10"/>
        <v>604167</v>
      </c>
      <c r="I51" s="54">
        <f t="shared" si="10"/>
        <v>1273987</v>
      </c>
      <c r="J51" s="54">
        <f t="shared" si="10"/>
        <v>1878154</v>
      </c>
      <c r="K51" s="54">
        <f t="shared" si="10"/>
        <v>1935365</v>
      </c>
      <c r="L51" s="54">
        <f t="shared" si="10"/>
        <v>1164529</v>
      </c>
      <c r="M51" s="54">
        <f t="shared" si="10"/>
        <v>2095120</v>
      </c>
      <c r="N51" s="54">
        <f t="shared" si="10"/>
        <v>5195014</v>
      </c>
      <c r="O51" s="54">
        <f t="shared" si="10"/>
        <v>0</v>
      </c>
      <c r="P51" s="54">
        <f t="shared" si="10"/>
        <v>1369820</v>
      </c>
      <c r="Q51" s="54">
        <f t="shared" si="10"/>
        <v>951623</v>
      </c>
      <c r="R51" s="54">
        <f t="shared" si="10"/>
        <v>2321443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9394611</v>
      </c>
      <c r="X51" s="54">
        <f t="shared" si="10"/>
        <v>13610085</v>
      </c>
      <c r="Y51" s="54">
        <f t="shared" si="10"/>
        <v>-4215474</v>
      </c>
      <c r="Z51" s="184">
        <f>+IF(X51&lt;&gt;0,+(Y51/X51)*100,0)</f>
        <v>-30.9731643850865</v>
      </c>
      <c r="AA51" s="130">
        <f>SUM(AA57:AA61)</f>
        <v>18146780</v>
      </c>
    </row>
    <row r="52" spans="1:27" ht="12.75">
      <c r="A52" s="310" t="s">
        <v>205</v>
      </c>
      <c r="B52" s="142"/>
      <c r="C52" s="62">
        <v>13405467</v>
      </c>
      <c r="D52" s="156"/>
      <c r="E52" s="60">
        <v>3310000</v>
      </c>
      <c r="F52" s="60">
        <v>4000000</v>
      </c>
      <c r="G52" s="60"/>
      <c r="H52" s="60">
        <v>604167</v>
      </c>
      <c r="I52" s="60">
        <v>481725</v>
      </c>
      <c r="J52" s="60">
        <v>1085892</v>
      </c>
      <c r="K52" s="60">
        <v>499262</v>
      </c>
      <c r="L52" s="60">
        <v>184707</v>
      </c>
      <c r="M52" s="60">
        <v>499262</v>
      </c>
      <c r="N52" s="60">
        <v>1183231</v>
      </c>
      <c r="O52" s="60"/>
      <c r="P52" s="60">
        <v>380750</v>
      </c>
      <c r="Q52" s="60">
        <v>66435</v>
      </c>
      <c r="R52" s="60">
        <v>447185</v>
      </c>
      <c r="S52" s="60"/>
      <c r="T52" s="60"/>
      <c r="U52" s="60"/>
      <c r="V52" s="60"/>
      <c r="W52" s="60">
        <v>2716308</v>
      </c>
      <c r="X52" s="60">
        <v>3000000</v>
      </c>
      <c r="Y52" s="60">
        <v>-283692</v>
      </c>
      <c r="Z52" s="140">
        <v>-9.46</v>
      </c>
      <c r="AA52" s="155">
        <v>4000000</v>
      </c>
    </row>
    <row r="53" spans="1:27" ht="12.75">
      <c r="A53" s="310" t="s">
        <v>206</v>
      </c>
      <c r="B53" s="142"/>
      <c r="C53" s="62"/>
      <c r="D53" s="156"/>
      <c r="E53" s="60">
        <v>6140500</v>
      </c>
      <c r="F53" s="60">
        <v>6140500</v>
      </c>
      <c r="G53" s="60"/>
      <c r="H53" s="60"/>
      <c r="I53" s="60">
        <v>783009</v>
      </c>
      <c r="J53" s="60">
        <v>783009</v>
      </c>
      <c r="K53" s="60">
        <v>1106471</v>
      </c>
      <c r="L53" s="60">
        <v>411719</v>
      </c>
      <c r="M53" s="60">
        <v>1106471</v>
      </c>
      <c r="N53" s="60">
        <v>2624661</v>
      </c>
      <c r="O53" s="60"/>
      <c r="P53" s="60">
        <v>651206</v>
      </c>
      <c r="Q53" s="60">
        <v>50668</v>
      </c>
      <c r="R53" s="60">
        <v>701874</v>
      </c>
      <c r="S53" s="60"/>
      <c r="T53" s="60"/>
      <c r="U53" s="60"/>
      <c r="V53" s="60"/>
      <c r="W53" s="60">
        <v>4109544</v>
      </c>
      <c r="X53" s="60">
        <v>4605375</v>
      </c>
      <c r="Y53" s="60">
        <v>-495831</v>
      </c>
      <c r="Z53" s="140">
        <v>-10.77</v>
      </c>
      <c r="AA53" s="155">
        <v>6140500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3550000</v>
      </c>
      <c r="F56" s="60">
        <v>2750000</v>
      </c>
      <c r="G56" s="60"/>
      <c r="H56" s="60"/>
      <c r="I56" s="60">
        <v>9253</v>
      </c>
      <c r="J56" s="60">
        <v>9253</v>
      </c>
      <c r="K56" s="60">
        <v>297764</v>
      </c>
      <c r="L56" s="60">
        <v>511234</v>
      </c>
      <c r="M56" s="60">
        <v>457518</v>
      </c>
      <c r="N56" s="60">
        <v>1266516</v>
      </c>
      <c r="O56" s="60"/>
      <c r="P56" s="60">
        <v>168594</v>
      </c>
      <c r="Q56" s="60">
        <v>373664</v>
      </c>
      <c r="R56" s="60">
        <v>542258</v>
      </c>
      <c r="S56" s="60"/>
      <c r="T56" s="60"/>
      <c r="U56" s="60"/>
      <c r="V56" s="60"/>
      <c r="W56" s="60">
        <v>1818027</v>
      </c>
      <c r="X56" s="60">
        <v>2062500</v>
      </c>
      <c r="Y56" s="60">
        <v>-244473</v>
      </c>
      <c r="Z56" s="140">
        <v>-11.85</v>
      </c>
      <c r="AA56" s="155">
        <v>2750000</v>
      </c>
    </row>
    <row r="57" spans="1:27" ht="12.75">
      <c r="A57" s="138" t="s">
        <v>210</v>
      </c>
      <c r="B57" s="142"/>
      <c r="C57" s="293">
        <f aca="true" t="shared" si="11" ref="C57:Y57">SUM(C52:C56)</f>
        <v>13405467</v>
      </c>
      <c r="D57" s="294">
        <f t="shared" si="11"/>
        <v>0</v>
      </c>
      <c r="E57" s="295">
        <f t="shared" si="11"/>
        <v>13000500</v>
      </c>
      <c r="F57" s="295">
        <f t="shared" si="11"/>
        <v>12890500</v>
      </c>
      <c r="G57" s="295">
        <f t="shared" si="11"/>
        <v>0</v>
      </c>
      <c r="H57" s="295">
        <f t="shared" si="11"/>
        <v>604167</v>
      </c>
      <c r="I57" s="295">
        <f t="shared" si="11"/>
        <v>1273987</v>
      </c>
      <c r="J57" s="295">
        <f t="shared" si="11"/>
        <v>1878154</v>
      </c>
      <c r="K57" s="295">
        <f t="shared" si="11"/>
        <v>1903497</v>
      </c>
      <c r="L57" s="295">
        <f t="shared" si="11"/>
        <v>1107660</v>
      </c>
      <c r="M57" s="295">
        <f t="shared" si="11"/>
        <v>2063251</v>
      </c>
      <c r="N57" s="295">
        <f t="shared" si="11"/>
        <v>5074408</v>
      </c>
      <c r="O57" s="295">
        <f t="shared" si="11"/>
        <v>0</v>
      </c>
      <c r="P57" s="295">
        <f t="shared" si="11"/>
        <v>1200550</v>
      </c>
      <c r="Q57" s="295">
        <f t="shared" si="11"/>
        <v>490767</v>
      </c>
      <c r="R57" s="295">
        <f t="shared" si="11"/>
        <v>1691317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8643879</v>
      </c>
      <c r="X57" s="295">
        <f t="shared" si="11"/>
        <v>9667875</v>
      </c>
      <c r="Y57" s="295">
        <f t="shared" si="11"/>
        <v>-1023996</v>
      </c>
      <c r="Z57" s="296">
        <f>+IF(X57&lt;&gt;0,+(Y57/X57)*100,0)</f>
        <v>-10.591738101702806</v>
      </c>
      <c r="AA57" s="297">
        <f>SUM(AA52:AA56)</f>
        <v>12890500</v>
      </c>
    </row>
    <row r="58" spans="1:27" ht="12.75">
      <c r="A58" s="311" t="s">
        <v>211</v>
      </c>
      <c r="B58" s="136"/>
      <c r="C58" s="62"/>
      <c r="D58" s="156"/>
      <c r="E58" s="60">
        <v>3166280</v>
      </c>
      <c r="F58" s="60">
        <v>3316280</v>
      </c>
      <c r="G58" s="60"/>
      <c r="H58" s="60"/>
      <c r="I58" s="60"/>
      <c r="J58" s="60"/>
      <c r="K58" s="60">
        <v>24999</v>
      </c>
      <c r="L58" s="60">
        <v>50000</v>
      </c>
      <c r="M58" s="60">
        <v>25000</v>
      </c>
      <c r="N58" s="60">
        <v>99999</v>
      </c>
      <c r="O58" s="60"/>
      <c r="P58" s="60">
        <v>169270</v>
      </c>
      <c r="Q58" s="60">
        <v>31672</v>
      </c>
      <c r="R58" s="60">
        <v>200942</v>
      </c>
      <c r="S58" s="60"/>
      <c r="T58" s="60"/>
      <c r="U58" s="60"/>
      <c r="V58" s="60"/>
      <c r="W58" s="60">
        <v>300941</v>
      </c>
      <c r="X58" s="60">
        <v>2487210</v>
      </c>
      <c r="Y58" s="60">
        <v>-2186269</v>
      </c>
      <c r="Z58" s="140">
        <v>-87.9</v>
      </c>
      <c r="AA58" s="155">
        <v>3316280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1980000</v>
      </c>
      <c r="F61" s="60">
        <v>1940000</v>
      </c>
      <c r="G61" s="60"/>
      <c r="H61" s="60"/>
      <c r="I61" s="60"/>
      <c r="J61" s="60"/>
      <c r="K61" s="60">
        <v>6869</v>
      </c>
      <c r="L61" s="60">
        <v>6869</v>
      </c>
      <c r="M61" s="60">
        <v>6869</v>
      </c>
      <c r="N61" s="60">
        <v>20607</v>
      </c>
      <c r="O61" s="60"/>
      <c r="P61" s="60"/>
      <c r="Q61" s="60">
        <v>429184</v>
      </c>
      <c r="R61" s="60">
        <v>429184</v>
      </c>
      <c r="S61" s="60"/>
      <c r="T61" s="60"/>
      <c r="U61" s="60"/>
      <c r="V61" s="60"/>
      <c r="W61" s="60">
        <v>449791</v>
      </c>
      <c r="X61" s="60">
        <v>1455000</v>
      </c>
      <c r="Y61" s="60">
        <v>-1005209</v>
      </c>
      <c r="Z61" s="140">
        <v>-69.09</v>
      </c>
      <c r="AA61" s="155">
        <v>1940000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11750000</v>
      </c>
      <c r="F67" s="60"/>
      <c r="G67" s="60">
        <v>344861</v>
      </c>
      <c r="H67" s="60">
        <v>431737</v>
      </c>
      <c r="I67" s="60">
        <v>1364635</v>
      </c>
      <c r="J67" s="60">
        <v>2141233</v>
      </c>
      <c r="K67" s="60">
        <v>2148453</v>
      </c>
      <c r="L67" s="60">
        <v>672095</v>
      </c>
      <c r="M67" s="60">
        <v>1267309</v>
      </c>
      <c r="N67" s="60">
        <v>4087857</v>
      </c>
      <c r="O67" s="60">
        <v>327402</v>
      </c>
      <c r="P67" s="60">
        <v>1629996</v>
      </c>
      <c r="Q67" s="60">
        <v>951076</v>
      </c>
      <c r="R67" s="60">
        <v>2908474</v>
      </c>
      <c r="S67" s="60"/>
      <c r="T67" s="60"/>
      <c r="U67" s="60"/>
      <c r="V67" s="60"/>
      <c r="W67" s="60">
        <v>9137564</v>
      </c>
      <c r="X67" s="60"/>
      <c r="Y67" s="60">
        <v>9137564</v>
      </c>
      <c r="Z67" s="140"/>
      <c r="AA67" s="155"/>
    </row>
    <row r="68" spans="1:27" ht="12.75">
      <c r="A68" s="311" t="s">
        <v>43</v>
      </c>
      <c r="B68" s="316"/>
      <c r="C68" s="62">
        <v>13405942</v>
      </c>
      <c r="D68" s="156"/>
      <c r="E68" s="60">
        <v>6396780</v>
      </c>
      <c r="F68" s="60">
        <v>18146780</v>
      </c>
      <c r="G68" s="60"/>
      <c r="H68" s="60"/>
      <c r="I68" s="60"/>
      <c r="J68" s="60"/>
      <c r="K68" s="60"/>
      <c r="L68" s="60">
        <v>20867</v>
      </c>
      <c r="M68" s="60"/>
      <c r="N68" s="60">
        <v>20867</v>
      </c>
      <c r="O68" s="60"/>
      <c r="P68" s="60">
        <v>231086</v>
      </c>
      <c r="Q68" s="60">
        <v>550</v>
      </c>
      <c r="R68" s="60">
        <v>231636</v>
      </c>
      <c r="S68" s="60"/>
      <c r="T68" s="60"/>
      <c r="U68" s="60"/>
      <c r="V68" s="60"/>
      <c r="W68" s="60">
        <v>252503</v>
      </c>
      <c r="X68" s="60">
        <v>13610085</v>
      </c>
      <c r="Y68" s="60">
        <v>-13357582</v>
      </c>
      <c r="Z68" s="140">
        <v>-98.14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13405942</v>
      </c>
      <c r="D69" s="218">
        <f t="shared" si="12"/>
        <v>0</v>
      </c>
      <c r="E69" s="220">
        <f t="shared" si="12"/>
        <v>18146780</v>
      </c>
      <c r="F69" s="220">
        <f t="shared" si="12"/>
        <v>18146780</v>
      </c>
      <c r="G69" s="220">
        <f t="shared" si="12"/>
        <v>344861</v>
      </c>
      <c r="H69" s="220">
        <f t="shared" si="12"/>
        <v>431737</v>
      </c>
      <c r="I69" s="220">
        <f t="shared" si="12"/>
        <v>1364635</v>
      </c>
      <c r="J69" s="220">
        <f t="shared" si="12"/>
        <v>2141233</v>
      </c>
      <c r="K69" s="220">
        <f t="shared" si="12"/>
        <v>2148453</v>
      </c>
      <c r="L69" s="220">
        <f t="shared" si="12"/>
        <v>692962</v>
      </c>
      <c r="M69" s="220">
        <f t="shared" si="12"/>
        <v>1267309</v>
      </c>
      <c r="N69" s="220">
        <f t="shared" si="12"/>
        <v>4108724</v>
      </c>
      <c r="O69" s="220">
        <f t="shared" si="12"/>
        <v>327402</v>
      </c>
      <c r="P69" s="220">
        <f t="shared" si="12"/>
        <v>1861082</v>
      </c>
      <c r="Q69" s="220">
        <f t="shared" si="12"/>
        <v>951626</v>
      </c>
      <c r="R69" s="220">
        <f t="shared" si="12"/>
        <v>3140110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9390067</v>
      </c>
      <c r="X69" s="220">
        <f t="shared" si="12"/>
        <v>13610085</v>
      </c>
      <c r="Y69" s="220">
        <f t="shared" si="12"/>
        <v>-4220018</v>
      </c>
      <c r="Z69" s="221">
        <f>+IF(X69&lt;&gt;0,+(Y69/X69)*100,0)</f>
        <v>-31.00655139185391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31953526</v>
      </c>
      <c r="D5" s="357">
        <f t="shared" si="0"/>
        <v>0</v>
      </c>
      <c r="E5" s="356">
        <f t="shared" si="0"/>
        <v>22100000</v>
      </c>
      <c r="F5" s="358">
        <f t="shared" si="0"/>
        <v>28739695</v>
      </c>
      <c r="G5" s="358">
        <f t="shared" si="0"/>
        <v>0</v>
      </c>
      <c r="H5" s="356">
        <f t="shared" si="0"/>
        <v>1228434</v>
      </c>
      <c r="I5" s="356">
        <f t="shared" si="0"/>
        <v>1305909</v>
      </c>
      <c r="J5" s="358">
        <f t="shared" si="0"/>
        <v>2534343</v>
      </c>
      <c r="K5" s="358">
        <f t="shared" si="0"/>
        <v>1703102</v>
      </c>
      <c r="L5" s="356">
        <f t="shared" si="0"/>
        <v>0</v>
      </c>
      <c r="M5" s="356">
        <f t="shared" si="0"/>
        <v>2087111</v>
      </c>
      <c r="N5" s="358">
        <f t="shared" si="0"/>
        <v>3790213</v>
      </c>
      <c r="O5" s="358">
        <f t="shared" si="0"/>
        <v>573386</v>
      </c>
      <c r="P5" s="356">
        <f t="shared" si="0"/>
        <v>4762054</v>
      </c>
      <c r="Q5" s="356">
        <f t="shared" si="0"/>
        <v>7676396</v>
      </c>
      <c r="R5" s="358">
        <f t="shared" si="0"/>
        <v>13011836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19336392</v>
      </c>
      <c r="X5" s="356">
        <f t="shared" si="0"/>
        <v>21554771</v>
      </c>
      <c r="Y5" s="358">
        <f t="shared" si="0"/>
        <v>-2218379</v>
      </c>
      <c r="Z5" s="359">
        <f>+IF(X5&lt;&gt;0,+(Y5/X5)*100,0)</f>
        <v>-10.291823559619354</v>
      </c>
      <c r="AA5" s="360">
        <f>+AA6+AA8+AA11+AA13+AA15</f>
        <v>28739695</v>
      </c>
    </row>
    <row r="6" spans="1:27" ht="12.75">
      <c r="A6" s="361" t="s">
        <v>205</v>
      </c>
      <c r="B6" s="142"/>
      <c r="C6" s="60">
        <f>+C7</f>
        <v>31953526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759165</v>
      </c>
      <c r="J6" s="59">
        <f t="shared" si="1"/>
        <v>759165</v>
      </c>
      <c r="K6" s="59">
        <f t="shared" si="1"/>
        <v>931512</v>
      </c>
      <c r="L6" s="60">
        <f t="shared" si="1"/>
        <v>0</v>
      </c>
      <c r="M6" s="60">
        <f t="shared" si="1"/>
        <v>1602241</v>
      </c>
      <c r="N6" s="59">
        <f t="shared" si="1"/>
        <v>2533753</v>
      </c>
      <c r="O6" s="59">
        <f t="shared" si="1"/>
        <v>0</v>
      </c>
      <c r="P6" s="60">
        <f t="shared" si="1"/>
        <v>2131158</v>
      </c>
      <c r="Q6" s="60">
        <f t="shared" si="1"/>
        <v>436146</v>
      </c>
      <c r="R6" s="59">
        <f t="shared" si="1"/>
        <v>2567304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5860222</v>
      </c>
      <c r="X6" s="60">
        <f t="shared" si="1"/>
        <v>0</v>
      </c>
      <c r="Y6" s="59">
        <f t="shared" si="1"/>
        <v>5860222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31953526</v>
      </c>
      <c r="D7" s="340"/>
      <c r="E7" s="60">
        <v>3000000</v>
      </c>
      <c r="F7" s="59"/>
      <c r="G7" s="59"/>
      <c r="H7" s="60"/>
      <c r="I7" s="60">
        <v>759165</v>
      </c>
      <c r="J7" s="59">
        <v>759165</v>
      </c>
      <c r="K7" s="59">
        <v>931512</v>
      </c>
      <c r="L7" s="60"/>
      <c r="M7" s="60">
        <v>1602241</v>
      </c>
      <c r="N7" s="59">
        <v>2533753</v>
      </c>
      <c r="O7" s="59"/>
      <c r="P7" s="60">
        <v>2131158</v>
      </c>
      <c r="Q7" s="60">
        <v>436146</v>
      </c>
      <c r="R7" s="59">
        <v>2567304</v>
      </c>
      <c r="S7" s="59"/>
      <c r="T7" s="60"/>
      <c r="U7" s="60"/>
      <c r="V7" s="59"/>
      <c r="W7" s="59">
        <v>5860222</v>
      </c>
      <c r="X7" s="60"/>
      <c r="Y7" s="59">
        <v>5860222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17500000</v>
      </c>
      <c r="F8" s="59">
        <f t="shared" si="2"/>
        <v>24739695</v>
      </c>
      <c r="G8" s="59">
        <f t="shared" si="2"/>
        <v>0</v>
      </c>
      <c r="H8" s="60">
        <f t="shared" si="2"/>
        <v>917701</v>
      </c>
      <c r="I8" s="60">
        <f t="shared" si="2"/>
        <v>0</v>
      </c>
      <c r="J8" s="59">
        <f t="shared" si="2"/>
        <v>917701</v>
      </c>
      <c r="K8" s="59">
        <f t="shared" si="2"/>
        <v>771590</v>
      </c>
      <c r="L8" s="60">
        <f t="shared" si="2"/>
        <v>0</v>
      </c>
      <c r="M8" s="60">
        <f t="shared" si="2"/>
        <v>36525</v>
      </c>
      <c r="N8" s="59">
        <f t="shared" si="2"/>
        <v>808115</v>
      </c>
      <c r="O8" s="59">
        <f t="shared" si="2"/>
        <v>573386</v>
      </c>
      <c r="P8" s="60">
        <f t="shared" si="2"/>
        <v>2630896</v>
      </c>
      <c r="Q8" s="60">
        <f t="shared" si="2"/>
        <v>7178000</v>
      </c>
      <c r="R8" s="59">
        <f t="shared" si="2"/>
        <v>10382282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12108098</v>
      </c>
      <c r="X8" s="60">
        <f t="shared" si="2"/>
        <v>18554771</v>
      </c>
      <c r="Y8" s="59">
        <f t="shared" si="2"/>
        <v>-6446673</v>
      </c>
      <c r="Z8" s="61">
        <f>+IF(X8&lt;&gt;0,+(Y8/X8)*100,0)</f>
        <v>-34.74401812881442</v>
      </c>
      <c r="AA8" s="62">
        <f>SUM(AA9:AA10)</f>
        <v>24739695</v>
      </c>
    </row>
    <row r="9" spans="1:27" ht="12.75">
      <c r="A9" s="291" t="s">
        <v>230</v>
      </c>
      <c r="B9" s="142"/>
      <c r="C9" s="60"/>
      <c r="D9" s="340"/>
      <c r="E9" s="60">
        <v>17500000</v>
      </c>
      <c r="F9" s="59">
        <v>24739695</v>
      </c>
      <c r="G9" s="59"/>
      <c r="H9" s="60">
        <v>917701</v>
      </c>
      <c r="I9" s="60"/>
      <c r="J9" s="59">
        <v>917701</v>
      </c>
      <c r="K9" s="59">
        <v>771590</v>
      </c>
      <c r="L9" s="60"/>
      <c r="M9" s="60">
        <v>36525</v>
      </c>
      <c r="N9" s="59">
        <v>808115</v>
      </c>
      <c r="O9" s="59">
        <v>573386</v>
      </c>
      <c r="P9" s="60">
        <v>2630896</v>
      </c>
      <c r="Q9" s="60">
        <v>7178000</v>
      </c>
      <c r="R9" s="59">
        <v>10382282</v>
      </c>
      <c r="S9" s="59"/>
      <c r="T9" s="60"/>
      <c r="U9" s="60"/>
      <c r="V9" s="59"/>
      <c r="W9" s="59">
        <v>12108098</v>
      </c>
      <c r="X9" s="60">
        <v>18554771</v>
      </c>
      <c r="Y9" s="59">
        <v>-6446673</v>
      </c>
      <c r="Z9" s="61">
        <v>-34.74</v>
      </c>
      <c r="AA9" s="62">
        <v>24739695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1600000</v>
      </c>
      <c r="F15" s="59">
        <f t="shared" si="5"/>
        <v>4000000</v>
      </c>
      <c r="G15" s="59">
        <f t="shared" si="5"/>
        <v>0</v>
      </c>
      <c r="H15" s="60">
        <f t="shared" si="5"/>
        <v>310733</v>
      </c>
      <c r="I15" s="60">
        <f t="shared" si="5"/>
        <v>546744</v>
      </c>
      <c r="J15" s="59">
        <f t="shared" si="5"/>
        <v>857477</v>
      </c>
      <c r="K15" s="59">
        <f t="shared" si="5"/>
        <v>0</v>
      </c>
      <c r="L15" s="60">
        <f t="shared" si="5"/>
        <v>0</v>
      </c>
      <c r="M15" s="60">
        <f t="shared" si="5"/>
        <v>448345</v>
      </c>
      <c r="N15" s="59">
        <f t="shared" si="5"/>
        <v>448345</v>
      </c>
      <c r="O15" s="59">
        <f t="shared" si="5"/>
        <v>0</v>
      </c>
      <c r="P15" s="60">
        <f t="shared" si="5"/>
        <v>0</v>
      </c>
      <c r="Q15" s="60">
        <f t="shared" si="5"/>
        <v>62250</v>
      </c>
      <c r="R15" s="59">
        <f t="shared" si="5"/>
        <v>62250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1368072</v>
      </c>
      <c r="X15" s="60">
        <f t="shared" si="5"/>
        <v>3000000</v>
      </c>
      <c r="Y15" s="59">
        <f t="shared" si="5"/>
        <v>-1631928</v>
      </c>
      <c r="Z15" s="61">
        <f>+IF(X15&lt;&gt;0,+(Y15/X15)*100,0)</f>
        <v>-54.397600000000004</v>
      </c>
      <c r="AA15" s="62">
        <f>SUM(AA16:AA20)</f>
        <v>4000000</v>
      </c>
    </row>
    <row r="16" spans="1:27" ht="12.75">
      <c r="A16" s="291" t="s">
        <v>234</v>
      </c>
      <c r="B16" s="300"/>
      <c r="C16" s="60"/>
      <c r="D16" s="340"/>
      <c r="E16" s="60">
        <v>1600000</v>
      </c>
      <c r="F16" s="59">
        <v>4000000</v>
      </c>
      <c r="G16" s="59"/>
      <c r="H16" s="60">
        <v>310733</v>
      </c>
      <c r="I16" s="60">
        <v>546744</v>
      </c>
      <c r="J16" s="59">
        <v>857477</v>
      </c>
      <c r="K16" s="59"/>
      <c r="L16" s="60"/>
      <c r="M16" s="60">
        <v>448345</v>
      </c>
      <c r="N16" s="59">
        <v>448345</v>
      </c>
      <c r="O16" s="59"/>
      <c r="P16" s="60"/>
      <c r="Q16" s="60"/>
      <c r="R16" s="59"/>
      <c r="S16" s="59"/>
      <c r="T16" s="60"/>
      <c r="U16" s="60"/>
      <c r="V16" s="59"/>
      <c r="W16" s="59">
        <v>1305822</v>
      </c>
      <c r="X16" s="60">
        <v>3000000</v>
      </c>
      <c r="Y16" s="59">
        <v>-1694178</v>
      </c>
      <c r="Z16" s="61">
        <v>-56.47</v>
      </c>
      <c r="AA16" s="62">
        <v>4000000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62250</v>
      </c>
      <c r="R20" s="59">
        <v>62250</v>
      </c>
      <c r="S20" s="59"/>
      <c r="T20" s="60"/>
      <c r="U20" s="60"/>
      <c r="V20" s="59"/>
      <c r="W20" s="59">
        <v>62250</v>
      </c>
      <c r="X20" s="60"/>
      <c r="Y20" s="59">
        <v>62250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4145000</v>
      </c>
      <c r="F22" s="345">
        <f t="shared" si="6"/>
        <v>2055356</v>
      </c>
      <c r="G22" s="345">
        <f t="shared" si="6"/>
        <v>0</v>
      </c>
      <c r="H22" s="343">
        <f t="shared" si="6"/>
        <v>440154</v>
      </c>
      <c r="I22" s="343">
        <f t="shared" si="6"/>
        <v>35225</v>
      </c>
      <c r="J22" s="345">
        <f t="shared" si="6"/>
        <v>475379</v>
      </c>
      <c r="K22" s="345">
        <f t="shared" si="6"/>
        <v>0</v>
      </c>
      <c r="L22" s="343">
        <f t="shared" si="6"/>
        <v>44000</v>
      </c>
      <c r="M22" s="343">
        <f t="shared" si="6"/>
        <v>757371</v>
      </c>
      <c r="N22" s="345">
        <f t="shared" si="6"/>
        <v>801371</v>
      </c>
      <c r="O22" s="345">
        <f t="shared" si="6"/>
        <v>0</v>
      </c>
      <c r="P22" s="343">
        <f t="shared" si="6"/>
        <v>0</v>
      </c>
      <c r="Q22" s="343">
        <f t="shared" si="6"/>
        <v>465647</v>
      </c>
      <c r="R22" s="345">
        <f t="shared" si="6"/>
        <v>465647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1742397</v>
      </c>
      <c r="X22" s="343">
        <f t="shared" si="6"/>
        <v>1541517</v>
      </c>
      <c r="Y22" s="345">
        <f t="shared" si="6"/>
        <v>200880</v>
      </c>
      <c r="Z22" s="336">
        <f>+IF(X22&lt;&gt;0,+(Y22/X22)*100,0)</f>
        <v>13.031319148604915</v>
      </c>
      <c r="AA22" s="350">
        <f>SUM(AA23:AA32)</f>
        <v>2055356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44000</v>
      </c>
      <c r="M24" s="60"/>
      <c r="N24" s="59">
        <v>44000</v>
      </c>
      <c r="O24" s="59"/>
      <c r="P24" s="60"/>
      <c r="Q24" s="60">
        <v>465647</v>
      </c>
      <c r="R24" s="59">
        <v>465647</v>
      </c>
      <c r="S24" s="59"/>
      <c r="T24" s="60"/>
      <c r="U24" s="60"/>
      <c r="V24" s="59"/>
      <c r="W24" s="59">
        <v>509647</v>
      </c>
      <c r="X24" s="60"/>
      <c r="Y24" s="59">
        <v>509647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3345000</v>
      </c>
      <c r="F25" s="59">
        <v>2055356</v>
      </c>
      <c r="G25" s="59"/>
      <c r="H25" s="60">
        <v>440154</v>
      </c>
      <c r="I25" s="60">
        <v>35225</v>
      </c>
      <c r="J25" s="59">
        <v>475379</v>
      </c>
      <c r="K25" s="59"/>
      <c r="L25" s="60"/>
      <c r="M25" s="60">
        <v>757371</v>
      </c>
      <c r="N25" s="59">
        <v>757371</v>
      </c>
      <c r="O25" s="59"/>
      <c r="P25" s="60"/>
      <c r="Q25" s="60"/>
      <c r="R25" s="59"/>
      <c r="S25" s="59"/>
      <c r="T25" s="60"/>
      <c r="U25" s="60"/>
      <c r="V25" s="59"/>
      <c r="W25" s="59">
        <v>1232750</v>
      </c>
      <c r="X25" s="60">
        <v>1541517</v>
      </c>
      <c r="Y25" s="59">
        <v>-308767</v>
      </c>
      <c r="Z25" s="61">
        <v>-20.03</v>
      </c>
      <c r="AA25" s="62">
        <v>2055356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800000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1200000</v>
      </c>
      <c r="F34" s="345">
        <f t="shared" si="7"/>
        <v>1200000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900000</v>
      </c>
      <c r="Y34" s="345">
        <f t="shared" si="7"/>
        <v>-900000</v>
      </c>
      <c r="Z34" s="336">
        <f>+IF(X34&lt;&gt;0,+(Y34/X34)*100,0)</f>
        <v>-100</v>
      </c>
      <c r="AA34" s="350">
        <f t="shared" si="7"/>
        <v>1200000</v>
      </c>
    </row>
    <row r="35" spans="1:27" ht="12.75">
      <c r="A35" s="361" t="s">
        <v>246</v>
      </c>
      <c r="B35" s="136"/>
      <c r="C35" s="54"/>
      <c r="D35" s="368"/>
      <c r="E35" s="54">
        <v>1200000</v>
      </c>
      <c r="F35" s="53">
        <v>1200000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900000</v>
      </c>
      <c r="Y35" s="53">
        <v>-900000</v>
      </c>
      <c r="Z35" s="94">
        <v>-100</v>
      </c>
      <c r="AA35" s="95">
        <v>1200000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5384090</v>
      </c>
      <c r="D40" s="344">
        <f t="shared" si="9"/>
        <v>0</v>
      </c>
      <c r="E40" s="343">
        <f t="shared" si="9"/>
        <v>4960000</v>
      </c>
      <c r="F40" s="345">
        <f t="shared" si="9"/>
        <v>21836862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3125978</v>
      </c>
      <c r="M40" s="343">
        <f t="shared" si="9"/>
        <v>96000</v>
      </c>
      <c r="N40" s="345">
        <f t="shared" si="9"/>
        <v>3221978</v>
      </c>
      <c r="O40" s="345">
        <f t="shared" si="9"/>
        <v>0</v>
      </c>
      <c r="P40" s="343">
        <f t="shared" si="9"/>
        <v>3312653</v>
      </c>
      <c r="Q40" s="343">
        <f t="shared" si="9"/>
        <v>1512307</v>
      </c>
      <c r="R40" s="345">
        <f t="shared" si="9"/>
        <v>4824960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8046938</v>
      </c>
      <c r="X40" s="343">
        <f t="shared" si="9"/>
        <v>16377647</v>
      </c>
      <c r="Y40" s="345">
        <f t="shared" si="9"/>
        <v>-8330709</v>
      </c>
      <c r="Z40" s="336">
        <f>+IF(X40&lt;&gt;0,+(Y40/X40)*100,0)</f>
        <v>-50.86633629360799</v>
      </c>
      <c r="AA40" s="350">
        <f>SUM(AA41:AA49)</f>
        <v>21836862</v>
      </c>
    </row>
    <row r="41" spans="1:27" ht="12.75">
      <c r="A41" s="361" t="s">
        <v>248</v>
      </c>
      <c r="B41" s="142"/>
      <c r="C41" s="362">
        <v>2350283</v>
      </c>
      <c r="D41" s="363"/>
      <c r="E41" s="362">
        <v>1810000</v>
      </c>
      <c r="F41" s="364">
        <v>1550000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1512307</v>
      </c>
      <c r="R41" s="364">
        <v>1512307</v>
      </c>
      <c r="S41" s="364"/>
      <c r="T41" s="362"/>
      <c r="U41" s="362"/>
      <c r="V41" s="364"/>
      <c r="W41" s="364">
        <v>1512307</v>
      </c>
      <c r="X41" s="362">
        <v>1162500</v>
      </c>
      <c r="Y41" s="364">
        <v>349807</v>
      </c>
      <c r="Z41" s="365">
        <v>30.09</v>
      </c>
      <c r="AA41" s="366">
        <v>1550000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13668977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1454977</v>
      </c>
      <c r="M42" s="54">
        <f t="shared" si="10"/>
        <v>96000</v>
      </c>
      <c r="N42" s="53">
        <f t="shared" si="10"/>
        <v>1550977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1550977</v>
      </c>
      <c r="X42" s="54">
        <f t="shared" si="10"/>
        <v>10251733</v>
      </c>
      <c r="Y42" s="53">
        <f t="shared" si="10"/>
        <v>-8700756</v>
      </c>
      <c r="Z42" s="94">
        <f>+IF(X42&lt;&gt;0,+(Y42/X42)*100,0)</f>
        <v>-84.87107496849558</v>
      </c>
      <c r="AA42" s="95">
        <f>+AA62</f>
        <v>13668977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3033807</v>
      </c>
      <c r="D44" s="368"/>
      <c r="E44" s="54">
        <v>1450000</v>
      </c>
      <c r="F44" s="53">
        <v>6117885</v>
      </c>
      <c r="G44" s="53"/>
      <c r="H44" s="54"/>
      <c r="I44" s="54"/>
      <c r="J44" s="53"/>
      <c r="K44" s="53"/>
      <c r="L44" s="54">
        <v>1671001</v>
      </c>
      <c r="M44" s="54"/>
      <c r="N44" s="53">
        <v>1671001</v>
      </c>
      <c r="O44" s="53"/>
      <c r="P44" s="54"/>
      <c r="Q44" s="54"/>
      <c r="R44" s="53"/>
      <c r="S44" s="53"/>
      <c r="T44" s="54"/>
      <c r="U44" s="54"/>
      <c r="V44" s="53"/>
      <c r="W44" s="53">
        <v>1671001</v>
      </c>
      <c r="X44" s="54">
        <v>4588414</v>
      </c>
      <c r="Y44" s="53">
        <v>-2917413</v>
      </c>
      <c r="Z44" s="94">
        <v>-63.58</v>
      </c>
      <c r="AA44" s="95">
        <v>6117885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1700000</v>
      </c>
      <c r="F49" s="53">
        <v>500000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3312653</v>
      </c>
      <c r="Q49" s="54"/>
      <c r="R49" s="53">
        <v>3312653</v>
      </c>
      <c r="S49" s="53"/>
      <c r="T49" s="54"/>
      <c r="U49" s="54"/>
      <c r="V49" s="53"/>
      <c r="W49" s="53">
        <v>3312653</v>
      </c>
      <c r="X49" s="54">
        <v>375000</v>
      </c>
      <c r="Y49" s="53">
        <v>2937653</v>
      </c>
      <c r="Z49" s="94">
        <v>783.37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37337616</v>
      </c>
      <c r="D60" s="346">
        <f t="shared" si="14"/>
        <v>0</v>
      </c>
      <c r="E60" s="219">
        <f t="shared" si="14"/>
        <v>32405000</v>
      </c>
      <c r="F60" s="264">
        <f t="shared" si="14"/>
        <v>53831913</v>
      </c>
      <c r="G60" s="264">
        <f t="shared" si="14"/>
        <v>0</v>
      </c>
      <c r="H60" s="219">
        <f t="shared" si="14"/>
        <v>1668588</v>
      </c>
      <c r="I60" s="219">
        <f t="shared" si="14"/>
        <v>1341134</v>
      </c>
      <c r="J60" s="264">
        <f t="shared" si="14"/>
        <v>3009722</v>
      </c>
      <c r="K60" s="264">
        <f t="shared" si="14"/>
        <v>1703102</v>
      </c>
      <c r="L60" s="219">
        <f t="shared" si="14"/>
        <v>3169978</v>
      </c>
      <c r="M60" s="219">
        <f t="shared" si="14"/>
        <v>2940482</v>
      </c>
      <c r="N60" s="264">
        <f t="shared" si="14"/>
        <v>7813562</v>
      </c>
      <c r="O60" s="264">
        <f t="shared" si="14"/>
        <v>573386</v>
      </c>
      <c r="P60" s="219">
        <f t="shared" si="14"/>
        <v>8074707</v>
      </c>
      <c r="Q60" s="219">
        <f t="shared" si="14"/>
        <v>9654350</v>
      </c>
      <c r="R60" s="264">
        <f t="shared" si="14"/>
        <v>18302443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29125727</v>
      </c>
      <c r="X60" s="219">
        <f t="shared" si="14"/>
        <v>40373935</v>
      </c>
      <c r="Y60" s="264">
        <f t="shared" si="14"/>
        <v>-11248208</v>
      </c>
      <c r="Z60" s="337">
        <f>+IF(X60&lt;&gt;0,+(Y60/X60)*100,0)</f>
        <v>-27.860073584603533</v>
      </c>
      <c r="AA60" s="232">
        <f>+AA57+AA54+AA51+AA40+AA37+AA34+AA22+AA5</f>
        <v>53831913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13668977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1454977</v>
      </c>
      <c r="M62" s="347">
        <f t="shared" si="15"/>
        <v>96000</v>
      </c>
      <c r="N62" s="349">
        <f t="shared" si="15"/>
        <v>1550977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1550977</v>
      </c>
      <c r="X62" s="347">
        <f t="shared" si="15"/>
        <v>10251733</v>
      </c>
      <c r="Y62" s="349">
        <f t="shared" si="15"/>
        <v>-8700756</v>
      </c>
      <c r="Z62" s="338">
        <f>+IF(X62&lt;&gt;0,+(Y62/X62)*100,0)</f>
        <v>-84.87107496849558</v>
      </c>
      <c r="AA62" s="351">
        <f>SUM(AA63:AA66)</f>
        <v>13668977</v>
      </c>
    </row>
    <row r="63" spans="1:27" ht="12.75">
      <c r="A63" s="361" t="s">
        <v>259</v>
      </c>
      <c r="B63" s="136"/>
      <c r="C63" s="60"/>
      <c r="D63" s="340"/>
      <c r="E63" s="60"/>
      <c r="F63" s="59">
        <v>4608977</v>
      </c>
      <c r="G63" s="59"/>
      <c r="H63" s="60"/>
      <c r="I63" s="60"/>
      <c r="J63" s="59"/>
      <c r="K63" s="59"/>
      <c r="L63" s="60">
        <v>1454977</v>
      </c>
      <c r="M63" s="60">
        <v>96000</v>
      </c>
      <c r="N63" s="59">
        <v>1550977</v>
      </c>
      <c r="O63" s="59"/>
      <c r="P63" s="60"/>
      <c r="Q63" s="60"/>
      <c r="R63" s="59"/>
      <c r="S63" s="59"/>
      <c r="T63" s="60"/>
      <c r="U63" s="60"/>
      <c r="V63" s="59"/>
      <c r="W63" s="59">
        <v>1550977</v>
      </c>
      <c r="X63" s="60">
        <v>3456733</v>
      </c>
      <c r="Y63" s="59">
        <v>-1905756</v>
      </c>
      <c r="Z63" s="61">
        <v>-55.13</v>
      </c>
      <c r="AA63" s="62">
        <v>4608977</v>
      </c>
    </row>
    <row r="64" spans="1:27" ht="12.75">
      <c r="A64" s="361" t="s">
        <v>260</v>
      </c>
      <c r="B64" s="136"/>
      <c r="C64" s="60"/>
      <c r="D64" s="340"/>
      <c r="E64" s="60"/>
      <c r="F64" s="59">
        <v>9060000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6795000</v>
      </c>
      <c r="Y64" s="59">
        <v>-6795000</v>
      </c>
      <c r="Z64" s="61">
        <v>-100</v>
      </c>
      <c r="AA64" s="62">
        <v>9060000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31300000</v>
      </c>
      <c r="F5" s="358">
        <f t="shared" si="0"/>
        <v>37985187</v>
      </c>
      <c r="G5" s="358">
        <f t="shared" si="0"/>
        <v>271807</v>
      </c>
      <c r="H5" s="356">
        <f t="shared" si="0"/>
        <v>2525469</v>
      </c>
      <c r="I5" s="356">
        <f t="shared" si="0"/>
        <v>0</v>
      </c>
      <c r="J5" s="358">
        <f t="shared" si="0"/>
        <v>2797276</v>
      </c>
      <c r="K5" s="358">
        <f t="shared" si="0"/>
        <v>0</v>
      </c>
      <c r="L5" s="356">
        <f t="shared" si="0"/>
        <v>6592101</v>
      </c>
      <c r="M5" s="356">
        <f t="shared" si="0"/>
        <v>0</v>
      </c>
      <c r="N5" s="358">
        <f t="shared" si="0"/>
        <v>6592101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9389377</v>
      </c>
      <c r="X5" s="356">
        <f t="shared" si="0"/>
        <v>28488890</v>
      </c>
      <c r="Y5" s="358">
        <f t="shared" si="0"/>
        <v>-19099513</v>
      </c>
      <c r="Z5" s="359">
        <f>+IF(X5&lt;&gt;0,+(Y5/X5)*100,0)</f>
        <v>-67.04196969415095</v>
      </c>
      <c r="AA5" s="360">
        <f>+AA6+AA8+AA11+AA13+AA15</f>
        <v>37985187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27550000</v>
      </c>
      <c r="F6" s="59">
        <f t="shared" si="1"/>
        <v>33235187</v>
      </c>
      <c r="G6" s="59">
        <f t="shared" si="1"/>
        <v>271807</v>
      </c>
      <c r="H6" s="60">
        <f t="shared" si="1"/>
        <v>2525469</v>
      </c>
      <c r="I6" s="60">
        <f t="shared" si="1"/>
        <v>0</v>
      </c>
      <c r="J6" s="59">
        <f t="shared" si="1"/>
        <v>2797276</v>
      </c>
      <c r="K6" s="59">
        <f t="shared" si="1"/>
        <v>0</v>
      </c>
      <c r="L6" s="60">
        <f t="shared" si="1"/>
        <v>6439160</v>
      </c>
      <c r="M6" s="60">
        <f t="shared" si="1"/>
        <v>0</v>
      </c>
      <c r="N6" s="59">
        <f t="shared" si="1"/>
        <v>6439160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9236436</v>
      </c>
      <c r="X6" s="60">
        <f t="shared" si="1"/>
        <v>24926390</v>
      </c>
      <c r="Y6" s="59">
        <f t="shared" si="1"/>
        <v>-15689954</v>
      </c>
      <c r="Z6" s="61">
        <f>+IF(X6&lt;&gt;0,+(Y6/X6)*100,0)</f>
        <v>-62.94515170467926</v>
      </c>
      <c r="AA6" s="62">
        <f t="shared" si="1"/>
        <v>33235187</v>
      </c>
    </row>
    <row r="7" spans="1:27" ht="12.75">
      <c r="A7" s="291" t="s">
        <v>229</v>
      </c>
      <c r="B7" s="142"/>
      <c r="C7" s="60"/>
      <c r="D7" s="340"/>
      <c r="E7" s="60">
        <v>27550000</v>
      </c>
      <c r="F7" s="59">
        <v>33235187</v>
      </c>
      <c r="G7" s="59">
        <v>271807</v>
      </c>
      <c r="H7" s="60">
        <v>2525469</v>
      </c>
      <c r="I7" s="60"/>
      <c r="J7" s="59">
        <v>2797276</v>
      </c>
      <c r="K7" s="59"/>
      <c r="L7" s="60">
        <v>6439160</v>
      </c>
      <c r="M7" s="60"/>
      <c r="N7" s="59">
        <v>6439160</v>
      </c>
      <c r="O7" s="59"/>
      <c r="P7" s="60"/>
      <c r="Q7" s="60"/>
      <c r="R7" s="59"/>
      <c r="S7" s="59"/>
      <c r="T7" s="60"/>
      <c r="U7" s="60"/>
      <c r="V7" s="59"/>
      <c r="W7" s="59">
        <v>9236436</v>
      </c>
      <c r="X7" s="60">
        <v>24926390</v>
      </c>
      <c r="Y7" s="59">
        <v>-15689954</v>
      </c>
      <c r="Z7" s="61">
        <v>-62.95</v>
      </c>
      <c r="AA7" s="62">
        <v>33235187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3250000</v>
      </c>
      <c r="F8" s="59">
        <f t="shared" si="2"/>
        <v>4750000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3562500</v>
      </c>
      <c r="Y8" s="59">
        <f t="shared" si="2"/>
        <v>-3562500</v>
      </c>
      <c r="Z8" s="61">
        <f>+IF(X8&lt;&gt;0,+(Y8/X8)*100,0)</f>
        <v>-100</v>
      </c>
      <c r="AA8" s="62">
        <f>SUM(AA9:AA10)</f>
        <v>4750000</v>
      </c>
    </row>
    <row r="9" spans="1:27" ht="12.75">
      <c r="A9" s="291" t="s">
        <v>230</v>
      </c>
      <c r="B9" s="142"/>
      <c r="C9" s="60"/>
      <c r="D9" s="340"/>
      <c r="E9" s="60">
        <v>3250000</v>
      </c>
      <c r="F9" s="59">
        <v>4750000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3562500</v>
      </c>
      <c r="Y9" s="59">
        <v>-3562500</v>
      </c>
      <c r="Z9" s="61">
        <v>-100</v>
      </c>
      <c r="AA9" s="62">
        <v>4750000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152941</v>
      </c>
      <c r="M15" s="60">
        <f t="shared" si="5"/>
        <v>0</v>
      </c>
      <c r="N15" s="59">
        <f t="shared" si="5"/>
        <v>152941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152941</v>
      </c>
      <c r="X15" s="60">
        <f t="shared" si="5"/>
        <v>0</v>
      </c>
      <c r="Y15" s="59">
        <f t="shared" si="5"/>
        <v>152941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>
        <v>152941</v>
      </c>
      <c r="M16" s="60"/>
      <c r="N16" s="59">
        <v>152941</v>
      </c>
      <c r="O16" s="59"/>
      <c r="P16" s="60"/>
      <c r="Q16" s="60"/>
      <c r="R16" s="59"/>
      <c r="S16" s="59"/>
      <c r="T16" s="60"/>
      <c r="U16" s="60"/>
      <c r="V16" s="59"/>
      <c r="W16" s="59">
        <v>152941</v>
      </c>
      <c r="X16" s="60"/>
      <c r="Y16" s="59">
        <v>152941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2169740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1627305</v>
      </c>
      <c r="Y22" s="345">
        <f t="shared" si="6"/>
        <v>-1627305</v>
      </c>
      <c r="Z22" s="336">
        <f>+IF(X22&lt;&gt;0,+(Y22/X22)*100,0)</f>
        <v>-100</v>
      </c>
      <c r="AA22" s="350">
        <f>SUM(AA23:AA32)</f>
        <v>2169740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2169740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1627305</v>
      </c>
      <c r="Y24" s="59">
        <v>-1627305</v>
      </c>
      <c r="Z24" s="61">
        <v>-100</v>
      </c>
      <c r="AA24" s="62">
        <v>2169740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31300000</v>
      </c>
      <c r="F60" s="264">
        <f t="shared" si="14"/>
        <v>40154927</v>
      </c>
      <c r="G60" s="264">
        <f t="shared" si="14"/>
        <v>271807</v>
      </c>
      <c r="H60" s="219">
        <f t="shared" si="14"/>
        <v>2525469</v>
      </c>
      <c r="I60" s="219">
        <f t="shared" si="14"/>
        <v>0</v>
      </c>
      <c r="J60" s="264">
        <f t="shared" si="14"/>
        <v>2797276</v>
      </c>
      <c r="K60" s="264">
        <f t="shared" si="14"/>
        <v>0</v>
      </c>
      <c r="L60" s="219">
        <f t="shared" si="14"/>
        <v>6592101</v>
      </c>
      <c r="M60" s="219">
        <f t="shared" si="14"/>
        <v>0</v>
      </c>
      <c r="N60" s="264">
        <f t="shared" si="14"/>
        <v>6592101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9389377</v>
      </c>
      <c r="X60" s="219">
        <f t="shared" si="14"/>
        <v>30116195</v>
      </c>
      <c r="Y60" s="264">
        <f t="shared" si="14"/>
        <v>-20726818</v>
      </c>
      <c r="Z60" s="337">
        <f>+IF(X60&lt;&gt;0,+(Y60/X60)*100,0)</f>
        <v>-68.82283103825036</v>
      </c>
      <c r="AA60" s="232">
        <f>+AA57+AA54+AA51+AA40+AA37+AA34+AA22+AA5</f>
        <v>40154927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2018-05-08T09:18:50Z</dcterms:created>
  <dcterms:modified xsi:type="dcterms:W3CDTF">2018-05-08T09:18:54Z</dcterms:modified>
  <cp:category/>
  <cp:version/>
  <cp:contentType/>
  <cp:contentStatus/>
</cp:coreProperties>
</file>