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<sst xmlns="http://schemas.openxmlformats.org/spreadsheetml/2006/main" count="857" uniqueCount="303">
  <si>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Ubuhlebezwe(KZN434)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</si>
  <si>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</si>
  <si>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</si>
  <si>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</si>
  <si>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</si>
  <si>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</si>
  <si>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</si>
  <si>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</si>
  <si>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</si>
  <si>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</si>
  <si>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</si>
  <si>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</si>
  <si>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</si>
  <si>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</si>
  <si>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</si>
  <si>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</si>
  <si>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</si>
  <si>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</si>
  <si>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</si>
  <si>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</si>
  <si>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</si>
  <si>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</si>
  <si>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</si>
  <si>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</si>
  <si>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</si>
  <si>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</si>
  <si>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</si>
  <si>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</si>
  <si>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</si>
  <si>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</si>
  <si>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</si>
  <si>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</si>
  <si>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</si>
  <si>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</si>
  <si>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</si>
  <si>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</si>
  <si>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</si>
  <si>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</si>
  <si>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</si>
  <si>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</si>
  <si>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</si>
  <si>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</si>
  <si>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</si>
  <si>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</si>
  <si>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</si>
  <si>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</si>
  <si>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</si>
  <si>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</si>
  <si>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</si>
  <si>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</si>
  <si>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</si>
  <si>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</si>
  <si>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</si>
  <si>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</si>
  <si>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</si>
  <si>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</si>
  <si>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</si>
  <si>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</si>
  <si>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</si>
  <si>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</si>
  <si>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</si>
  <si>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</si>
  <si>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</si>
  <si>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</si>
  <si>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</si>
  <si>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</si>
  <si>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</si>
  <si>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</si>
  <si>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</si>
  <si>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</si>
  <si>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Ubuhlebezwe(KZN434)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</si>
  <si>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</si>
  <si>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</si>
  <si>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</si>
  <si>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</si>
  <si>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</si>
  <si>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</si>
  <si>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</si>
  <si>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</si>
  <si>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</si>
  <si>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</si>
  <si>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</si>
  <si>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</si>
  <si>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</si>
  <si>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</si>
  <si>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</si>
  <si>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</si>
  <si>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</si>
  <si>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</si>
  <si>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</si>
  <si>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</si>
  <si>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</si>
  <si>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</si>
  <si>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</si>
  <si>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</si>
  <si>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</si>
  <si>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</si>
  <si>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</si>
  <si>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</si>
  <si>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</si>
  <si>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Ubuhlebezwe(KZN434)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</si>
  <si>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</si>
  <si>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</si>
  <si>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</si>
  <si>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</si>
  <si>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</si>
  <si>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</si>
  <si>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</si>
  <si>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</si>
  <si>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</si>
  <si>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</si>
  <si>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</si>
  <si>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</si>
  <si>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</si>
  <si>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</si>
  <si>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</si>
  <si>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</si>
  <si>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</si>
  <si>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</si>
  <si>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</si>
  <si>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</si>
  <si>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</si>
  <si>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</si>
  <si>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</si>
  <si>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</si>
  <si>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</si>
  <si>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</si>
  <si>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</si>
  <si>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</si>
  <si>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Ubuhlebezwe(KZN434)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</si>
  <si>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</si>
  <si>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</si>
  <si>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</si>
  <si>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</si>
  <si>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</si>
  <si>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</si>
  <si>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</si>
  <si>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</si>
  <si>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</si>
  <si>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</si>
  <si>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Ubuhlebezwe(KZN434)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</si>
  <si>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</si>
  <si>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</si>
  <si>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</si>
  <si>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</si>
  <si>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</si>
  <si>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</si>
  <si>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</si>
  <si>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</si>
  <si>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</si>
  <si>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</si>
  <si>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</si>
  <si>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</si>
  <si>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</si>
  <si>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</si>
  <si>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</si>
  <si>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</si>
  <si>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</si>
  <si>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</si>
  <si>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</si>
  <si>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</si>
  <si>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</si>
  <si>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</si>
  <si>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</si>
  <si>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</si>
  <si>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</si>
  <si>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</si>
  <si>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</si>
  <si>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</si>
  <si>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</si>
  <si>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</si>
  <si>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</si>
  <si>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</si>
  <si>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</si>
  <si>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Ubuhlebezwe(KZN434)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</si>
  <si>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</si>
  <si>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</si>
  <si>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</si>
  <si>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</si>
  <si>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</si>
  <si>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</si>
  <si>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</si>
  <si>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</si>
  <si>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</si>
  <si>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</si>
  <si>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</si>
  <si>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</si>
  <si>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</si>
  <si>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</si>
  <si>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</si>
  <si>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</si>
  <si>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</si>
  <si>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</si>
  <si>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</si>
  <si>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</si>
  <si>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</si>
  <si>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</si>
  <si>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</si>
  <si>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</si>
  <si>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</si>
  <si>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</si>
  <si>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</si>
  <si>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Ubuhlebezwe(KZN434)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</si>
  <si>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</si>
  <si>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</si>
  <si>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</si>
  <si>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</si>
  <si>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</si>
  <si>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</si>
  <si>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</si>
  <si>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</si>
  <si>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</si>
  <si>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</si>
  <si>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</si>
  <si>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</si>
  <si>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</si>
  <si>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</si>
  <si>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</si>
  <si>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</si>
  <si>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</si>
  <si>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</si>
  <si>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</si>
  <si>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</si>
  <si>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</si>
  <si>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</si>
  <si>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</si>
  <si>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</si>
  <si>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Ubuhlebezwe(KZN434)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</si>
  <si>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</si>
  <si>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</si>
  <si>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</si>
  <si>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</si>
  <si>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</si>
  <si>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</si>
  <si>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</si>
  <si>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</si>
  <si>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</si>
  <si>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</si>
  <si>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</si>
  <si>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</si>
  <si>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</si>
  <si>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</si>
  <si>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</si>
  <si>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</si>
  <si>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</si>
  <si>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</si>
  <si>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</si>
  <si>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</si>
  <si>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</si>
  <si>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</si>
  <si>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</si>
  <si>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</si>
  <si>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</si>
  <si>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</si>
  <si>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</si>
  <si>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</si>
  <si>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</si>
  <si>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</si>
  <si>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</si>
  <si>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</si>
  <si>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</si>
  <si>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</si>
  <si>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</si>
  <si>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Ubuhlebezwe(KZN434)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</si>
  <si>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</si>
  <si>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</si>
  <si>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Ubuhlebezwe(KZN434)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</si>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</sst>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13122243</v>
      </c>
      <c r="C5" s="19">
        <v>0</v>
      </c>
      <c r="D5" s="59">
        <v>15747822</v>
      </c>
      <c r="E5" s="60">
        <v>14585235</v>
      </c>
      <c r="F5" s="60">
        <v>569337</v>
      </c>
      <c r="G5" s="60">
        <v>1087056</v>
      </c>
      <c r="H5" s="60">
        <v>1953667</v>
      </c>
      <c r="I5" s="60">
        <v>3610060</v>
      </c>
      <c r="J5" s="60">
        <v>2181789</v>
      </c>
      <c r="K5" s="60">
        <v>1090399</v>
      </c>
      <c r="L5" s="60">
        <v>-231953</v>
      </c>
      <c r="M5" s="60">
        <v>3040235</v>
      </c>
      <c r="N5" s="60">
        <v>1089047</v>
      </c>
      <c r="O5" s="60">
        <v>1131306</v>
      </c>
      <c r="P5" s="60">
        <v>1097400</v>
      </c>
      <c r="Q5" s="60">
        <v>3317753</v>
      </c>
      <c r="R5" s="60">
        <v>0</v>
      </c>
      <c r="S5" s="60">
        <v>0</v>
      </c>
      <c r="T5" s="60">
        <v>0</v>
      </c>
      <c r="U5" s="60">
        <v>0</v>
      </c>
      <c r="V5" s="60">
        <v>9968048</v>
      </c>
      <c r="W5" s="60">
        <v>11810871</v>
      </c>
      <c r="X5" s="60">
        <v>-1842823</v>
      </c>
      <c r="Y5" s="61">
        <v>-15.6</v>
      </c>
      <c r="Z5" s="62">
        <v>14585235</v>
      </c>
    </row>
    <row r="6" spans="1:26" ht="12.75">
      <c r="A6" s="58" t="s">
        <v>32</v>
      </c>
      <c r="B6" s="19">
        <v>1726005</v>
      </c>
      <c r="C6" s="19">
        <v>0</v>
      </c>
      <c r="D6" s="59">
        <v>1990711</v>
      </c>
      <c r="E6" s="60">
        <v>1990711</v>
      </c>
      <c r="F6" s="60">
        <v>184306</v>
      </c>
      <c r="G6" s="60">
        <v>157689</v>
      </c>
      <c r="H6" s="60">
        <v>131050</v>
      </c>
      <c r="I6" s="60">
        <v>473045</v>
      </c>
      <c r="J6" s="60">
        <v>158657</v>
      </c>
      <c r="K6" s="60">
        <v>181011</v>
      </c>
      <c r="L6" s="60">
        <v>178821</v>
      </c>
      <c r="M6" s="60">
        <v>518489</v>
      </c>
      <c r="N6" s="60">
        <v>178821</v>
      </c>
      <c r="O6" s="60">
        <v>175541</v>
      </c>
      <c r="P6" s="60">
        <v>196597</v>
      </c>
      <c r="Q6" s="60">
        <v>550959</v>
      </c>
      <c r="R6" s="60">
        <v>0</v>
      </c>
      <c r="S6" s="60">
        <v>0</v>
      </c>
      <c r="T6" s="60">
        <v>0</v>
      </c>
      <c r="U6" s="60">
        <v>0</v>
      </c>
      <c r="V6" s="60">
        <v>1542493</v>
      </c>
      <c r="W6" s="60">
        <v>1453885</v>
      </c>
      <c r="X6" s="60">
        <v>88608</v>
      </c>
      <c r="Y6" s="61">
        <v>6.09</v>
      </c>
      <c r="Z6" s="62">
        <v>1990711</v>
      </c>
    </row>
    <row r="7" spans="1:26" ht="12.75">
      <c r="A7" s="58" t="s">
        <v>33</v>
      </c>
      <c r="B7" s="19">
        <v>9215250</v>
      </c>
      <c r="C7" s="19">
        <v>0</v>
      </c>
      <c r="D7" s="59">
        <v>7000000</v>
      </c>
      <c r="E7" s="60">
        <v>10000000</v>
      </c>
      <c r="F7" s="60">
        <v>0</v>
      </c>
      <c r="G7" s="60">
        <v>728813</v>
      </c>
      <c r="H7" s="60">
        <v>1396237</v>
      </c>
      <c r="I7" s="60">
        <v>2125050</v>
      </c>
      <c r="J7" s="60">
        <v>1511967</v>
      </c>
      <c r="K7" s="60">
        <v>609120</v>
      </c>
      <c r="L7" s="60">
        <v>354042</v>
      </c>
      <c r="M7" s="60">
        <v>2475129</v>
      </c>
      <c r="N7" s="60">
        <v>354042</v>
      </c>
      <c r="O7" s="60">
        <v>775405</v>
      </c>
      <c r="P7" s="60">
        <v>1793545</v>
      </c>
      <c r="Q7" s="60">
        <v>2922992</v>
      </c>
      <c r="R7" s="60">
        <v>0</v>
      </c>
      <c r="S7" s="60">
        <v>0</v>
      </c>
      <c r="T7" s="60">
        <v>0</v>
      </c>
      <c r="U7" s="60">
        <v>0</v>
      </c>
      <c r="V7" s="60">
        <v>7523171</v>
      </c>
      <c r="W7" s="60">
        <v>372314</v>
      </c>
      <c r="X7" s="60">
        <v>7150857</v>
      </c>
      <c r="Y7" s="61">
        <v>1920.65</v>
      </c>
      <c r="Z7" s="62">
        <v>10000000</v>
      </c>
    </row>
    <row r="8" spans="1:26" ht="12.75">
      <c r="A8" s="58" t="s">
        <v>34</v>
      </c>
      <c r="B8" s="19">
        <v>124757917</v>
      </c>
      <c r="C8" s="19">
        <v>0</v>
      </c>
      <c r="D8" s="59">
        <v>99114000</v>
      </c>
      <c r="E8" s="60">
        <v>119579000</v>
      </c>
      <c r="F8" s="60">
        <v>36579608</v>
      </c>
      <c r="G8" s="60">
        <v>0</v>
      </c>
      <c r="H8" s="60">
        <v>4040472</v>
      </c>
      <c r="I8" s="60">
        <v>40620080</v>
      </c>
      <c r="J8" s="60">
        <v>3768947</v>
      </c>
      <c r="K8" s="60">
        <v>0</v>
      </c>
      <c r="L8" s="60">
        <v>29287986</v>
      </c>
      <c r="M8" s="60">
        <v>33056933</v>
      </c>
      <c r="N8" s="60">
        <v>1294986</v>
      </c>
      <c r="O8" s="60">
        <v>249459</v>
      </c>
      <c r="P8" s="60">
        <v>23086311</v>
      </c>
      <c r="Q8" s="60">
        <v>24630756</v>
      </c>
      <c r="R8" s="60">
        <v>0</v>
      </c>
      <c r="S8" s="60">
        <v>0</v>
      </c>
      <c r="T8" s="60">
        <v>0</v>
      </c>
      <c r="U8" s="60">
        <v>0</v>
      </c>
      <c r="V8" s="60">
        <v>98307769</v>
      </c>
      <c r="W8" s="60">
        <v>99114000</v>
      </c>
      <c r="X8" s="60">
        <v>-806231</v>
      </c>
      <c r="Y8" s="61">
        <v>-0.81</v>
      </c>
      <c r="Z8" s="62">
        <v>119579000</v>
      </c>
    </row>
    <row r="9" spans="1:26" ht="12.75">
      <c r="A9" s="58" t="s">
        <v>35</v>
      </c>
      <c r="B9" s="19">
        <v>12033023</v>
      </c>
      <c r="C9" s="19">
        <v>0</v>
      </c>
      <c r="D9" s="59">
        <v>10494500</v>
      </c>
      <c r="E9" s="60">
        <v>7396000</v>
      </c>
      <c r="F9" s="60">
        <v>285751</v>
      </c>
      <c r="G9" s="60">
        <v>217300</v>
      </c>
      <c r="H9" s="60">
        <v>880443</v>
      </c>
      <c r="I9" s="60">
        <v>1383494</v>
      </c>
      <c r="J9" s="60">
        <v>332196</v>
      </c>
      <c r="K9" s="60">
        <v>255308</v>
      </c>
      <c r="L9" s="60">
        <v>780062</v>
      </c>
      <c r="M9" s="60">
        <v>1367566</v>
      </c>
      <c r="N9" s="60">
        <v>289062</v>
      </c>
      <c r="O9" s="60">
        <v>444231</v>
      </c>
      <c r="P9" s="60">
        <v>809994</v>
      </c>
      <c r="Q9" s="60">
        <v>1543287</v>
      </c>
      <c r="R9" s="60">
        <v>0</v>
      </c>
      <c r="S9" s="60">
        <v>0</v>
      </c>
      <c r="T9" s="60">
        <v>0</v>
      </c>
      <c r="U9" s="60">
        <v>0</v>
      </c>
      <c r="V9" s="60">
        <v>4294347</v>
      </c>
      <c r="W9" s="60">
        <v>35806865</v>
      </c>
      <c r="X9" s="60">
        <v>-31512518</v>
      </c>
      <c r="Y9" s="61">
        <v>-88.01</v>
      </c>
      <c r="Z9" s="62">
        <v>7396000</v>
      </c>
    </row>
    <row r="10" spans="1:26" ht="22.5">
      <c r="A10" s="63" t="s">
        <v>278</v>
      </c>
      <c r="B10" s="64">
        <f>SUM(B5:B9)</f>
        <v>160854438</v>
      </c>
      <c r="C10" s="64">
        <f>SUM(C5:C9)</f>
        <v>0</v>
      </c>
      <c r="D10" s="65">
        <f aca="true" t="shared" si="0" ref="D10:Z10">SUM(D5:D9)</f>
        <v>134347033</v>
      </c>
      <c r="E10" s="66">
        <f t="shared" si="0"/>
        <v>153550946</v>
      </c>
      <c r="F10" s="66">
        <f t="shared" si="0"/>
        <v>37619002</v>
      </c>
      <c r="G10" s="66">
        <f t="shared" si="0"/>
        <v>2190858</v>
      </c>
      <c r="H10" s="66">
        <f t="shared" si="0"/>
        <v>8401869</v>
      </c>
      <c r="I10" s="66">
        <f t="shared" si="0"/>
        <v>48211729</v>
      </c>
      <c r="J10" s="66">
        <f t="shared" si="0"/>
        <v>7953556</v>
      </c>
      <c r="K10" s="66">
        <f t="shared" si="0"/>
        <v>2135838</v>
      </c>
      <c r="L10" s="66">
        <f t="shared" si="0"/>
        <v>30368958</v>
      </c>
      <c r="M10" s="66">
        <f t="shared" si="0"/>
        <v>40458352</v>
      </c>
      <c r="N10" s="66">
        <f t="shared" si="0"/>
        <v>3205958</v>
      </c>
      <c r="O10" s="66">
        <f t="shared" si="0"/>
        <v>2775942</v>
      </c>
      <c r="P10" s="66">
        <f t="shared" si="0"/>
        <v>26983847</v>
      </c>
      <c r="Q10" s="66">
        <f t="shared" si="0"/>
        <v>32965747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121635828</v>
      </c>
      <c r="W10" s="66">
        <f t="shared" si="0"/>
        <v>148557935</v>
      </c>
      <c r="X10" s="66">
        <f t="shared" si="0"/>
        <v>-26922107</v>
      </c>
      <c r="Y10" s="67">
        <f>+IF(W10&lt;&gt;0,(X10/W10)*100,0)</f>
        <v>-18.12229484746136</v>
      </c>
      <c r="Z10" s="68">
        <f t="shared" si="0"/>
        <v>153550946</v>
      </c>
    </row>
    <row r="11" spans="1:26" ht="12.75">
      <c r="A11" s="58" t="s">
        <v>37</v>
      </c>
      <c r="B11" s="19">
        <v>53793444</v>
      </c>
      <c r="C11" s="19">
        <v>0</v>
      </c>
      <c r="D11" s="59">
        <v>67684861</v>
      </c>
      <c r="E11" s="60">
        <v>67181555</v>
      </c>
      <c r="F11" s="60">
        <v>3297</v>
      </c>
      <c r="G11" s="60">
        <v>3275334</v>
      </c>
      <c r="H11" s="60">
        <v>6317315</v>
      </c>
      <c r="I11" s="60">
        <v>9595946</v>
      </c>
      <c r="J11" s="60">
        <v>3281401</v>
      </c>
      <c r="K11" s="60">
        <v>1140</v>
      </c>
      <c r="L11" s="60">
        <v>19948327</v>
      </c>
      <c r="M11" s="60">
        <v>23230868</v>
      </c>
      <c r="N11" s="60">
        <v>13673</v>
      </c>
      <c r="O11" s="60">
        <v>9257</v>
      </c>
      <c r="P11" s="60">
        <v>0</v>
      </c>
      <c r="Q11" s="60">
        <v>22930</v>
      </c>
      <c r="R11" s="60">
        <v>0</v>
      </c>
      <c r="S11" s="60">
        <v>0</v>
      </c>
      <c r="T11" s="60">
        <v>0</v>
      </c>
      <c r="U11" s="60">
        <v>0</v>
      </c>
      <c r="V11" s="60">
        <v>32849744</v>
      </c>
      <c r="W11" s="60">
        <v>51612576</v>
      </c>
      <c r="X11" s="60">
        <v>-18762832</v>
      </c>
      <c r="Y11" s="61">
        <v>-36.35</v>
      </c>
      <c r="Z11" s="62">
        <v>67181555</v>
      </c>
    </row>
    <row r="12" spans="1:26" ht="12.75">
      <c r="A12" s="58" t="s">
        <v>38</v>
      </c>
      <c r="B12" s="19">
        <v>8378802</v>
      </c>
      <c r="C12" s="19">
        <v>0</v>
      </c>
      <c r="D12" s="59">
        <v>9854978</v>
      </c>
      <c r="E12" s="60">
        <v>9891930</v>
      </c>
      <c r="F12" s="60">
        <v>0</v>
      </c>
      <c r="G12" s="60">
        <v>19708</v>
      </c>
      <c r="H12" s="60">
        <v>1505529</v>
      </c>
      <c r="I12" s="60">
        <v>1525237</v>
      </c>
      <c r="J12" s="60">
        <v>743815</v>
      </c>
      <c r="K12" s="60">
        <v>0</v>
      </c>
      <c r="L12" s="60">
        <v>2201470</v>
      </c>
      <c r="M12" s="60">
        <v>2945285</v>
      </c>
      <c r="N12" s="60">
        <v>14530</v>
      </c>
      <c r="O12" s="60">
        <v>0</v>
      </c>
      <c r="P12" s="60">
        <v>-17000</v>
      </c>
      <c r="Q12" s="60">
        <v>-2470</v>
      </c>
      <c r="R12" s="60">
        <v>0</v>
      </c>
      <c r="S12" s="60">
        <v>0</v>
      </c>
      <c r="T12" s="60">
        <v>0</v>
      </c>
      <c r="U12" s="60">
        <v>0</v>
      </c>
      <c r="V12" s="60">
        <v>4468052</v>
      </c>
      <c r="W12" s="60">
        <v>7483743</v>
      </c>
      <c r="X12" s="60">
        <v>-3015691</v>
      </c>
      <c r="Y12" s="61">
        <v>-40.3</v>
      </c>
      <c r="Z12" s="62">
        <v>9891930</v>
      </c>
    </row>
    <row r="13" spans="1:26" ht="12.75">
      <c r="A13" s="58" t="s">
        <v>279</v>
      </c>
      <c r="B13" s="19">
        <v>20172670</v>
      </c>
      <c r="C13" s="19">
        <v>0</v>
      </c>
      <c r="D13" s="59">
        <v>19000000</v>
      </c>
      <c r="E13" s="60">
        <v>19000000</v>
      </c>
      <c r="F13" s="60">
        <v>10716</v>
      </c>
      <c r="G13" s="60">
        <v>0</v>
      </c>
      <c r="H13" s="60">
        <v>0</v>
      </c>
      <c r="I13" s="60">
        <v>10716</v>
      </c>
      <c r="J13" s="60">
        <v>0</v>
      </c>
      <c r="K13" s="60">
        <v>0</v>
      </c>
      <c r="L13" s="60">
        <v>9489000</v>
      </c>
      <c r="M13" s="60">
        <v>9489000</v>
      </c>
      <c r="N13" s="60">
        <v>0</v>
      </c>
      <c r="O13" s="60">
        <v>0</v>
      </c>
      <c r="P13" s="60">
        <v>5654653</v>
      </c>
      <c r="Q13" s="60">
        <v>5654653</v>
      </c>
      <c r="R13" s="60">
        <v>0</v>
      </c>
      <c r="S13" s="60">
        <v>0</v>
      </c>
      <c r="T13" s="60">
        <v>0</v>
      </c>
      <c r="U13" s="60">
        <v>0</v>
      </c>
      <c r="V13" s="60">
        <v>15154369</v>
      </c>
      <c r="W13" s="60">
        <v>14249997</v>
      </c>
      <c r="X13" s="60">
        <v>904372</v>
      </c>
      <c r="Y13" s="61">
        <v>6.35</v>
      </c>
      <c r="Z13" s="62">
        <v>19000000</v>
      </c>
    </row>
    <row r="14" spans="1:26" ht="12.75">
      <c r="A14" s="58" t="s">
        <v>40</v>
      </c>
      <c r="B14" s="19">
        <v>1423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2882897</v>
      </c>
      <c r="C15" s="19">
        <v>0</v>
      </c>
      <c r="D15" s="59">
        <v>4186385</v>
      </c>
      <c r="E15" s="60">
        <v>594800</v>
      </c>
      <c r="F15" s="60">
        <v>0</v>
      </c>
      <c r="G15" s="60">
        <v>17746</v>
      </c>
      <c r="H15" s="60">
        <v>842605</v>
      </c>
      <c r="I15" s="60">
        <v>860351</v>
      </c>
      <c r="J15" s="60">
        <v>171583</v>
      </c>
      <c r="K15" s="60">
        <v>44829</v>
      </c>
      <c r="L15" s="60">
        <v>791935</v>
      </c>
      <c r="M15" s="60">
        <v>1008347</v>
      </c>
      <c r="N15" s="60">
        <v>47065</v>
      </c>
      <c r="O15" s="60">
        <v>22041</v>
      </c>
      <c r="P15" s="60">
        <v>-1556355</v>
      </c>
      <c r="Q15" s="60">
        <v>-1487249</v>
      </c>
      <c r="R15" s="60">
        <v>0</v>
      </c>
      <c r="S15" s="60">
        <v>0</v>
      </c>
      <c r="T15" s="60">
        <v>0</v>
      </c>
      <c r="U15" s="60">
        <v>0</v>
      </c>
      <c r="V15" s="60">
        <v>381449</v>
      </c>
      <c r="W15" s="60">
        <v>3139785</v>
      </c>
      <c r="X15" s="60">
        <v>-2758336</v>
      </c>
      <c r="Y15" s="61">
        <v>-87.85</v>
      </c>
      <c r="Z15" s="62">
        <v>594800</v>
      </c>
    </row>
    <row r="16" spans="1:26" ht="12.75">
      <c r="A16" s="69" t="s">
        <v>42</v>
      </c>
      <c r="B16" s="19">
        <v>0</v>
      </c>
      <c r="C16" s="19">
        <v>0</v>
      </c>
      <c r="D16" s="59">
        <v>4221000</v>
      </c>
      <c r="E16" s="60">
        <v>20010000</v>
      </c>
      <c r="F16" s="60">
        <v>0</v>
      </c>
      <c r="G16" s="60">
        <v>3166</v>
      </c>
      <c r="H16" s="60">
        <v>805871</v>
      </c>
      <c r="I16" s="60">
        <v>809037</v>
      </c>
      <c r="J16" s="60">
        <v>811</v>
      </c>
      <c r="K16" s="60">
        <v>4368</v>
      </c>
      <c r="L16" s="60">
        <v>709000</v>
      </c>
      <c r="M16" s="60">
        <v>714179</v>
      </c>
      <c r="N16" s="60">
        <v>0</v>
      </c>
      <c r="O16" s="60">
        <v>7952011</v>
      </c>
      <c r="P16" s="60">
        <v>1940968</v>
      </c>
      <c r="Q16" s="60">
        <v>9892979</v>
      </c>
      <c r="R16" s="60">
        <v>0</v>
      </c>
      <c r="S16" s="60">
        <v>0</v>
      </c>
      <c r="T16" s="60">
        <v>0</v>
      </c>
      <c r="U16" s="60">
        <v>0</v>
      </c>
      <c r="V16" s="60">
        <v>11416195</v>
      </c>
      <c r="W16" s="60">
        <v>2835582</v>
      </c>
      <c r="X16" s="60">
        <v>8580613</v>
      </c>
      <c r="Y16" s="61">
        <v>302.61</v>
      </c>
      <c r="Z16" s="62">
        <v>20010000</v>
      </c>
    </row>
    <row r="17" spans="1:26" ht="12.75">
      <c r="A17" s="58" t="s">
        <v>43</v>
      </c>
      <c r="B17" s="19">
        <v>38081182</v>
      </c>
      <c r="C17" s="19">
        <v>0</v>
      </c>
      <c r="D17" s="59">
        <v>40136500</v>
      </c>
      <c r="E17" s="60">
        <v>48542577</v>
      </c>
      <c r="F17" s="60">
        <v>195668</v>
      </c>
      <c r="G17" s="60">
        <v>1094268</v>
      </c>
      <c r="H17" s="60">
        <v>4130438</v>
      </c>
      <c r="I17" s="60">
        <v>5420374</v>
      </c>
      <c r="J17" s="60">
        <v>1565826</v>
      </c>
      <c r="K17" s="60">
        <v>2779932</v>
      </c>
      <c r="L17" s="60">
        <v>6191687</v>
      </c>
      <c r="M17" s="60">
        <v>10537445</v>
      </c>
      <c r="N17" s="60">
        <v>3747313</v>
      </c>
      <c r="O17" s="60">
        <v>2164127</v>
      </c>
      <c r="P17" s="60">
        <v>-1681163</v>
      </c>
      <c r="Q17" s="60">
        <v>4230277</v>
      </c>
      <c r="R17" s="60">
        <v>0</v>
      </c>
      <c r="S17" s="60">
        <v>0</v>
      </c>
      <c r="T17" s="60">
        <v>0</v>
      </c>
      <c r="U17" s="60">
        <v>0</v>
      </c>
      <c r="V17" s="60">
        <v>20188096</v>
      </c>
      <c r="W17" s="60">
        <v>27432686</v>
      </c>
      <c r="X17" s="60">
        <v>-7244590</v>
      </c>
      <c r="Y17" s="61">
        <v>-26.41</v>
      </c>
      <c r="Z17" s="62">
        <v>48542577</v>
      </c>
    </row>
    <row r="18" spans="1:26" ht="12.75">
      <c r="A18" s="70" t="s">
        <v>44</v>
      </c>
      <c r="B18" s="71">
        <f>SUM(B11:B17)</f>
        <v>123310418</v>
      </c>
      <c r="C18" s="71">
        <f>SUM(C11:C17)</f>
        <v>0</v>
      </c>
      <c r="D18" s="72">
        <f aca="true" t="shared" si="1" ref="D18:Z18">SUM(D11:D17)</f>
        <v>145083724</v>
      </c>
      <c r="E18" s="73">
        <f t="shared" si="1"/>
        <v>165220862</v>
      </c>
      <c r="F18" s="73">
        <f t="shared" si="1"/>
        <v>209681</v>
      </c>
      <c r="G18" s="73">
        <f t="shared" si="1"/>
        <v>4410222</v>
      </c>
      <c r="H18" s="73">
        <f t="shared" si="1"/>
        <v>13601758</v>
      </c>
      <c r="I18" s="73">
        <f t="shared" si="1"/>
        <v>18221661</v>
      </c>
      <c r="J18" s="73">
        <f t="shared" si="1"/>
        <v>5763436</v>
      </c>
      <c r="K18" s="73">
        <f t="shared" si="1"/>
        <v>2830269</v>
      </c>
      <c r="L18" s="73">
        <f t="shared" si="1"/>
        <v>39331419</v>
      </c>
      <c r="M18" s="73">
        <f t="shared" si="1"/>
        <v>47925124</v>
      </c>
      <c r="N18" s="73">
        <f t="shared" si="1"/>
        <v>3822581</v>
      </c>
      <c r="O18" s="73">
        <f t="shared" si="1"/>
        <v>10147436</v>
      </c>
      <c r="P18" s="73">
        <f t="shared" si="1"/>
        <v>4341103</v>
      </c>
      <c r="Q18" s="73">
        <f t="shared" si="1"/>
        <v>18311120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84457905</v>
      </c>
      <c r="W18" s="73">
        <f t="shared" si="1"/>
        <v>106754369</v>
      </c>
      <c r="X18" s="73">
        <f t="shared" si="1"/>
        <v>-22296464</v>
      </c>
      <c r="Y18" s="67">
        <f>+IF(W18&lt;&gt;0,(X18/W18)*100,0)</f>
        <v>-20.88576253024361</v>
      </c>
      <c r="Z18" s="74">
        <f t="shared" si="1"/>
        <v>165220862</v>
      </c>
    </row>
    <row r="19" spans="1:26" ht="12.75">
      <c r="A19" s="70" t="s">
        <v>45</v>
      </c>
      <c r="B19" s="75">
        <f>+B10-B18</f>
        <v>37544020</v>
      </c>
      <c r="C19" s="75">
        <f>+C10-C18</f>
        <v>0</v>
      </c>
      <c r="D19" s="76">
        <f aca="true" t="shared" si="2" ref="D19:Z19">+D10-D18</f>
        <v>-10736691</v>
      </c>
      <c r="E19" s="77">
        <f t="shared" si="2"/>
        <v>-11669916</v>
      </c>
      <c r="F19" s="77">
        <f t="shared" si="2"/>
        <v>37409321</v>
      </c>
      <c r="G19" s="77">
        <f t="shared" si="2"/>
        <v>-2219364</v>
      </c>
      <c r="H19" s="77">
        <f t="shared" si="2"/>
        <v>-5199889</v>
      </c>
      <c r="I19" s="77">
        <f t="shared" si="2"/>
        <v>29990068</v>
      </c>
      <c r="J19" s="77">
        <f t="shared" si="2"/>
        <v>2190120</v>
      </c>
      <c r="K19" s="77">
        <f t="shared" si="2"/>
        <v>-694431</v>
      </c>
      <c r="L19" s="77">
        <f t="shared" si="2"/>
        <v>-8962461</v>
      </c>
      <c r="M19" s="77">
        <f t="shared" si="2"/>
        <v>-7466772</v>
      </c>
      <c r="N19" s="77">
        <f t="shared" si="2"/>
        <v>-616623</v>
      </c>
      <c r="O19" s="77">
        <f t="shared" si="2"/>
        <v>-7371494</v>
      </c>
      <c r="P19" s="77">
        <f t="shared" si="2"/>
        <v>22642744</v>
      </c>
      <c r="Q19" s="77">
        <f t="shared" si="2"/>
        <v>14654627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37177923</v>
      </c>
      <c r="W19" s="77">
        <f>IF(E10=E18,0,W10-W18)</f>
        <v>41803566</v>
      </c>
      <c r="X19" s="77">
        <f t="shared" si="2"/>
        <v>-4625643</v>
      </c>
      <c r="Y19" s="78">
        <f>+IF(W19&lt;&gt;0,(X19/W19)*100,0)</f>
        <v>-11.065187596675365</v>
      </c>
      <c r="Z19" s="79">
        <f t="shared" si="2"/>
        <v>-11669916</v>
      </c>
    </row>
    <row r="20" spans="1:26" ht="12.75">
      <c r="A20" s="58" t="s">
        <v>46</v>
      </c>
      <c r="B20" s="19">
        <v>0</v>
      </c>
      <c r="C20" s="19">
        <v>0</v>
      </c>
      <c r="D20" s="59">
        <v>47834052</v>
      </c>
      <c r="E20" s="60">
        <v>27330000</v>
      </c>
      <c r="F20" s="60">
        <v>10526316</v>
      </c>
      <c r="G20" s="60">
        <v>0</v>
      </c>
      <c r="H20" s="60">
        <v>216841</v>
      </c>
      <c r="I20" s="60">
        <v>10743157</v>
      </c>
      <c r="J20" s="60">
        <v>3911772</v>
      </c>
      <c r="K20" s="60">
        <v>3854117</v>
      </c>
      <c r="L20" s="60">
        <v>6116338</v>
      </c>
      <c r="M20" s="60">
        <v>13882227</v>
      </c>
      <c r="N20" s="60">
        <v>6116338</v>
      </c>
      <c r="O20" s="60">
        <v>1224183</v>
      </c>
      <c r="P20" s="60">
        <v>3918402</v>
      </c>
      <c r="Q20" s="60">
        <v>11258923</v>
      </c>
      <c r="R20" s="60">
        <v>0</v>
      </c>
      <c r="S20" s="60">
        <v>0</v>
      </c>
      <c r="T20" s="60">
        <v>0</v>
      </c>
      <c r="U20" s="60">
        <v>0</v>
      </c>
      <c r="V20" s="60">
        <v>35884307</v>
      </c>
      <c r="W20" s="60">
        <v>47834052</v>
      </c>
      <c r="X20" s="60">
        <v>-11949745</v>
      </c>
      <c r="Y20" s="61">
        <v>-24.98</v>
      </c>
      <c r="Z20" s="62">
        <v>27330000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37544020</v>
      </c>
      <c r="C22" s="86">
        <f>SUM(C19:C21)</f>
        <v>0</v>
      </c>
      <c r="D22" s="87">
        <f aca="true" t="shared" si="3" ref="D22:Z22">SUM(D19:D21)</f>
        <v>37097361</v>
      </c>
      <c r="E22" s="88">
        <f t="shared" si="3"/>
        <v>15660084</v>
      </c>
      <c r="F22" s="88">
        <f t="shared" si="3"/>
        <v>47935637</v>
      </c>
      <c r="G22" s="88">
        <f t="shared" si="3"/>
        <v>-2219364</v>
      </c>
      <c r="H22" s="88">
        <f t="shared" si="3"/>
        <v>-4983048</v>
      </c>
      <c r="I22" s="88">
        <f t="shared" si="3"/>
        <v>40733225</v>
      </c>
      <c r="J22" s="88">
        <f t="shared" si="3"/>
        <v>6101892</v>
      </c>
      <c r="K22" s="88">
        <f t="shared" si="3"/>
        <v>3159686</v>
      </c>
      <c r="L22" s="88">
        <f t="shared" si="3"/>
        <v>-2846123</v>
      </c>
      <c r="M22" s="88">
        <f t="shared" si="3"/>
        <v>6415455</v>
      </c>
      <c r="N22" s="88">
        <f t="shared" si="3"/>
        <v>5499715</v>
      </c>
      <c r="O22" s="88">
        <f t="shared" si="3"/>
        <v>-6147311</v>
      </c>
      <c r="P22" s="88">
        <f t="shared" si="3"/>
        <v>26561146</v>
      </c>
      <c r="Q22" s="88">
        <f t="shared" si="3"/>
        <v>25913550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73062230</v>
      </c>
      <c r="W22" s="88">
        <f t="shared" si="3"/>
        <v>89637618</v>
      </c>
      <c r="X22" s="88">
        <f t="shared" si="3"/>
        <v>-16575388</v>
      </c>
      <c r="Y22" s="89">
        <f>+IF(W22&lt;&gt;0,(X22/W22)*100,0)</f>
        <v>-18.491553401162445</v>
      </c>
      <c r="Z22" s="90">
        <f t="shared" si="3"/>
        <v>15660084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37544020</v>
      </c>
      <c r="C24" s="75">
        <f>SUM(C22:C23)</f>
        <v>0</v>
      </c>
      <c r="D24" s="76">
        <f aca="true" t="shared" si="4" ref="D24:Z24">SUM(D22:D23)</f>
        <v>37097361</v>
      </c>
      <c r="E24" s="77">
        <f t="shared" si="4"/>
        <v>15660084</v>
      </c>
      <c r="F24" s="77">
        <f t="shared" si="4"/>
        <v>47935637</v>
      </c>
      <c r="G24" s="77">
        <f t="shared" si="4"/>
        <v>-2219364</v>
      </c>
      <c r="H24" s="77">
        <f t="shared" si="4"/>
        <v>-4983048</v>
      </c>
      <c r="I24" s="77">
        <f t="shared" si="4"/>
        <v>40733225</v>
      </c>
      <c r="J24" s="77">
        <f t="shared" si="4"/>
        <v>6101892</v>
      </c>
      <c r="K24" s="77">
        <f t="shared" si="4"/>
        <v>3159686</v>
      </c>
      <c r="L24" s="77">
        <f t="shared" si="4"/>
        <v>-2846123</v>
      </c>
      <c r="M24" s="77">
        <f t="shared" si="4"/>
        <v>6415455</v>
      </c>
      <c r="N24" s="77">
        <f t="shared" si="4"/>
        <v>5499715</v>
      </c>
      <c r="O24" s="77">
        <f t="shared" si="4"/>
        <v>-6147311</v>
      </c>
      <c r="P24" s="77">
        <f t="shared" si="4"/>
        <v>26561146</v>
      </c>
      <c r="Q24" s="77">
        <f t="shared" si="4"/>
        <v>25913550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73062230</v>
      </c>
      <c r="W24" s="77">
        <f t="shared" si="4"/>
        <v>89637618</v>
      </c>
      <c r="X24" s="77">
        <f t="shared" si="4"/>
        <v>-16575388</v>
      </c>
      <c r="Y24" s="78">
        <f>+IF(W24&lt;&gt;0,(X24/W24)*100,0)</f>
        <v>-18.491553401162445</v>
      </c>
      <c r="Z24" s="79">
        <f t="shared" si="4"/>
        <v>15660084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46869756</v>
      </c>
      <c r="C27" s="22">
        <v>0</v>
      </c>
      <c r="D27" s="99">
        <v>83009663</v>
      </c>
      <c r="E27" s="100">
        <v>55820077</v>
      </c>
      <c r="F27" s="100">
        <v>0</v>
      </c>
      <c r="G27" s="100">
        <v>2861264</v>
      </c>
      <c r="H27" s="100">
        <v>7311132</v>
      </c>
      <c r="I27" s="100">
        <v>10172396</v>
      </c>
      <c r="J27" s="100">
        <v>4405316</v>
      </c>
      <c r="K27" s="100">
        <v>3049546</v>
      </c>
      <c r="L27" s="100">
        <v>6447943</v>
      </c>
      <c r="M27" s="100">
        <v>13902805</v>
      </c>
      <c r="N27" s="100">
        <v>0</v>
      </c>
      <c r="O27" s="100">
        <v>2555617</v>
      </c>
      <c r="P27" s="100">
        <v>2597723</v>
      </c>
      <c r="Q27" s="100">
        <v>5153340</v>
      </c>
      <c r="R27" s="100">
        <v>0</v>
      </c>
      <c r="S27" s="100">
        <v>0</v>
      </c>
      <c r="T27" s="100">
        <v>0</v>
      </c>
      <c r="U27" s="100">
        <v>0</v>
      </c>
      <c r="V27" s="100">
        <v>29228541</v>
      </c>
      <c r="W27" s="100">
        <v>41865058</v>
      </c>
      <c r="X27" s="100">
        <v>-12636517</v>
      </c>
      <c r="Y27" s="101">
        <v>-30.18</v>
      </c>
      <c r="Z27" s="102">
        <v>55820077</v>
      </c>
    </row>
    <row r="28" spans="1:26" ht="12.75">
      <c r="A28" s="103" t="s">
        <v>46</v>
      </c>
      <c r="B28" s="19">
        <v>24057585</v>
      </c>
      <c r="C28" s="19">
        <v>0</v>
      </c>
      <c r="D28" s="59">
        <v>47833663</v>
      </c>
      <c r="E28" s="60">
        <v>27330001</v>
      </c>
      <c r="F28" s="60">
        <v>0</v>
      </c>
      <c r="G28" s="60">
        <v>2861264</v>
      </c>
      <c r="H28" s="60">
        <v>7288037</v>
      </c>
      <c r="I28" s="60">
        <v>10149301</v>
      </c>
      <c r="J28" s="60">
        <v>4374857</v>
      </c>
      <c r="K28" s="60">
        <v>2695178</v>
      </c>
      <c r="L28" s="60">
        <v>6148447</v>
      </c>
      <c r="M28" s="60">
        <v>13218482</v>
      </c>
      <c r="N28" s="60">
        <v>0</v>
      </c>
      <c r="O28" s="60">
        <v>1081559</v>
      </c>
      <c r="P28" s="60">
        <v>1808513</v>
      </c>
      <c r="Q28" s="60">
        <v>2890072</v>
      </c>
      <c r="R28" s="60">
        <v>0</v>
      </c>
      <c r="S28" s="60">
        <v>0</v>
      </c>
      <c r="T28" s="60">
        <v>0</v>
      </c>
      <c r="U28" s="60">
        <v>0</v>
      </c>
      <c r="V28" s="60">
        <v>26257855</v>
      </c>
      <c r="W28" s="60">
        <v>20497501</v>
      </c>
      <c r="X28" s="60">
        <v>5760354</v>
      </c>
      <c r="Y28" s="61">
        <v>28.1</v>
      </c>
      <c r="Z28" s="62">
        <v>27330001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92428</v>
      </c>
      <c r="L29" s="60">
        <v>-92000</v>
      </c>
      <c r="M29" s="60">
        <v>428</v>
      </c>
      <c r="N29" s="60">
        <v>0</v>
      </c>
      <c r="O29" s="60">
        <v>0</v>
      </c>
      <c r="P29" s="60">
        <v>-17950</v>
      </c>
      <c r="Q29" s="60">
        <v>-17950</v>
      </c>
      <c r="R29" s="60">
        <v>0</v>
      </c>
      <c r="S29" s="60">
        <v>0</v>
      </c>
      <c r="T29" s="60">
        <v>0</v>
      </c>
      <c r="U29" s="60">
        <v>0</v>
      </c>
      <c r="V29" s="60">
        <v>-17522</v>
      </c>
      <c r="W29" s="60"/>
      <c r="X29" s="60">
        <v>-17522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22812171</v>
      </c>
      <c r="C31" s="19">
        <v>0</v>
      </c>
      <c r="D31" s="59">
        <v>35176000</v>
      </c>
      <c r="E31" s="60">
        <v>28490077</v>
      </c>
      <c r="F31" s="60">
        <v>0</v>
      </c>
      <c r="G31" s="60">
        <v>0</v>
      </c>
      <c r="H31" s="60">
        <v>23095</v>
      </c>
      <c r="I31" s="60">
        <v>23095</v>
      </c>
      <c r="J31" s="60">
        <v>30459</v>
      </c>
      <c r="K31" s="60">
        <v>261940</v>
      </c>
      <c r="L31" s="60">
        <v>391496</v>
      </c>
      <c r="M31" s="60">
        <v>683895</v>
      </c>
      <c r="N31" s="60">
        <v>0</v>
      </c>
      <c r="O31" s="60">
        <v>1474058</v>
      </c>
      <c r="P31" s="60">
        <v>807160</v>
      </c>
      <c r="Q31" s="60">
        <v>2281218</v>
      </c>
      <c r="R31" s="60">
        <v>0</v>
      </c>
      <c r="S31" s="60">
        <v>0</v>
      </c>
      <c r="T31" s="60">
        <v>0</v>
      </c>
      <c r="U31" s="60">
        <v>0</v>
      </c>
      <c r="V31" s="60">
        <v>2988208</v>
      </c>
      <c r="W31" s="60">
        <v>21367558</v>
      </c>
      <c r="X31" s="60">
        <v>-18379350</v>
      </c>
      <c r="Y31" s="61">
        <v>-86.02</v>
      </c>
      <c r="Z31" s="62">
        <v>28490077</v>
      </c>
    </row>
    <row r="32" spans="1:26" ht="12.75">
      <c r="A32" s="70" t="s">
        <v>54</v>
      </c>
      <c r="B32" s="22">
        <f>SUM(B28:B31)</f>
        <v>46869756</v>
      </c>
      <c r="C32" s="22">
        <f>SUM(C28:C31)</f>
        <v>0</v>
      </c>
      <c r="D32" s="99">
        <f aca="true" t="shared" si="5" ref="D32:Z32">SUM(D28:D31)</f>
        <v>83009663</v>
      </c>
      <c r="E32" s="100">
        <f t="shared" si="5"/>
        <v>55820078</v>
      </c>
      <c r="F32" s="100">
        <f t="shared" si="5"/>
        <v>0</v>
      </c>
      <c r="G32" s="100">
        <f t="shared" si="5"/>
        <v>2861264</v>
      </c>
      <c r="H32" s="100">
        <f t="shared" si="5"/>
        <v>7311132</v>
      </c>
      <c r="I32" s="100">
        <f t="shared" si="5"/>
        <v>10172396</v>
      </c>
      <c r="J32" s="100">
        <f t="shared" si="5"/>
        <v>4405316</v>
      </c>
      <c r="K32" s="100">
        <f t="shared" si="5"/>
        <v>3049546</v>
      </c>
      <c r="L32" s="100">
        <f t="shared" si="5"/>
        <v>6447943</v>
      </c>
      <c r="M32" s="100">
        <f t="shared" si="5"/>
        <v>13902805</v>
      </c>
      <c r="N32" s="100">
        <f t="shared" si="5"/>
        <v>0</v>
      </c>
      <c r="O32" s="100">
        <f t="shared" si="5"/>
        <v>2555617</v>
      </c>
      <c r="P32" s="100">
        <f t="shared" si="5"/>
        <v>2597723</v>
      </c>
      <c r="Q32" s="100">
        <f t="shared" si="5"/>
        <v>5153340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29228541</v>
      </c>
      <c r="W32" s="100">
        <f t="shared" si="5"/>
        <v>41865059</v>
      </c>
      <c r="X32" s="100">
        <f t="shared" si="5"/>
        <v>-12636518</v>
      </c>
      <c r="Y32" s="101">
        <f>+IF(W32&lt;&gt;0,(X32/W32)*100,0)</f>
        <v>-30.18392497667327</v>
      </c>
      <c r="Z32" s="102">
        <f t="shared" si="5"/>
        <v>55820078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135186064</v>
      </c>
      <c r="C35" s="19">
        <v>0</v>
      </c>
      <c r="D35" s="59">
        <v>126664387</v>
      </c>
      <c r="E35" s="60">
        <v>125449731</v>
      </c>
      <c r="F35" s="60">
        <v>0</v>
      </c>
      <c r="G35" s="60">
        <v>194252573</v>
      </c>
      <c r="H35" s="60">
        <v>194252573</v>
      </c>
      <c r="I35" s="60">
        <v>194252573</v>
      </c>
      <c r="J35" s="60">
        <v>99107521</v>
      </c>
      <c r="K35" s="60">
        <v>38607781</v>
      </c>
      <c r="L35" s="60">
        <v>153137673</v>
      </c>
      <c r="M35" s="60">
        <v>153137673</v>
      </c>
      <c r="N35" s="60">
        <v>67369803</v>
      </c>
      <c r="O35" s="60">
        <v>0</v>
      </c>
      <c r="P35" s="60">
        <v>61591177</v>
      </c>
      <c r="Q35" s="60">
        <v>61591177</v>
      </c>
      <c r="R35" s="60">
        <v>0</v>
      </c>
      <c r="S35" s="60">
        <v>0</v>
      </c>
      <c r="T35" s="60">
        <v>0</v>
      </c>
      <c r="U35" s="60">
        <v>0</v>
      </c>
      <c r="V35" s="60">
        <v>61591177</v>
      </c>
      <c r="W35" s="60">
        <v>94087298</v>
      </c>
      <c r="X35" s="60">
        <v>-32496121</v>
      </c>
      <c r="Y35" s="61">
        <v>-34.54</v>
      </c>
      <c r="Z35" s="62">
        <v>125449731</v>
      </c>
    </row>
    <row r="36" spans="1:26" ht="12.75">
      <c r="A36" s="58" t="s">
        <v>57</v>
      </c>
      <c r="B36" s="19">
        <v>266147453</v>
      </c>
      <c r="C36" s="19">
        <v>0</v>
      </c>
      <c r="D36" s="59">
        <v>270483457</v>
      </c>
      <c r="E36" s="60">
        <v>290272293</v>
      </c>
      <c r="F36" s="60">
        <v>48621749</v>
      </c>
      <c r="G36" s="60">
        <v>38504106</v>
      </c>
      <c r="H36" s="60">
        <v>38504106</v>
      </c>
      <c r="I36" s="60">
        <v>38504106</v>
      </c>
      <c r="J36" s="60">
        <v>59890680</v>
      </c>
      <c r="K36" s="60">
        <v>49493854</v>
      </c>
      <c r="L36" s="60">
        <v>41504832</v>
      </c>
      <c r="M36" s="60">
        <v>41504832</v>
      </c>
      <c r="N36" s="60">
        <v>39616035</v>
      </c>
      <c r="O36" s="60">
        <v>53444390</v>
      </c>
      <c r="P36" s="60">
        <v>91324947</v>
      </c>
      <c r="Q36" s="60">
        <v>91324947</v>
      </c>
      <c r="R36" s="60">
        <v>0</v>
      </c>
      <c r="S36" s="60">
        <v>0</v>
      </c>
      <c r="T36" s="60">
        <v>0</v>
      </c>
      <c r="U36" s="60">
        <v>0</v>
      </c>
      <c r="V36" s="60">
        <v>91324947</v>
      </c>
      <c r="W36" s="60">
        <v>217704220</v>
      </c>
      <c r="X36" s="60">
        <v>-126379273</v>
      </c>
      <c r="Y36" s="61">
        <v>-58.05</v>
      </c>
      <c r="Z36" s="62">
        <v>290272293</v>
      </c>
    </row>
    <row r="37" spans="1:26" ht="12.75">
      <c r="A37" s="58" t="s">
        <v>58</v>
      </c>
      <c r="B37" s="19">
        <v>30379224</v>
      </c>
      <c r="C37" s="19">
        <v>0</v>
      </c>
      <c r="D37" s="59">
        <v>20474412</v>
      </c>
      <c r="E37" s="60">
        <v>26447150</v>
      </c>
      <c r="F37" s="60">
        <v>0</v>
      </c>
      <c r="G37" s="60">
        <v>170193986</v>
      </c>
      <c r="H37" s="60">
        <v>170193986</v>
      </c>
      <c r="I37" s="60">
        <v>170193986</v>
      </c>
      <c r="J37" s="60">
        <v>0</v>
      </c>
      <c r="K37" s="60">
        <v>0</v>
      </c>
      <c r="L37" s="60">
        <v>4042965</v>
      </c>
      <c r="M37" s="60">
        <v>4042965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19835363</v>
      </c>
      <c r="X37" s="60">
        <v>-19835363</v>
      </c>
      <c r="Y37" s="61">
        <v>-100</v>
      </c>
      <c r="Z37" s="62">
        <v>26447150</v>
      </c>
    </row>
    <row r="38" spans="1:26" ht="12.75">
      <c r="A38" s="58" t="s">
        <v>59</v>
      </c>
      <c r="B38" s="19">
        <v>6700000</v>
      </c>
      <c r="C38" s="19">
        <v>0</v>
      </c>
      <c r="D38" s="59">
        <v>5589600</v>
      </c>
      <c r="E38" s="60">
        <v>500000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375000</v>
      </c>
      <c r="X38" s="60">
        <v>-375000</v>
      </c>
      <c r="Y38" s="61">
        <v>-100</v>
      </c>
      <c r="Z38" s="62">
        <v>500000</v>
      </c>
    </row>
    <row r="39" spans="1:26" ht="12.75">
      <c r="A39" s="58" t="s">
        <v>60</v>
      </c>
      <c r="B39" s="19">
        <v>364254293</v>
      </c>
      <c r="C39" s="19">
        <v>0</v>
      </c>
      <c r="D39" s="59">
        <v>371083832</v>
      </c>
      <c r="E39" s="60">
        <v>388774874</v>
      </c>
      <c r="F39" s="60">
        <v>48621749</v>
      </c>
      <c r="G39" s="60">
        <v>62562693</v>
      </c>
      <c r="H39" s="60">
        <v>62562693</v>
      </c>
      <c r="I39" s="60">
        <v>62562693</v>
      </c>
      <c r="J39" s="60">
        <v>158998201</v>
      </c>
      <c r="K39" s="60">
        <v>88101635</v>
      </c>
      <c r="L39" s="60">
        <v>190599539</v>
      </c>
      <c r="M39" s="60">
        <v>190599539</v>
      </c>
      <c r="N39" s="60">
        <v>106985838</v>
      </c>
      <c r="O39" s="60">
        <v>53444390</v>
      </c>
      <c r="P39" s="60">
        <v>152916124</v>
      </c>
      <c r="Q39" s="60">
        <v>152916124</v>
      </c>
      <c r="R39" s="60">
        <v>0</v>
      </c>
      <c r="S39" s="60">
        <v>0</v>
      </c>
      <c r="T39" s="60">
        <v>0</v>
      </c>
      <c r="U39" s="60">
        <v>0</v>
      </c>
      <c r="V39" s="60">
        <v>152916124</v>
      </c>
      <c r="W39" s="60">
        <v>291581156</v>
      </c>
      <c r="X39" s="60">
        <v>-138665032</v>
      </c>
      <c r="Y39" s="61">
        <v>-47.56</v>
      </c>
      <c r="Z39" s="62">
        <v>388774874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76889216</v>
      </c>
      <c r="C42" s="19">
        <v>0</v>
      </c>
      <c r="D42" s="59">
        <v>77982071</v>
      </c>
      <c r="E42" s="60">
        <v>33514120</v>
      </c>
      <c r="F42" s="60">
        <v>-3980127</v>
      </c>
      <c r="G42" s="60">
        <v>6968944</v>
      </c>
      <c r="H42" s="60">
        <v>-3890079</v>
      </c>
      <c r="I42" s="60">
        <v>-901262</v>
      </c>
      <c r="J42" s="60">
        <v>0</v>
      </c>
      <c r="K42" s="60">
        <v>6449086</v>
      </c>
      <c r="L42" s="60">
        <v>78506914</v>
      </c>
      <c r="M42" s="60">
        <v>84956000</v>
      </c>
      <c r="N42" s="60">
        <v>4225088</v>
      </c>
      <c r="O42" s="60">
        <v>15500798</v>
      </c>
      <c r="P42" s="60">
        <v>29586539</v>
      </c>
      <c r="Q42" s="60">
        <v>49312425</v>
      </c>
      <c r="R42" s="60">
        <v>0</v>
      </c>
      <c r="S42" s="60">
        <v>0</v>
      </c>
      <c r="T42" s="60">
        <v>0</v>
      </c>
      <c r="U42" s="60">
        <v>0</v>
      </c>
      <c r="V42" s="60">
        <v>133367163</v>
      </c>
      <c r="W42" s="60">
        <v>43067510</v>
      </c>
      <c r="X42" s="60">
        <v>90299653</v>
      </c>
      <c r="Y42" s="61">
        <v>209.67</v>
      </c>
      <c r="Z42" s="62">
        <v>33514120</v>
      </c>
    </row>
    <row r="43" spans="1:26" ht="12.75">
      <c r="A43" s="58" t="s">
        <v>63</v>
      </c>
      <c r="B43" s="19">
        <v>-61818377</v>
      </c>
      <c r="C43" s="19">
        <v>0</v>
      </c>
      <c r="D43" s="59">
        <v>-47834052</v>
      </c>
      <c r="E43" s="60">
        <v>-55820077</v>
      </c>
      <c r="F43" s="60">
        <v>0</v>
      </c>
      <c r="G43" s="60">
        <v>-2412255</v>
      </c>
      <c r="H43" s="60">
        <v>-11708924</v>
      </c>
      <c r="I43" s="60">
        <v>-14121179</v>
      </c>
      <c r="J43" s="60">
        <v>0</v>
      </c>
      <c r="K43" s="60">
        <v>0</v>
      </c>
      <c r="L43" s="60">
        <v>14121000</v>
      </c>
      <c r="M43" s="60">
        <v>14121000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-179</v>
      </c>
      <c r="W43" s="60">
        <v>-38916641</v>
      </c>
      <c r="X43" s="60">
        <v>38916462</v>
      </c>
      <c r="Y43" s="61">
        <v>-100</v>
      </c>
      <c r="Z43" s="62">
        <v>-55820077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118300602</v>
      </c>
      <c r="C45" s="22">
        <v>0</v>
      </c>
      <c r="D45" s="99">
        <v>113283835</v>
      </c>
      <c r="E45" s="100">
        <v>95994462</v>
      </c>
      <c r="F45" s="100">
        <v>115314213</v>
      </c>
      <c r="G45" s="100">
        <v>119870902</v>
      </c>
      <c r="H45" s="100">
        <v>104271899</v>
      </c>
      <c r="I45" s="100">
        <v>104271899</v>
      </c>
      <c r="J45" s="100">
        <v>104271899</v>
      </c>
      <c r="K45" s="100">
        <v>110720985</v>
      </c>
      <c r="L45" s="100">
        <v>203348899</v>
      </c>
      <c r="M45" s="100">
        <v>203348899</v>
      </c>
      <c r="N45" s="100">
        <v>207573987</v>
      </c>
      <c r="O45" s="100">
        <v>223074785</v>
      </c>
      <c r="P45" s="100">
        <v>252661324</v>
      </c>
      <c r="Q45" s="100">
        <v>252661324</v>
      </c>
      <c r="R45" s="100">
        <v>0</v>
      </c>
      <c r="S45" s="100">
        <v>0</v>
      </c>
      <c r="T45" s="100">
        <v>0</v>
      </c>
      <c r="U45" s="100">
        <v>0</v>
      </c>
      <c r="V45" s="100">
        <v>252661324</v>
      </c>
      <c r="W45" s="100">
        <v>122451288</v>
      </c>
      <c r="X45" s="100">
        <v>130210036</v>
      </c>
      <c r="Y45" s="101">
        <v>106.34</v>
      </c>
      <c r="Z45" s="102">
        <v>95994462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-8746611</v>
      </c>
      <c r="C49" s="52">
        <v>0</v>
      </c>
      <c r="D49" s="129">
        <v>2414374</v>
      </c>
      <c r="E49" s="54">
        <v>610688</v>
      </c>
      <c r="F49" s="54">
        <v>0</v>
      </c>
      <c r="G49" s="54">
        <v>0</v>
      </c>
      <c r="H49" s="54">
        <v>0</v>
      </c>
      <c r="I49" s="54">
        <v>581142</v>
      </c>
      <c r="J49" s="54">
        <v>0</v>
      </c>
      <c r="K49" s="54">
        <v>0</v>
      </c>
      <c r="L49" s="54">
        <v>0</v>
      </c>
      <c r="M49" s="54">
        <v>527276</v>
      </c>
      <c r="N49" s="54">
        <v>0</v>
      </c>
      <c r="O49" s="54">
        <v>0</v>
      </c>
      <c r="P49" s="54">
        <v>0</v>
      </c>
      <c r="Q49" s="54">
        <v>520554</v>
      </c>
      <c r="R49" s="54">
        <v>0</v>
      </c>
      <c r="S49" s="54">
        <v>0</v>
      </c>
      <c r="T49" s="54">
        <v>0</v>
      </c>
      <c r="U49" s="54">
        <v>0</v>
      </c>
      <c r="V49" s="54">
        <v>2066428</v>
      </c>
      <c r="W49" s="54">
        <v>27906986</v>
      </c>
      <c r="X49" s="54">
        <v>25880837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2041175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2041175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967.7264482651422</v>
      </c>
      <c r="C58" s="5">
        <f>IF(C67=0,0,+(C76/C67)*100)</f>
        <v>0</v>
      </c>
      <c r="D58" s="6">
        <f aca="true" t="shared" si="6" ref="D58:Z58">IF(D67=0,0,+(D76/D67)*100)</f>
        <v>68.90781216236991</v>
      </c>
      <c r="E58" s="7">
        <f t="shared" si="6"/>
        <v>92.39864198399295</v>
      </c>
      <c r="F58" s="7">
        <f t="shared" si="6"/>
        <v>140.19515871573145</v>
      </c>
      <c r="G58" s="7">
        <f t="shared" si="6"/>
        <v>41.09122752049616</v>
      </c>
      <c r="H58" s="7">
        <f t="shared" si="6"/>
        <v>27.062714027851264</v>
      </c>
      <c r="I58" s="7">
        <f t="shared" si="6"/>
        <v>52.22087112626298</v>
      </c>
      <c r="J58" s="7">
        <f t="shared" si="6"/>
        <v>0</v>
      </c>
      <c r="K58" s="7">
        <f t="shared" si="6"/>
        <v>0</v>
      </c>
      <c r="L58" s="7">
        <f t="shared" si="6"/>
        <v>-10479.31190243168</v>
      </c>
      <c r="M58" s="7">
        <f t="shared" si="6"/>
        <v>156.4568648762871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66.89608246910376</v>
      </c>
      <c r="W58" s="7">
        <f t="shared" si="6"/>
        <v>62.525786902176236</v>
      </c>
      <c r="X58" s="7">
        <f t="shared" si="6"/>
        <v>0</v>
      </c>
      <c r="Y58" s="7">
        <f t="shared" si="6"/>
        <v>0</v>
      </c>
      <c r="Z58" s="8">
        <f t="shared" si="6"/>
        <v>92.39864198399295</v>
      </c>
    </row>
    <row r="59" spans="1:26" ht="12.75">
      <c r="A59" s="37" t="s">
        <v>31</v>
      </c>
      <c r="B59" s="9">
        <f aca="true" t="shared" si="7" ref="B59:Z66">IF(B68=0,0,+(B77/B68)*100)</f>
        <v>1095.0141907904006</v>
      </c>
      <c r="C59" s="9">
        <f t="shared" si="7"/>
        <v>0</v>
      </c>
      <c r="D59" s="2">
        <f t="shared" si="7"/>
        <v>66.99996990059958</v>
      </c>
      <c r="E59" s="10">
        <f t="shared" si="7"/>
        <v>91.77250143724116</v>
      </c>
      <c r="F59" s="10">
        <f t="shared" si="7"/>
        <v>168.60646682017858</v>
      </c>
      <c r="G59" s="10">
        <f t="shared" si="7"/>
        <v>37.504231612722805</v>
      </c>
      <c r="H59" s="10">
        <f t="shared" si="7"/>
        <v>20.73500755246416</v>
      </c>
      <c r="I59" s="10">
        <f t="shared" si="7"/>
        <v>49.10511182639624</v>
      </c>
      <c r="J59" s="10">
        <f t="shared" si="7"/>
        <v>0</v>
      </c>
      <c r="K59" s="10">
        <f t="shared" si="7"/>
        <v>0</v>
      </c>
      <c r="L59" s="10">
        <f t="shared" si="7"/>
        <v>-2222.4532556164395</v>
      </c>
      <c r="M59" s="10">
        <f t="shared" si="7"/>
        <v>169.56080697709223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69.49977568326317</v>
      </c>
      <c r="W59" s="10">
        <f t="shared" si="7"/>
        <v>86.98855486610599</v>
      </c>
      <c r="X59" s="10">
        <f t="shared" si="7"/>
        <v>0</v>
      </c>
      <c r="Y59" s="10">
        <f t="shared" si="7"/>
        <v>0</v>
      </c>
      <c r="Z59" s="11">
        <f t="shared" si="7"/>
        <v>91.77250143724116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84.00008841062314</v>
      </c>
      <c r="E60" s="13">
        <f t="shared" si="7"/>
        <v>96.98615218381774</v>
      </c>
      <c r="F60" s="13">
        <f t="shared" si="7"/>
        <v>52.430197606154984</v>
      </c>
      <c r="G60" s="13">
        <f t="shared" si="7"/>
        <v>65.81879522350957</v>
      </c>
      <c r="H60" s="13">
        <f t="shared" si="7"/>
        <v>121.3948874475391</v>
      </c>
      <c r="I60" s="13">
        <f t="shared" si="7"/>
        <v>75.99890073883034</v>
      </c>
      <c r="J60" s="13">
        <f t="shared" si="7"/>
        <v>0</v>
      </c>
      <c r="K60" s="13">
        <f t="shared" si="7"/>
        <v>0</v>
      </c>
      <c r="L60" s="13">
        <f t="shared" si="7"/>
        <v>230.8571140973376</v>
      </c>
      <c r="M60" s="13">
        <f t="shared" si="7"/>
        <v>79.62001122492474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50.07024343060228</v>
      </c>
      <c r="W60" s="13">
        <f t="shared" si="7"/>
        <v>86.3267727502519</v>
      </c>
      <c r="X60" s="13">
        <f t="shared" si="7"/>
        <v>0</v>
      </c>
      <c r="Y60" s="13">
        <f t="shared" si="7"/>
        <v>0</v>
      </c>
      <c r="Z60" s="14">
        <f t="shared" si="7"/>
        <v>96.98615218381774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84.00008841062314</v>
      </c>
      <c r="E64" s="13">
        <f t="shared" si="7"/>
        <v>0</v>
      </c>
      <c r="F64" s="13">
        <f t="shared" si="7"/>
        <v>52.430197606154984</v>
      </c>
      <c r="G64" s="13">
        <f t="shared" si="7"/>
        <v>65.81879522350957</v>
      </c>
      <c r="H64" s="13">
        <f t="shared" si="7"/>
        <v>121.3948874475391</v>
      </c>
      <c r="I64" s="13">
        <f t="shared" si="7"/>
        <v>75.99890073883034</v>
      </c>
      <c r="J64" s="13">
        <f t="shared" si="7"/>
        <v>0</v>
      </c>
      <c r="K64" s="13">
        <f t="shared" si="7"/>
        <v>0</v>
      </c>
      <c r="L64" s="13">
        <f t="shared" si="7"/>
        <v>230.8571140973376</v>
      </c>
      <c r="M64" s="13">
        <f t="shared" si="7"/>
        <v>79.62001122492474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50.07024343060228</v>
      </c>
      <c r="W64" s="13">
        <f t="shared" si="7"/>
        <v>86.3267727502519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14848248</v>
      </c>
      <c r="C67" s="24"/>
      <c r="D67" s="25">
        <v>17738533</v>
      </c>
      <c r="E67" s="26">
        <v>16575946</v>
      </c>
      <c r="F67" s="26">
        <v>753643</v>
      </c>
      <c r="G67" s="26">
        <v>1244745</v>
      </c>
      <c r="H67" s="26">
        <v>2084717</v>
      </c>
      <c r="I67" s="26">
        <v>4083105</v>
      </c>
      <c r="J67" s="26">
        <v>2340446</v>
      </c>
      <c r="K67" s="26">
        <v>1271410</v>
      </c>
      <c r="L67" s="26">
        <v>-53132</v>
      </c>
      <c r="M67" s="26">
        <v>3558724</v>
      </c>
      <c r="N67" s="26">
        <v>1267868</v>
      </c>
      <c r="O67" s="26">
        <v>1306847</v>
      </c>
      <c r="P67" s="26">
        <v>1293997</v>
      </c>
      <c r="Q67" s="26">
        <v>3868712</v>
      </c>
      <c r="R67" s="26"/>
      <c r="S67" s="26"/>
      <c r="T67" s="26"/>
      <c r="U67" s="26"/>
      <c r="V67" s="26">
        <v>11510541</v>
      </c>
      <c r="W67" s="26">
        <v>18439109</v>
      </c>
      <c r="X67" s="26"/>
      <c r="Y67" s="25"/>
      <c r="Z67" s="27">
        <v>16575946</v>
      </c>
    </row>
    <row r="68" spans="1:26" ht="12.75" hidden="1">
      <c r="A68" s="37" t="s">
        <v>31</v>
      </c>
      <c r="B68" s="19">
        <v>13122243</v>
      </c>
      <c r="C68" s="19"/>
      <c r="D68" s="20">
        <v>15747822</v>
      </c>
      <c r="E68" s="21">
        <v>14585235</v>
      </c>
      <c r="F68" s="21">
        <v>569337</v>
      </c>
      <c r="G68" s="21">
        <v>1087056</v>
      </c>
      <c r="H68" s="21">
        <v>1953667</v>
      </c>
      <c r="I68" s="21">
        <v>3610060</v>
      </c>
      <c r="J68" s="21">
        <v>2181789</v>
      </c>
      <c r="K68" s="21">
        <v>1090399</v>
      </c>
      <c r="L68" s="21">
        <v>-231953</v>
      </c>
      <c r="M68" s="21">
        <v>3040235</v>
      </c>
      <c r="N68" s="21">
        <v>1089047</v>
      </c>
      <c r="O68" s="21">
        <v>1131306</v>
      </c>
      <c r="P68" s="21">
        <v>1097400</v>
      </c>
      <c r="Q68" s="21">
        <v>3317753</v>
      </c>
      <c r="R68" s="21"/>
      <c r="S68" s="21"/>
      <c r="T68" s="21"/>
      <c r="U68" s="21"/>
      <c r="V68" s="21">
        <v>9968048</v>
      </c>
      <c r="W68" s="21">
        <v>11810871</v>
      </c>
      <c r="X68" s="21"/>
      <c r="Y68" s="20"/>
      <c r="Z68" s="23">
        <v>14585235</v>
      </c>
    </row>
    <row r="69" spans="1:26" ht="12.75" hidden="1">
      <c r="A69" s="38" t="s">
        <v>32</v>
      </c>
      <c r="B69" s="19">
        <v>1726005</v>
      </c>
      <c r="C69" s="19"/>
      <c r="D69" s="20">
        <v>1990711</v>
      </c>
      <c r="E69" s="21">
        <v>1990711</v>
      </c>
      <c r="F69" s="21">
        <v>184306</v>
      </c>
      <c r="G69" s="21">
        <v>157689</v>
      </c>
      <c r="H69" s="21">
        <v>131050</v>
      </c>
      <c r="I69" s="21">
        <v>473045</v>
      </c>
      <c r="J69" s="21">
        <v>158657</v>
      </c>
      <c r="K69" s="21">
        <v>181011</v>
      </c>
      <c r="L69" s="21">
        <v>178821</v>
      </c>
      <c r="M69" s="21">
        <v>518489</v>
      </c>
      <c r="N69" s="21">
        <v>178821</v>
      </c>
      <c r="O69" s="21">
        <v>175541</v>
      </c>
      <c r="P69" s="21">
        <v>196597</v>
      </c>
      <c r="Q69" s="21">
        <v>550959</v>
      </c>
      <c r="R69" s="21"/>
      <c r="S69" s="21"/>
      <c r="T69" s="21"/>
      <c r="U69" s="21"/>
      <c r="V69" s="21">
        <v>1542493</v>
      </c>
      <c r="W69" s="21">
        <v>1453885</v>
      </c>
      <c r="X69" s="21"/>
      <c r="Y69" s="20"/>
      <c r="Z69" s="23">
        <v>1990711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>
        <v>1990711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>
        <v>1990711</v>
      </c>
    </row>
    <row r="73" spans="1:26" ht="12.75" hidden="1">
      <c r="A73" s="39" t="s">
        <v>106</v>
      </c>
      <c r="B73" s="19"/>
      <c r="C73" s="19"/>
      <c r="D73" s="20">
        <v>1990711</v>
      </c>
      <c r="E73" s="21"/>
      <c r="F73" s="21">
        <v>184306</v>
      </c>
      <c r="G73" s="21">
        <v>157689</v>
      </c>
      <c r="H73" s="21">
        <v>131050</v>
      </c>
      <c r="I73" s="21">
        <v>473045</v>
      </c>
      <c r="J73" s="21">
        <v>158657</v>
      </c>
      <c r="K73" s="21">
        <v>181011</v>
      </c>
      <c r="L73" s="21">
        <v>178821</v>
      </c>
      <c r="M73" s="21">
        <v>518489</v>
      </c>
      <c r="N73" s="21">
        <v>178821</v>
      </c>
      <c r="O73" s="21">
        <v>175541</v>
      </c>
      <c r="P73" s="21">
        <v>196597</v>
      </c>
      <c r="Q73" s="21">
        <v>550959</v>
      </c>
      <c r="R73" s="21"/>
      <c r="S73" s="21"/>
      <c r="T73" s="21"/>
      <c r="U73" s="21"/>
      <c r="V73" s="21">
        <v>1542493</v>
      </c>
      <c r="W73" s="21">
        <v>1453885</v>
      </c>
      <c r="X73" s="21"/>
      <c r="Y73" s="20"/>
      <c r="Z73" s="23"/>
    </row>
    <row r="74" spans="1:26" ht="12.75" hidden="1">
      <c r="A74" s="39" t="s">
        <v>107</v>
      </c>
      <c r="B74" s="19">
        <v>1726005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5174353</v>
      </c>
      <c r="X75" s="30"/>
      <c r="Y75" s="29"/>
      <c r="Z75" s="31"/>
    </row>
    <row r="76" spans="1:26" ht="12.75" hidden="1">
      <c r="A76" s="42" t="s">
        <v>287</v>
      </c>
      <c r="B76" s="32">
        <v>143690423</v>
      </c>
      <c r="C76" s="32"/>
      <c r="D76" s="33">
        <v>12223235</v>
      </c>
      <c r="E76" s="34">
        <v>15315949</v>
      </c>
      <c r="F76" s="34">
        <v>1056571</v>
      </c>
      <c r="G76" s="34">
        <v>511481</v>
      </c>
      <c r="H76" s="34">
        <v>564181</v>
      </c>
      <c r="I76" s="34">
        <v>2132233</v>
      </c>
      <c r="J76" s="34"/>
      <c r="K76" s="34"/>
      <c r="L76" s="34">
        <v>5567868</v>
      </c>
      <c r="M76" s="34">
        <v>5567868</v>
      </c>
      <c r="N76" s="34"/>
      <c r="O76" s="34"/>
      <c r="P76" s="34"/>
      <c r="Q76" s="34"/>
      <c r="R76" s="34"/>
      <c r="S76" s="34"/>
      <c r="T76" s="34"/>
      <c r="U76" s="34"/>
      <c r="V76" s="34">
        <v>7700101</v>
      </c>
      <c r="W76" s="34">
        <v>11529198</v>
      </c>
      <c r="X76" s="34"/>
      <c r="Y76" s="33"/>
      <c r="Z76" s="35">
        <v>15315949</v>
      </c>
    </row>
    <row r="77" spans="1:26" ht="12.75" hidden="1">
      <c r="A77" s="37" t="s">
        <v>31</v>
      </c>
      <c r="B77" s="19">
        <v>143690423</v>
      </c>
      <c r="C77" s="19"/>
      <c r="D77" s="20">
        <v>10551036</v>
      </c>
      <c r="E77" s="21">
        <v>13385235</v>
      </c>
      <c r="F77" s="21">
        <v>959939</v>
      </c>
      <c r="G77" s="21">
        <v>407692</v>
      </c>
      <c r="H77" s="21">
        <v>405093</v>
      </c>
      <c r="I77" s="21">
        <v>1772724</v>
      </c>
      <c r="J77" s="21"/>
      <c r="K77" s="21"/>
      <c r="L77" s="21">
        <v>5155047</v>
      </c>
      <c r="M77" s="21">
        <v>5155047</v>
      </c>
      <c r="N77" s="21"/>
      <c r="O77" s="21"/>
      <c r="P77" s="21"/>
      <c r="Q77" s="21"/>
      <c r="R77" s="21"/>
      <c r="S77" s="21"/>
      <c r="T77" s="21"/>
      <c r="U77" s="21"/>
      <c r="V77" s="21">
        <v>6927771</v>
      </c>
      <c r="W77" s="21">
        <v>10274106</v>
      </c>
      <c r="X77" s="21"/>
      <c r="Y77" s="20"/>
      <c r="Z77" s="23">
        <v>13385235</v>
      </c>
    </row>
    <row r="78" spans="1:26" ht="12.75" hidden="1">
      <c r="A78" s="38" t="s">
        <v>32</v>
      </c>
      <c r="B78" s="19"/>
      <c r="C78" s="19"/>
      <c r="D78" s="20">
        <v>1672199</v>
      </c>
      <c r="E78" s="21">
        <v>1930714</v>
      </c>
      <c r="F78" s="21">
        <v>96632</v>
      </c>
      <c r="G78" s="21">
        <v>103789</v>
      </c>
      <c r="H78" s="21">
        <v>159088</v>
      </c>
      <c r="I78" s="21">
        <v>359509</v>
      </c>
      <c r="J78" s="21"/>
      <c r="K78" s="21"/>
      <c r="L78" s="21">
        <v>412821</v>
      </c>
      <c r="M78" s="21">
        <v>412821</v>
      </c>
      <c r="N78" s="21"/>
      <c r="O78" s="21"/>
      <c r="P78" s="21"/>
      <c r="Q78" s="21"/>
      <c r="R78" s="21"/>
      <c r="S78" s="21"/>
      <c r="T78" s="21"/>
      <c r="U78" s="21"/>
      <c r="V78" s="21">
        <v>772330</v>
      </c>
      <c r="W78" s="21">
        <v>1255092</v>
      </c>
      <c r="X78" s="21"/>
      <c r="Y78" s="20"/>
      <c r="Z78" s="23">
        <v>1930714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1672199</v>
      </c>
      <c r="E82" s="21">
        <v>1930714</v>
      </c>
      <c r="F82" s="21">
        <v>96632</v>
      </c>
      <c r="G82" s="21">
        <v>103789</v>
      </c>
      <c r="H82" s="21">
        <v>159088</v>
      </c>
      <c r="I82" s="21">
        <v>359509</v>
      </c>
      <c r="J82" s="21"/>
      <c r="K82" s="21"/>
      <c r="L82" s="21">
        <v>412821</v>
      </c>
      <c r="M82" s="21">
        <v>412821</v>
      </c>
      <c r="N82" s="21"/>
      <c r="O82" s="21"/>
      <c r="P82" s="21"/>
      <c r="Q82" s="21"/>
      <c r="R82" s="21"/>
      <c r="S82" s="21"/>
      <c r="T82" s="21"/>
      <c r="U82" s="21"/>
      <c r="V82" s="21">
        <v>772330</v>
      </c>
      <c r="W82" s="21">
        <v>1255092</v>
      </c>
      <c r="X82" s="21"/>
      <c r="Y82" s="20"/>
      <c r="Z82" s="23">
        <v>1930714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1660000</v>
      </c>
      <c r="F5" s="358">
        <f t="shared" si="0"/>
        <v>1991251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1493438</v>
      </c>
      <c r="Y5" s="358">
        <f t="shared" si="0"/>
        <v>-1493438</v>
      </c>
      <c r="Z5" s="359">
        <f>+IF(X5&lt;&gt;0,+(Y5/X5)*100,0)</f>
        <v>-100</v>
      </c>
      <c r="AA5" s="360">
        <f>+AA6+AA8+AA11+AA13+AA15</f>
        <v>1991251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1510000</v>
      </c>
      <c r="F6" s="59">
        <f t="shared" si="1"/>
        <v>1991251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1493438</v>
      </c>
      <c r="Y6" s="59">
        <f t="shared" si="1"/>
        <v>-1493438</v>
      </c>
      <c r="Z6" s="61">
        <f>+IF(X6&lt;&gt;0,+(Y6/X6)*100,0)</f>
        <v>-100</v>
      </c>
      <c r="AA6" s="62">
        <f t="shared" si="1"/>
        <v>1991251</v>
      </c>
    </row>
    <row r="7" spans="1:27" ht="12.75">
      <c r="A7" s="291" t="s">
        <v>229</v>
      </c>
      <c r="B7" s="142"/>
      <c r="C7" s="60"/>
      <c r="D7" s="340"/>
      <c r="E7" s="60">
        <v>1510000</v>
      </c>
      <c r="F7" s="59">
        <v>1991251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1493438</v>
      </c>
      <c r="Y7" s="59">
        <v>-1493438</v>
      </c>
      <c r="Z7" s="61">
        <v>-100</v>
      </c>
      <c r="AA7" s="62">
        <v>1991251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150000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700000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1826385</v>
      </c>
      <c r="F40" s="345">
        <f t="shared" si="9"/>
        <v>2810035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2107527</v>
      </c>
      <c r="Y40" s="345">
        <f t="shared" si="9"/>
        <v>-2107527</v>
      </c>
      <c r="Z40" s="336">
        <f>+IF(X40&lt;&gt;0,+(Y40/X40)*100,0)</f>
        <v>-100</v>
      </c>
      <c r="AA40" s="350">
        <f>SUM(AA41:AA49)</f>
        <v>2810035</v>
      </c>
    </row>
    <row r="41" spans="1:27" ht="12.75">
      <c r="A41" s="361" t="s">
        <v>248</v>
      </c>
      <c r="B41" s="142"/>
      <c r="C41" s="362"/>
      <c r="D41" s="363"/>
      <c r="E41" s="362">
        <v>500000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626250</v>
      </c>
      <c r="F43" s="370">
        <v>476250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357188</v>
      </c>
      <c r="Y43" s="370">
        <v>-357188</v>
      </c>
      <c r="Z43" s="371">
        <v>-100</v>
      </c>
      <c r="AA43" s="303">
        <v>476250</v>
      </c>
    </row>
    <row r="44" spans="1:27" ht="12.75">
      <c r="A44" s="361" t="s">
        <v>251</v>
      </c>
      <c r="B44" s="136"/>
      <c r="C44" s="60"/>
      <c r="D44" s="368"/>
      <c r="E44" s="54">
        <v>150135</v>
      </c>
      <c r="F44" s="53">
        <v>218785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164089</v>
      </c>
      <c r="Y44" s="53">
        <v>-164089</v>
      </c>
      <c r="Z44" s="94">
        <v>-100</v>
      </c>
      <c r="AA44" s="95">
        <v>218785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550000</v>
      </c>
      <c r="F48" s="53">
        <v>1250000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937500</v>
      </c>
      <c r="Y48" s="53">
        <v>-937500</v>
      </c>
      <c r="Z48" s="94">
        <v>-100</v>
      </c>
      <c r="AA48" s="95">
        <v>1250000</v>
      </c>
    </row>
    <row r="49" spans="1:27" ht="12.75">
      <c r="A49" s="361" t="s">
        <v>93</v>
      </c>
      <c r="B49" s="136"/>
      <c r="C49" s="54"/>
      <c r="D49" s="368"/>
      <c r="E49" s="54"/>
      <c r="F49" s="53">
        <v>865000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648750</v>
      </c>
      <c r="Y49" s="53">
        <v>-648750</v>
      </c>
      <c r="Z49" s="94">
        <v>-100</v>
      </c>
      <c r="AA49" s="95">
        <v>865000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4186385</v>
      </c>
      <c r="F60" s="264">
        <f t="shared" si="14"/>
        <v>4801286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3600965</v>
      </c>
      <c r="Y60" s="264">
        <f t="shared" si="14"/>
        <v>-3600965</v>
      </c>
      <c r="Z60" s="337">
        <f>+IF(X60&lt;&gt;0,+(Y60/X60)*100,0)</f>
        <v>-100</v>
      </c>
      <c r="AA60" s="232">
        <f>+AA57+AA54+AA51+AA40+AA37+AA34+AA22+AA5</f>
        <v>4801286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157549545</v>
      </c>
      <c r="D5" s="153">
        <f>SUM(D6:D8)</f>
        <v>0</v>
      </c>
      <c r="E5" s="154">
        <f t="shared" si="0"/>
        <v>125431822</v>
      </c>
      <c r="F5" s="100">
        <f t="shared" si="0"/>
        <v>124276235</v>
      </c>
      <c r="G5" s="100">
        <f t="shared" si="0"/>
        <v>37159799</v>
      </c>
      <c r="H5" s="100">
        <f t="shared" si="0"/>
        <v>1815753</v>
      </c>
      <c r="I5" s="100">
        <f t="shared" si="0"/>
        <v>7939446</v>
      </c>
      <c r="J5" s="100">
        <f t="shared" si="0"/>
        <v>46914998</v>
      </c>
      <c r="K5" s="100">
        <f t="shared" si="0"/>
        <v>6916170</v>
      </c>
      <c r="L5" s="100">
        <f t="shared" si="0"/>
        <v>1619437</v>
      </c>
      <c r="M5" s="100">
        <f t="shared" si="0"/>
        <v>29335881</v>
      </c>
      <c r="N5" s="100">
        <f t="shared" si="0"/>
        <v>37871488</v>
      </c>
      <c r="O5" s="100">
        <f t="shared" si="0"/>
        <v>2452881</v>
      </c>
      <c r="P5" s="100">
        <f t="shared" si="0"/>
        <v>2034484</v>
      </c>
      <c r="Q5" s="100">
        <f t="shared" si="0"/>
        <v>26349675</v>
      </c>
      <c r="R5" s="100">
        <f t="shared" si="0"/>
        <v>30837040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115623526</v>
      </c>
      <c r="X5" s="100">
        <f t="shared" si="0"/>
        <v>146609665</v>
      </c>
      <c r="Y5" s="100">
        <f t="shared" si="0"/>
        <v>-30986139</v>
      </c>
      <c r="Z5" s="137">
        <f>+IF(X5&lt;&gt;0,+(Y5/X5)*100,0)</f>
        <v>-21.13512707364825</v>
      </c>
      <c r="AA5" s="153">
        <f>SUM(AA6:AA8)</f>
        <v>124276235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156376322</v>
      </c>
      <c r="D7" s="157"/>
      <c r="E7" s="158">
        <v>125431822</v>
      </c>
      <c r="F7" s="159">
        <v>122126235</v>
      </c>
      <c r="G7" s="159">
        <v>37159799</v>
      </c>
      <c r="H7" s="159">
        <v>1822325</v>
      </c>
      <c r="I7" s="159">
        <v>7928502</v>
      </c>
      <c r="J7" s="159">
        <v>46910626</v>
      </c>
      <c r="K7" s="159">
        <v>6916170</v>
      </c>
      <c r="L7" s="159">
        <v>1716770</v>
      </c>
      <c r="M7" s="159">
        <v>29147166</v>
      </c>
      <c r="N7" s="159">
        <v>37780106</v>
      </c>
      <c r="O7" s="159">
        <v>2475166</v>
      </c>
      <c r="P7" s="159">
        <v>2035136</v>
      </c>
      <c r="Q7" s="159">
        <v>26096957</v>
      </c>
      <c r="R7" s="159">
        <v>30607259</v>
      </c>
      <c r="S7" s="159"/>
      <c r="T7" s="159"/>
      <c r="U7" s="159"/>
      <c r="V7" s="159"/>
      <c r="W7" s="159">
        <v>115297991</v>
      </c>
      <c r="X7" s="159">
        <v>142672165</v>
      </c>
      <c r="Y7" s="159">
        <v>-27374174</v>
      </c>
      <c r="Z7" s="141">
        <v>-19.19</v>
      </c>
      <c r="AA7" s="157">
        <v>122126235</v>
      </c>
    </row>
    <row r="8" spans="1:27" ht="12.75">
      <c r="A8" s="138" t="s">
        <v>77</v>
      </c>
      <c r="B8" s="136"/>
      <c r="C8" s="155">
        <v>1173223</v>
      </c>
      <c r="D8" s="155"/>
      <c r="E8" s="156"/>
      <c r="F8" s="60">
        <v>2150000</v>
      </c>
      <c r="G8" s="60"/>
      <c r="H8" s="60">
        <v>-6572</v>
      </c>
      <c r="I8" s="60">
        <v>10944</v>
      </c>
      <c r="J8" s="60">
        <v>4372</v>
      </c>
      <c r="K8" s="60"/>
      <c r="L8" s="60">
        <v>-97333</v>
      </c>
      <c r="M8" s="60">
        <v>188715</v>
      </c>
      <c r="N8" s="60">
        <v>91382</v>
      </c>
      <c r="O8" s="60">
        <v>-22285</v>
      </c>
      <c r="P8" s="60">
        <v>-652</v>
      </c>
      <c r="Q8" s="60">
        <v>252718</v>
      </c>
      <c r="R8" s="60">
        <v>229781</v>
      </c>
      <c r="S8" s="60"/>
      <c r="T8" s="60"/>
      <c r="U8" s="60"/>
      <c r="V8" s="60"/>
      <c r="W8" s="60">
        <v>325535</v>
      </c>
      <c r="X8" s="60">
        <v>3937500</v>
      </c>
      <c r="Y8" s="60">
        <v>-3611965</v>
      </c>
      <c r="Z8" s="140">
        <v>-91.73</v>
      </c>
      <c r="AA8" s="155">
        <v>2150000</v>
      </c>
    </row>
    <row r="9" spans="1:27" ht="12.75">
      <c r="A9" s="135" t="s">
        <v>78</v>
      </c>
      <c r="B9" s="136"/>
      <c r="C9" s="153">
        <f aca="true" t="shared" si="1" ref="C9:Y9">SUM(C10:C14)</f>
        <v>3304893</v>
      </c>
      <c r="D9" s="153">
        <f>SUM(D10:D14)</f>
        <v>0</v>
      </c>
      <c r="E9" s="154">
        <f t="shared" si="1"/>
        <v>4929500</v>
      </c>
      <c r="F9" s="100">
        <f t="shared" si="1"/>
        <v>4944000</v>
      </c>
      <c r="G9" s="100">
        <f t="shared" si="1"/>
        <v>230199</v>
      </c>
      <c r="H9" s="100">
        <f t="shared" si="1"/>
        <v>212768</v>
      </c>
      <c r="I9" s="100">
        <f t="shared" si="1"/>
        <v>269452</v>
      </c>
      <c r="J9" s="100">
        <f t="shared" si="1"/>
        <v>712419</v>
      </c>
      <c r="K9" s="100">
        <f t="shared" si="1"/>
        <v>1036903</v>
      </c>
      <c r="L9" s="100">
        <f t="shared" si="1"/>
        <v>268425</v>
      </c>
      <c r="M9" s="100">
        <f t="shared" si="1"/>
        <v>348550</v>
      </c>
      <c r="N9" s="100">
        <f t="shared" si="1"/>
        <v>1653878</v>
      </c>
      <c r="O9" s="100">
        <f t="shared" si="1"/>
        <v>68550</v>
      </c>
      <c r="P9" s="100">
        <f t="shared" si="1"/>
        <v>384721</v>
      </c>
      <c r="Q9" s="100">
        <f t="shared" si="1"/>
        <v>310704</v>
      </c>
      <c r="R9" s="100">
        <f t="shared" si="1"/>
        <v>763975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3130272</v>
      </c>
      <c r="X9" s="100">
        <f t="shared" si="1"/>
        <v>3527735</v>
      </c>
      <c r="Y9" s="100">
        <f t="shared" si="1"/>
        <v>-397463</v>
      </c>
      <c r="Z9" s="137">
        <f>+IF(X9&lt;&gt;0,+(Y9/X9)*100,0)</f>
        <v>-11.2668043376274</v>
      </c>
      <c r="AA9" s="153">
        <f>SUM(AA10:AA14)</f>
        <v>4944000</v>
      </c>
    </row>
    <row r="10" spans="1:27" ht="12.75">
      <c r="A10" s="138" t="s">
        <v>79</v>
      </c>
      <c r="B10" s="136"/>
      <c r="C10" s="155"/>
      <c r="D10" s="155"/>
      <c r="E10" s="156">
        <v>1054500</v>
      </c>
      <c r="F10" s="60">
        <v>1669000</v>
      </c>
      <c r="G10" s="60">
        <v>4745</v>
      </c>
      <c r="H10" s="60">
        <v>65864</v>
      </c>
      <c r="I10" s="60">
        <v>102286</v>
      </c>
      <c r="J10" s="60">
        <v>172895</v>
      </c>
      <c r="K10" s="60">
        <v>850410</v>
      </c>
      <c r="L10" s="60">
        <v>84362</v>
      </c>
      <c r="M10" s="60">
        <v>14940</v>
      </c>
      <c r="N10" s="60">
        <v>949712</v>
      </c>
      <c r="O10" s="60">
        <v>-86060</v>
      </c>
      <c r="P10" s="60">
        <v>175687</v>
      </c>
      <c r="Q10" s="60">
        <v>101267</v>
      </c>
      <c r="R10" s="60">
        <v>190894</v>
      </c>
      <c r="S10" s="60"/>
      <c r="T10" s="60"/>
      <c r="U10" s="60"/>
      <c r="V10" s="60"/>
      <c r="W10" s="60">
        <v>1313501</v>
      </c>
      <c r="X10" s="60">
        <v>789464</v>
      </c>
      <c r="Y10" s="60">
        <v>524037</v>
      </c>
      <c r="Z10" s="140">
        <v>66.38</v>
      </c>
      <c r="AA10" s="155">
        <v>1669000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3304893</v>
      </c>
      <c r="D12" s="155"/>
      <c r="E12" s="156">
        <v>3875000</v>
      </c>
      <c r="F12" s="60">
        <v>3275000</v>
      </c>
      <c r="G12" s="60">
        <v>225454</v>
      </c>
      <c r="H12" s="60">
        <v>146904</v>
      </c>
      <c r="I12" s="60">
        <v>167166</v>
      </c>
      <c r="J12" s="60">
        <v>539524</v>
      </c>
      <c r="K12" s="60">
        <v>186493</v>
      </c>
      <c r="L12" s="60">
        <v>184063</v>
      </c>
      <c r="M12" s="60">
        <v>333610</v>
      </c>
      <c r="N12" s="60">
        <v>704166</v>
      </c>
      <c r="O12" s="60">
        <v>154610</v>
      </c>
      <c r="P12" s="60">
        <v>209034</v>
      </c>
      <c r="Q12" s="60">
        <v>209437</v>
      </c>
      <c r="R12" s="60">
        <v>573081</v>
      </c>
      <c r="S12" s="60"/>
      <c r="T12" s="60"/>
      <c r="U12" s="60"/>
      <c r="V12" s="60"/>
      <c r="W12" s="60">
        <v>1816771</v>
      </c>
      <c r="X12" s="60">
        <v>2738271</v>
      </c>
      <c r="Y12" s="60">
        <v>-921500</v>
      </c>
      <c r="Z12" s="140">
        <v>-33.65</v>
      </c>
      <c r="AA12" s="155">
        <v>3275000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49829052</v>
      </c>
      <c r="F15" s="100">
        <f t="shared" si="2"/>
        <v>49670000</v>
      </c>
      <c r="G15" s="100">
        <f t="shared" si="2"/>
        <v>10571014</v>
      </c>
      <c r="H15" s="100">
        <f t="shared" si="2"/>
        <v>4648</v>
      </c>
      <c r="I15" s="100">
        <f t="shared" si="2"/>
        <v>278762</v>
      </c>
      <c r="J15" s="100">
        <f t="shared" si="2"/>
        <v>10854424</v>
      </c>
      <c r="K15" s="100">
        <f t="shared" si="2"/>
        <v>3753598</v>
      </c>
      <c r="L15" s="100">
        <f t="shared" si="2"/>
        <v>3921082</v>
      </c>
      <c r="M15" s="100">
        <f t="shared" si="2"/>
        <v>6622044</v>
      </c>
      <c r="N15" s="100">
        <f t="shared" si="2"/>
        <v>14296724</v>
      </c>
      <c r="O15" s="100">
        <f t="shared" si="2"/>
        <v>6622044</v>
      </c>
      <c r="P15" s="100">
        <f t="shared" si="2"/>
        <v>1405379</v>
      </c>
      <c r="Q15" s="100">
        <f t="shared" si="2"/>
        <v>4045273</v>
      </c>
      <c r="R15" s="100">
        <f t="shared" si="2"/>
        <v>12072696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37223844</v>
      </c>
      <c r="X15" s="100">
        <f t="shared" si="2"/>
        <v>36838230</v>
      </c>
      <c r="Y15" s="100">
        <f t="shared" si="2"/>
        <v>385614</v>
      </c>
      <c r="Z15" s="137">
        <f>+IF(X15&lt;&gt;0,+(Y15/X15)*100,0)</f>
        <v>1.0467766773810794</v>
      </c>
      <c r="AA15" s="153">
        <f>SUM(AA16:AA18)</f>
        <v>49670000</v>
      </c>
    </row>
    <row r="16" spans="1:27" ht="12.75">
      <c r="A16" s="138" t="s">
        <v>85</v>
      </c>
      <c r="B16" s="136"/>
      <c r="C16" s="155"/>
      <c r="D16" s="155"/>
      <c r="E16" s="156">
        <v>47969052</v>
      </c>
      <c r="F16" s="60">
        <v>47910000</v>
      </c>
      <c r="G16" s="60">
        <v>10528205</v>
      </c>
      <c r="H16" s="60"/>
      <c r="I16" s="60">
        <v>225668</v>
      </c>
      <c r="J16" s="60">
        <v>10753873</v>
      </c>
      <c r="K16" s="60">
        <v>3912450</v>
      </c>
      <c r="L16" s="60">
        <v>3860294</v>
      </c>
      <c r="M16" s="60">
        <v>6120953</v>
      </c>
      <c r="N16" s="60">
        <v>13893697</v>
      </c>
      <c r="O16" s="60">
        <v>6120953</v>
      </c>
      <c r="P16" s="60">
        <v>1226734</v>
      </c>
      <c r="Q16" s="60">
        <v>3918928</v>
      </c>
      <c r="R16" s="60">
        <v>11266615</v>
      </c>
      <c r="S16" s="60"/>
      <c r="T16" s="60"/>
      <c r="U16" s="60"/>
      <c r="V16" s="60"/>
      <c r="W16" s="60">
        <v>35914185</v>
      </c>
      <c r="X16" s="60">
        <v>35406928</v>
      </c>
      <c r="Y16" s="60">
        <v>507257</v>
      </c>
      <c r="Z16" s="140">
        <v>1.43</v>
      </c>
      <c r="AA16" s="155">
        <v>47910000</v>
      </c>
    </row>
    <row r="17" spans="1:27" ht="12.75">
      <c r="A17" s="138" t="s">
        <v>86</v>
      </c>
      <c r="B17" s="136"/>
      <c r="C17" s="155"/>
      <c r="D17" s="155"/>
      <c r="E17" s="156">
        <v>1860000</v>
      </c>
      <c r="F17" s="60">
        <v>1760000</v>
      </c>
      <c r="G17" s="60">
        <v>42809</v>
      </c>
      <c r="H17" s="60">
        <v>4648</v>
      </c>
      <c r="I17" s="60">
        <v>53094</v>
      </c>
      <c r="J17" s="60">
        <v>100551</v>
      </c>
      <c r="K17" s="60">
        <v>-158852</v>
      </c>
      <c r="L17" s="60">
        <v>60788</v>
      </c>
      <c r="M17" s="60">
        <v>501091</v>
      </c>
      <c r="N17" s="60">
        <v>403027</v>
      </c>
      <c r="O17" s="60">
        <v>501091</v>
      </c>
      <c r="P17" s="60">
        <v>178645</v>
      </c>
      <c r="Q17" s="60">
        <v>126345</v>
      </c>
      <c r="R17" s="60">
        <v>806081</v>
      </c>
      <c r="S17" s="60"/>
      <c r="T17" s="60"/>
      <c r="U17" s="60"/>
      <c r="V17" s="60"/>
      <c r="W17" s="60">
        <v>1309659</v>
      </c>
      <c r="X17" s="60">
        <v>1431302</v>
      </c>
      <c r="Y17" s="60">
        <v>-121643</v>
      </c>
      <c r="Z17" s="140">
        <v>-8.5</v>
      </c>
      <c r="AA17" s="155">
        <v>1760000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1990711</v>
      </c>
      <c r="F19" s="100">
        <f t="shared" si="3"/>
        <v>1990711</v>
      </c>
      <c r="G19" s="100">
        <f t="shared" si="3"/>
        <v>184306</v>
      </c>
      <c r="H19" s="100">
        <f t="shared" si="3"/>
        <v>157689</v>
      </c>
      <c r="I19" s="100">
        <f t="shared" si="3"/>
        <v>131050</v>
      </c>
      <c r="J19" s="100">
        <f t="shared" si="3"/>
        <v>473045</v>
      </c>
      <c r="K19" s="100">
        <f t="shared" si="3"/>
        <v>158657</v>
      </c>
      <c r="L19" s="100">
        <f t="shared" si="3"/>
        <v>181011</v>
      </c>
      <c r="M19" s="100">
        <f t="shared" si="3"/>
        <v>178821</v>
      </c>
      <c r="N19" s="100">
        <f t="shared" si="3"/>
        <v>518489</v>
      </c>
      <c r="O19" s="100">
        <f t="shared" si="3"/>
        <v>178821</v>
      </c>
      <c r="P19" s="100">
        <f t="shared" si="3"/>
        <v>175541</v>
      </c>
      <c r="Q19" s="100">
        <f t="shared" si="3"/>
        <v>196597</v>
      </c>
      <c r="R19" s="100">
        <f t="shared" si="3"/>
        <v>550959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1542493</v>
      </c>
      <c r="X19" s="100">
        <f t="shared" si="3"/>
        <v>1455998</v>
      </c>
      <c r="Y19" s="100">
        <f t="shared" si="3"/>
        <v>86495</v>
      </c>
      <c r="Z19" s="137">
        <f>+IF(X19&lt;&gt;0,+(Y19/X19)*100,0)</f>
        <v>5.940598819503872</v>
      </c>
      <c r="AA19" s="153">
        <f>SUM(AA20:AA23)</f>
        <v>1990711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>
        <v>1990711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>
        <v>1990711</v>
      </c>
    </row>
    <row r="23" spans="1:27" ht="12.75">
      <c r="A23" s="138" t="s">
        <v>92</v>
      </c>
      <c r="B23" s="136"/>
      <c r="C23" s="155"/>
      <c r="D23" s="155"/>
      <c r="E23" s="156">
        <v>1990711</v>
      </c>
      <c r="F23" s="60"/>
      <c r="G23" s="60">
        <v>184306</v>
      </c>
      <c r="H23" s="60">
        <v>157689</v>
      </c>
      <c r="I23" s="60">
        <v>131050</v>
      </c>
      <c r="J23" s="60">
        <v>473045</v>
      </c>
      <c r="K23" s="60">
        <v>158657</v>
      </c>
      <c r="L23" s="60">
        <v>181011</v>
      </c>
      <c r="M23" s="60">
        <v>178821</v>
      </c>
      <c r="N23" s="60">
        <v>518489</v>
      </c>
      <c r="O23" s="60">
        <v>178821</v>
      </c>
      <c r="P23" s="60">
        <v>175541</v>
      </c>
      <c r="Q23" s="60">
        <v>196597</v>
      </c>
      <c r="R23" s="60">
        <v>550959</v>
      </c>
      <c r="S23" s="60"/>
      <c r="T23" s="60"/>
      <c r="U23" s="60"/>
      <c r="V23" s="60"/>
      <c r="W23" s="60">
        <v>1542493</v>
      </c>
      <c r="X23" s="60">
        <v>1455998</v>
      </c>
      <c r="Y23" s="60">
        <v>86495</v>
      </c>
      <c r="Z23" s="140">
        <v>5.94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160854438</v>
      </c>
      <c r="D25" s="168">
        <f>+D5+D9+D15+D19+D24</f>
        <v>0</v>
      </c>
      <c r="E25" s="169">
        <f t="shared" si="4"/>
        <v>182181085</v>
      </c>
      <c r="F25" s="73">
        <f t="shared" si="4"/>
        <v>180880946</v>
      </c>
      <c r="G25" s="73">
        <f t="shared" si="4"/>
        <v>48145318</v>
      </c>
      <c r="H25" s="73">
        <f t="shared" si="4"/>
        <v>2190858</v>
      </c>
      <c r="I25" s="73">
        <f t="shared" si="4"/>
        <v>8618710</v>
      </c>
      <c r="J25" s="73">
        <f t="shared" si="4"/>
        <v>58954886</v>
      </c>
      <c r="K25" s="73">
        <f t="shared" si="4"/>
        <v>11865328</v>
      </c>
      <c r="L25" s="73">
        <f t="shared" si="4"/>
        <v>5989955</v>
      </c>
      <c r="M25" s="73">
        <f t="shared" si="4"/>
        <v>36485296</v>
      </c>
      <c r="N25" s="73">
        <f t="shared" si="4"/>
        <v>54340579</v>
      </c>
      <c r="O25" s="73">
        <f t="shared" si="4"/>
        <v>9322296</v>
      </c>
      <c r="P25" s="73">
        <f t="shared" si="4"/>
        <v>4000125</v>
      </c>
      <c r="Q25" s="73">
        <f t="shared" si="4"/>
        <v>30902249</v>
      </c>
      <c r="R25" s="73">
        <f t="shared" si="4"/>
        <v>44224670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157520135</v>
      </c>
      <c r="X25" s="73">
        <f t="shared" si="4"/>
        <v>188431628</v>
      </c>
      <c r="Y25" s="73">
        <f t="shared" si="4"/>
        <v>-30911493</v>
      </c>
      <c r="Z25" s="170">
        <f>+IF(X25&lt;&gt;0,+(Y25/X25)*100,0)</f>
        <v>-16.404620247721898</v>
      </c>
      <c r="AA25" s="168">
        <f>+AA5+AA9+AA15+AA19+AA24</f>
        <v>180880946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121945552</v>
      </c>
      <c r="D28" s="153">
        <f>SUM(D29:D31)</f>
        <v>0</v>
      </c>
      <c r="E28" s="154">
        <f t="shared" si="5"/>
        <v>85447151</v>
      </c>
      <c r="F28" s="100">
        <f t="shared" si="5"/>
        <v>86175680</v>
      </c>
      <c r="G28" s="100">
        <f t="shared" si="5"/>
        <v>54253</v>
      </c>
      <c r="H28" s="100">
        <f t="shared" si="5"/>
        <v>4077059</v>
      </c>
      <c r="I28" s="100">
        <f t="shared" si="5"/>
        <v>11385270</v>
      </c>
      <c r="J28" s="100">
        <f t="shared" si="5"/>
        <v>15516582</v>
      </c>
      <c r="K28" s="100">
        <f t="shared" si="5"/>
        <v>4799320</v>
      </c>
      <c r="L28" s="100">
        <f t="shared" si="5"/>
        <v>1073101</v>
      </c>
      <c r="M28" s="100">
        <f t="shared" si="5"/>
        <v>40374689</v>
      </c>
      <c r="N28" s="100">
        <f t="shared" si="5"/>
        <v>46247110</v>
      </c>
      <c r="O28" s="100">
        <f t="shared" si="5"/>
        <v>2779311</v>
      </c>
      <c r="P28" s="100">
        <f t="shared" si="5"/>
        <v>1415762</v>
      </c>
      <c r="Q28" s="100">
        <f t="shared" si="5"/>
        <v>1107172</v>
      </c>
      <c r="R28" s="100">
        <f t="shared" si="5"/>
        <v>5302245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67065937</v>
      </c>
      <c r="X28" s="100">
        <f t="shared" si="5"/>
        <v>62509154</v>
      </c>
      <c r="Y28" s="100">
        <f t="shared" si="5"/>
        <v>4556783</v>
      </c>
      <c r="Z28" s="137">
        <f>+IF(X28&lt;&gt;0,+(Y28/X28)*100,0)</f>
        <v>7.289785108913809</v>
      </c>
      <c r="AA28" s="153">
        <f>SUM(AA29:AA31)</f>
        <v>86175680</v>
      </c>
    </row>
    <row r="29" spans="1:27" ht="12.75">
      <c r="A29" s="138" t="s">
        <v>75</v>
      </c>
      <c r="B29" s="136"/>
      <c r="C29" s="155"/>
      <c r="D29" s="155"/>
      <c r="E29" s="156">
        <v>23930098</v>
      </c>
      <c r="F29" s="60">
        <v>22910955</v>
      </c>
      <c r="G29" s="60">
        <v>-5072</v>
      </c>
      <c r="H29" s="60">
        <v>93859</v>
      </c>
      <c r="I29" s="60">
        <v>390217</v>
      </c>
      <c r="J29" s="60">
        <v>479004</v>
      </c>
      <c r="K29" s="60">
        <v>854321</v>
      </c>
      <c r="L29" s="60">
        <v>211818</v>
      </c>
      <c r="M29" s="60">
        <v>678314</v>
      </c>
      <c r="N29" s="60">
        <v>1744453</v>
      </c>
      <c r="O29" s="60">
        <v>1537686</v>
      </c>
      <c r="P29" s="60">
        <v>450762</v>
      </c>
      <c r="Q29" s="60">
        <v>488676</v>
      </c>
      <c r="R29" s="60">
        <v>2477124</v>
      </c>
      <c r="S29" s="60"/>
      <c r="T29" s="60"/>
      <c r="U29" s="60"/>
      <c r="V29" s="60"/>
      <c r="W29" s="60">
        <v>4700581</v>
      </c>
      <c r="X29" s="60">
        <v>17506989</v>
      </c>
      <c r="Y29" s="60">
        <v>-12806408</v>
      </c>
      <c r="Z29" s="140">
        <v>-73.15</v>
      </c>
      <c r="AA29" s="155">
        <v>22910955</v>
      </c>
    </row>
    <row r="30" spans="1:27" ht="12.75">
      <c r="A30" s="138" t="s">
        <v>76</v>
      </c>
      <c r="B30" s="136"/>
      <c r="C30" s="157">
        <v>121945552</v>
      </c>
      <c r="D30" s="157"/>
      <c r="E30" s="158">
        <v>37818819</v>
      </c>
      <c r="F30" s="159">
        <v>37966189</v>
      </c>
      <c r="G30" s="159"/>
      <c r="H30" s="159">
        <v>405529</v>
      </c>
      <c r="I30" s="159">
        <v>8791409</v>
      </c>
      <c r="J30" s="159">
        <v>9196938</v>
      </c>
      <c r="K30" s="159">
        <v>2973551</v>
      </c>
      <c r="L30" s="159">
        <v>75032</v>
      </c>
      <c r="M30" s="159">
        <v>40635321</v>
      </c>
      <c r="N30" s="159">
        <v>43683904</v>
      </c>
      <c r="O30" s="159">
        <v>302679</v>
      </c>
      <c r="P30" s="159">
        <v>82107</v>
      </c>
      <c r="Q30" s="159">
        <v>-200584</v>
      </c>
      <c r="R30" s="159">
        <v>184202</v>
      </c>
      <c r="S30" s="159"/>
      <c r="T30" s="159"/>
      <c r="U30" s="159"/>
      <c r="V30" s="159"/>
      <c r="W30" s="159">
        <v>53065044</v>
      </c>
      <c r="X30" s="159">
        <v>27951615</v>
      </c>
      <c r="Y30" s="159">
        <v>25113429</v>
      </c>
      <c r="Z30" s="141">
        <v>89.85</v>
      </c>
      <c r="AA30" s="157">
        <v>37966189</v>
      </c>
    </row>
    <row r="31" spans="1:27" ht="12.75">
      <c r="A31" s="138" t="s">
        <v>77</v>
      </c>
      <c r="B31" s="136"/>
      <c r="C31" s="155"/>
      <c r="D31" s="155"/>
      <c r="E31" s="156">
        <v>23698234</v>
      </c>
      <c r="F31" s="60">
        <v>25298536</v>
      </c>
      <c r="G31" s="60">
        <v>59325</v>
      </c>
      <c r="H31" s="60">
        <v>3577671</v>
      </c>
      <c r="I31" s="60">
        <v>2203644</v>
      </c>
      <c r="J31" s="60">
        <v>5840640</v>
      </c>
      <c r="K31" s="60">
        <v>971448</v>
      </c>
      <c r="L31" s="60">
        <v>786251</v>
      </c>
      <c r="M31" s="60">
        <v>-938946</v>
      </c>
      <c r="N31" s="60">
        <v>818753</v>
      </c>
      <c r="O31" s="60">
        <v>938946</v>
      </c>
      <c r="P31" s="60">
        <v>882893</v>
      </c>
      <c r="Q31" s="60">
        <v>819080</v>
      </c>
      <c r="R31" s="60">
        <v>2640919</v>
      </c>
      <c r="S31" s="60"/>
      <c r="T31" s="60"/>
      <c r="U31" s="60"/>
      <c r="V31" s="60"/>
      <c r="W31" s="60">
        <v>9300312</v>
      </c>
      <c r="X31" s="60">
        <v>17050550</v>
      </c>
      <c r="Y31" s="60">
        <v>-7750238</v>
      </c>
      <c r="Z31" s="140">
        <v>-45.45</v>
      </c>
      <c r="AA31" s="155">
        <v>25298536</v>
      </c>
    </row>
    <row r="32" spans="1:27" ht="12.75">
      <c r="A32" s="135" t="s">
        <v>78</v>
      </c>
      <c r="B32" s="136"/>
      <c r="C32" s="153">
        <f aca="true" t="shared" si="6" ref="C32:Y32">SUM(C33:C37)</f>
        <v>1364866</v>
      </c>
      <c r="D32" s="153">
        <f>SUM(D33:D37)</f>
        <v>0</v>
      </c>
      <c r="E32" s="154">
        <f t="shared" si="6"/>
        <v>25673754</v>
      </c>
      <c r="F32" s="100">
        <f t="shared" si="6"/>
        <v>25025837</v>
      </c>
      <c r="G32" s="100">
        <f t="shared" si="6"/>
        <v>107433</v>
      </c>
      <c r="H32" s="100">
        <f t="shared" si="6"/>
        <v>215929</v>
      </c>
      <c r="I32" s="100">
        <f t="shared" si="6"/>
        <v>944599</v>
      </c>
      <c r="J32" s="100">
        <f t="shared" si="6"/>
        <v>1267961</v>
      </c>
      <c r="K32" s="100">
        <f t="shared" si="6"/>
        <v>488266</v>
      </c>
      <c r="L32" s="100">
        <f t="shared" si="6"/>
        <v>379692</v>
      </c>
      <c r="M32" s="100">
        <f t="shared" si="6"/>
        <v>-521683</v>
      </c>
      <c r="N32" s="100">
        <f t="shared" si="6"/>
        <v>346275</v>
      </c>
      <c r="O32" s="100">
        <f t="shared" si="6"/>
        <v>521683</v>
      </c>
      <c r="P32" s="100">
        <f t="shared" si="6"/>
        <v>339615</v>
      </c>
      <c r="Q32" s="100">
        <f t="shared" si="6"/>
        <v>761681</v>
      </c>
      <c r="R32" s="100">
        <f t="shared" si="6"/>
        <v>1622979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3237215</v>
      </c>
      <c r="X32" s="100">
        <f t="shared" si="6"/>
        <v>18726380</v>
      </c>
      <c r="Y32" s="100">
        <f t="shared" si="6"/>
        <v>-15489165</v>
      </c>
      <c r="Z32" s="137">
        <f>+IF(X32&lt;&gt;0,+(Y32/X32)*100,0)</f>
        <v>-82.71307641946815</v>
      </c>
      <c r="AA32" s="153">
        <f>SUM(AA33:AA37)</f>
        <v>25025837</v>
      </c>
    </row>
    <row r="33" spans="1:27" ht="12.75">
      <c r="A33" s="138" t="s">
        <v>79</v>
      </c>
      <c r="B33" s="136"/>
      <c r="C33" s="155"/>
      <c r="D33" s="155"/>
      <c r="E33" s="156">
        <v>9718052</v>
      </c>
      <c r="F33" s="60">
        <v>9078053</v>
      </c>
      <c r="G33" s="60">
        <v>107433</v>
      </c>
      <c r="H33" s="60">
        <v>159906</v>
      </c>
      <c r="I33" s="60">
        <v>692728</v>
      </c>
      <c r="J33" s="60">
        <v>960067</v>
      </c>
      <c r="K33" s="60">
        <v>411501</v>
      </c>
      <c r="L33" s="60">
        <v>299559</v>
      </c>
      <c r="M33" s="60">
        <v>-278300</v>
      </c>
      <c r="N33" s="60">
        <v>432760</v>
      </c>
      <c r="O33" s="60">
        <v>278300</v>
      </c>
      <c r="P33" s="60">
        <v>336044</v>
      </c>
      <c r="Q33" s="60">
        <v>702516</v>
      </c>
      <c r="R33" s="60">
        <v>1316860</v>
      </c>
      <c r="S33" s="60"/>
      <c r="T33" s="60"/>
      <c r="U33" s="60"/>
      <c r="V33" s="60"/>
      <c r="W33" s="60">
        <v>2709687</v>
      </c>
      <c r="X33" s="60">
        <v>6566097</v>
      </c>
      <c r="Y33" s="60">
        <v>-3856410</v>
      </c>
      <c r="Z33" s="140">
        <v>-58.73</v>
      </c>
      <c r="AA33" s="155">
        <v>9078053</v>
      </c>
    </row>
    <row r="34" spans="1:27" ht="12.75">
      <c r="A34" s="138" t="s">
        <v>80</v>
      </c>
      <c r="B34" s="136"/>
      <c r="C34" s="155"/>
      <c r="D34" s="155"/>
      <c r="E34" s="156">
        <v>722735</v>
      </c>
      <c r="F34" s="60">
        <v>707735</v>
      </c>
      <c r="G34" s="60"/>
      <c r="H34" s="60">
        <v>18694</v>
      </c>
      <c r="I34" s="60">
        <v>86627</v>
      </c>
      <c r="J34" s="60">
        <v>105321</v>
      </c>
      <c r="K34" s="60">
        <v>24528</v>
      </c>
      <c r="L34" s="60">
        <v>3917</v>
      </c>
      <c r="M34" s="60">
        <v>-118870</v>
      </c>
      <c r="N34" s="60">
        <v>-90425</v>
      </c>
      <c r="O34" s="60">
        <v>118870</v>
      </c>
      <c r="P34" s="60"/>
      <c r="Q34" s="60">
        <v>68</v>
      </c>
      <c r="R34" s="60">
        <v>118938</v>
      </c>
      <c r="S34" s="60"/>
      <c r="T34" s="60"/>
      <c r="U34" s="60"/>
      <c r="V34" s="60"/>
      <c r="W34" s="60">
        <v>133834</v>
      </c>
      <c r="X34" s="60">
        <v>546067</v>
      </c>
      <c r="Y34" s="60">
        <v>-412233</v>
      </c>
      <c r="Z34" s="140">
        <v>-75.49</v>
      </c>
      <c r="AA34" s="155">
        <v>707735</v>
      </c>
    </row>
    <row r="35" spans="1:27" ht="12.75">
      <c r="A35" s="138" t="s">
        <v>81</v>
      </c>
      <c r="B35" s="136"/>
      <c r="C35" s="155">
        <v>1364866</v>
      </c>
      <c r="D35" s="155"/>
      <c r="E35" s="156">
        <v>13968206</v>
      </c>
      <c r="F35" s="60">
        <v>14044137</v>
      </c>
      <c r="G35" s="60"/>
      <c r="H35" s="60">
        <v>37329</v>
      </c>
      <c r="I35" s="60">
        <v>165244</v>
      </c>
      <c r="J35" s="60">
        <v>202573</v>
      </c>
      <c r="K35" s="60">
        <v>52237</v>
      </c>
      <c r="L35" s="60">
        <v>76216</v>
      </c>
      <c r="M35" s="60">
        <v>-124513</v>
      </c>
      <c r="N35" s="60">
        <v>3940</v>
      </c>
      <c r="O35" s="60">
        <v>124513</v>
      </c>
      <c r="P35" s="60">
        <v>3571</v>
      </c>
      <c r="Q35" s="60">
        <v>59097</v>
      </c>
      <c r="R35" s="60">
        <v>187181</v>
      </c>
      <c r="S35" s="60"/>
      <c r="T35" s="60"/>
      <c r="U35" s="60"/>
      <c r="V35" s="60"/>
      <c r="W35" s="60">
        <v>393694</v>
      </c>
      <c r="X35" s="60">
        <v>10664754</v>
      </c>
      <c r="Y35" s="60">
        <v>-10271060</v>
      </c>
      <c r="Z35" s="140">
        <v>-96.31</v>
      </c>
      <c r="AA35" s="155">
        <v>14044137</v>
      </c>
    </row>
    <row r="36" spans="1:27" ht="12.75">
      <c r="A36" s="138" t="s">
        <v>82</v>
      </c>
      <c r="B36" s="136"/>
      <c r="C36" s="155"/>
      <c r="D36" s="155"/>
      <c r="E36" s="156">
        <v>1264761</v>
      </c>
      <c r="F36" s="60">
        <v>1195912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949462</v>
      </c>
      <c r="Y36" s="60">
        <v>-949462</v>
      </c>
      <c r="Z36" s="140">
        <v>-100</v>
      </c>
      <c r="AA36" s="155">
        <v>1195912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23835043</v>
      </c>
      <c r="F38" s="100">
        <f t="shared" si="7"/>
        <v>43876569</v>
      </c>
      <c r="G38" s="100">
        <f t="shared" si="7"/>
        <v>47995</v>
      </c>
      <c r="H38" s="100">
        <f t="shared" si="7"/>
        <v>66614</v>
      </c>
      <c r="I38" s="100">
        <f t="shared" si="7"/>
        <v>655006</v>
      </c>
      <c r="J38" s="100">
        <f t="shared" si="7"/>
        <v>769615</v>
      </c>
      <c r="K38" s="100">
        <f t="shared" si="7"/>
        <v>235136</v>
      </c>
      <c r="L38" s="100">
        <f t="shared" si="7"/>
        <v>1234029</v>
      </c>
      <c r="M38" s="100">
        <f t="shared" si="7"/>
        <v>-442372</v>
      </c>
      <c r="N38" s="100">
        <f t="shared" si="7"/>
        <v>1026793</v>
      </c>
      <c r="O38" s="100">
        <f t="shared" si="7"/>
        <v>442372</v>
      </c>
      <c r="P38" s="100">
        <f t="shared" si="7"/>
        <v>8320925</v>
      </c>
      <c r="Q38" s="100">
        <f t="shared" si="7"/>
        <v>2395356</v>
      </c>
      <c r="R38" s="100">
        <f t="shared" si="7"/>
        <v>11158653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12955061</v>
      </c>
      <c r="X38" s="100">
        <f t="shared" si="7"/>
        <v>17593572</v>
      </c>
      <c r="Y38" s="100">
        <f t="shared" si="7"/>
        <v>-4638511</v>
      </c>
      <c r="Z38" s="137">
        <f>+IF(X38&lt;&gt;0,+(Y38/X38)*100,0)</f>
        <v>-26.364805282292874</v>
      </c>
      <c r="AA38" s="153">
        <f>SUM(AA39:AA41)</f>
        <v>43876569</v>
      </c>
    </row>
    <row r="39" spans="1:27" ht="12.75">
      <c r="A39" s="138" t="s">
        <v>85</v>
      </c>
      <c r="B39" s="136"/>
      <c r="C39" s="155"/>
      <c r="D39" s="155"/>
      <c r="E39" s="156">
        <v>14616163</v>
      </c>
      <c r="F39" s="60">
        <v>7493961</v>
      </c>
      <c r="G39" s="60">
        <v>47995</v>
      </c>
      <c r="H39" s="60">
        <v>53128</v>
      </c>
      <c r="I39" s="60">
        <v>169584</v>
      </c>
      <c r="J39" s="60">
        <v>270707</v>
      </c>
      <c r="K39" s="60">
        <v>176722</v>
      </c>
      <c r="L39" s="60">
        <v>840949</v>
      </c>
      <c r="M39" s="60">
        <v>-242334</v>
      </c>
      <c r="N39" s="60">
        <v>775337</v>
      </c>
      <c r="O39" s="60">
        <v>242334</v>
      </c>
      <c r="P39" s="60">
        <v>8057182</v>
      </c>
      <c r="Q39" s="60">
        <v>2227224</v>
      </c>
      <c r="R39" s="60">
        <v>10526740</v>
      </c>
      <c r="S39" s="60"/>
      <c r="T39" s="60"/>
      <c r="U39" s="60"/>
      <c r="V39" s="60"/>
      <c r="W39" s="60">
        <v>11572784</v>
      </c>
      <c r="X39" s="60">
        <v>10993155</v>
      </c>
      <c r="Y39" s="60">
        <v>579629</v>
      </c>
      <c r="Z39" s="140">
        <v>5.27</v>
      </c>
      <c r="AA39" s="155">
        <v>7493961</v>
      </c>
    </row>
    <row r="40" spans="1:27" ht="12.75">
      <c r="A40" s="138" t="s">
        <v>86</v>
      </c>
      <c r="B40" s="136"/>
      <c r="C40" s="155"/>
      <c r="D40" s="155"/>
      <c r="E40" s="156">
        <v>9218880</v>
      </c>
      <c r="F40" s="60">
        <v>36382608</v>
      </c>
      <c r="G40" s="60"/>
      <c r="H40" s="60">
        <v>13486</v>
      </c>
      <c r="I40" s="60">
        <v>485422</v>
      </c>
      <c r="J40" s="60">
        <v>498908</v>
      </c>
      <c r="K40" s="60">
        <v>58414</v>
      </c>
      <c r="L40" s="60">
        <v>393080</v>
      </c>
      <c r="M40" s="60">
        <v>-200038</v>
      </c>
      <c r="N40" s="60">
        <v>251456</v>
      </c>
      <c r="O40" s="60">
        <v>200038</v>
      </c>
      <c r="P40" s="60">
        <v>263743</v>
      </c>
      <c r="Q40" s="60">
        <v>168132</v>
      </c>
      <c r="R40" s="60">
        <v>631913</v>
      </c>
      <c r="S40" s="60"/>
      <c r="T40" s="60"/>
      <c r="U40" s="60"/>
      <c r="V40" s="60"/>
      <c r="W40" s="60">
        <v>1382277</v>
      </c>
      <c r="X40" s="60">
        <v>6600417</v>
      </c>
      <c r="Y40" s="60">
        <v>-5218140</v>
      </c>
      <c r="Z40" s="140">
        <v>-79.06</v>
      </c>
      <c r="AA40" s="155">
        <v>36382608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10127776</v>
      </c>
      <c r="F42" s="100">
        <f t="shared" si="8"/>
        <v>10142776</v>
      </c>
      <c r="G42" s="100">
        <f t="shared" si="8"/>
        <v>0</v>
      </c>
      <c r="H42" s="100">
        <f t="shared" si="8"/>
        <v>50620</v>
      </c>
      <c r="I42" s="100">
        <f t="shared" si="8"/>
        <v>616883</v>
      </c>
      <c r="J42" s="100">
        <f t="shared" si="8"/>
        <v>667503</v>
      </c>
      <c r="K42" s="100">
        <f t="shared" si="8"/>
        <v>240714</v>
      </c>
      <c r="L42" s="100">
        <f t="shared" si="8"/>
        <v>143447</v>
      </c>
      <c r="M42" s="100">
        <f t="shared" si="8"/>
        <v>-79215</v>
      </c>
      <c r="N42" s="100">
        <f t="shared" si="8"/>
        <v>304946</v>
      </c>
      <c r="O42" s="100">
        <f t="shared" si="8"/>
        <v>79215</v>
      </c>
      <c r="P42" s="100">
        <f t="shared" si="8"/>
        <v>71134</v>
      </c>
      <c r="Q42" s="100">
        <f t="shared" si="8"/>
        <v>76894</v>
      </c>
      <c r="R42" s="100">
        <f t="shared" si="8"/>
        <v>227243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1199692</v>
      </c>
      <c r="X42" s="100">
        <f t="shared" si="8"/>
        <v>8052829</v>
      </c>
      <c r="Y42" s="100">
        <f t="shared" si="8"/>
        <v>-6853137</v>
      </c>
      <c r="Z42" s="137">
        <f>+IF(X42&lt;&gt;0,+(Y42/X42)*100,0)</f>
        <v>-85.10222929109757</v>
      </c>
      <c r="AA42" s="153">
        <f>SUM(AA43:AA46)</f>
        <v>10142776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10127776</v>
      </c>
      <c r="F46" s="60">
        <v>10142776</v>
      </c>
      <c r="G46" s="60"/>
      <c r="H46" s="60">
        <v>50620</v>
      </c>
      <c r="I46" s="60">
        <v>616883</v>
      </c>
      <c r="J46" s="60">
        <v>667503</v>
      </c>
      <c r="K46" s="60">
        <v>240714</v>
      </c>
      <c r="L46" s="60">
        <v>143447</v>
      </c>
      <c r="M46" s="60">
        <v>-79215</v>
      </c>
      <c r="N46" s="60">
        <v>304946</v>
      </c>
      <c r="O46" s="60">
        <v>79215</v>
      </c>
      <c r="P46" s="60">
        <v>71134</v>
      </c>
      <c r="Q46" s="60">
        <v>76894</v>
      </c>
      <c r="R46" s="60">
        <v>227243</v>
      </c>
      <c r="S46" s="60"/>
      <c r="T46" s="60"/>
      <c r="U46" s="60"/>
      <c r="V46" s="60"/>
      <c r="W46" s="60">
        <v>1199692</v>
      </c>
      <c r="X46" s="60">
        <v>8052829</v>
      </c>
      <c r="Y46" s="60">
        <v>-6853137</v>
      </c>
      <c r="Z46" s="140">
        <v>-85.1</v>
      </c>
      <c r="AA46" s="155">
        <v>10142776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123310418</v>
      </c>
      <c r="D48" s="168">
        <f>+D28+D32+D38+D42+D47</f>
        <v>0</v>
      </c>
      <c r="E48" s="169">
        <f t="shared" si="9"/>
        <v>145083724</v>
      </c>
      <c r="F48" s="73">
        <f t="shared" si="9"/>
        <v>165220862</v>
      </c>
      <c r="G48" s="73">
        <f t="shared" si="9"/>
        <v>209681</v>
      </c>
      <c r="H48" s="73">
        <f t="shared" si="9"/>
        <v>4410222</v>
      </c>
      <c r="I48" s="73">
        <f t="shared" si="9"/>
        <v>13601758</v>
      </c>
      <c r="J48" s="73">
        <f t="shared" si="9"/>
        <v>18221661</v>
      </c>
      <c r="K48" s="73">
        <f t="shared" si="9"/>
        <v>5763436</v>
      </c>
      <c r="L48" s="73">
        <f t="shared" si="9"/>
        <v>2830269</v>
      </c>
      <c r="M48" s="73">
        <f t="shared" si="9"/>
        <v>39331419</v>
      </c>
      <c r="N48" s="73">
        <f t="shared" si="9"/>
        <v>47925124</v>
      </c>
      <c r="O48" s="73">
        <f t="shared" si="9"/>
        <v>3822581</v>
      </c>
      <c r="P48" s="73">
        <f t="shared" si="9"/>
        <v>10147436</v>
      </c>
      <c r="Q48" s="73">
        <f t="shared" si="9"/>
        <v>4341103</v>
      </c>
      <c r="R48" s="73">
        <f t="shared" si="9"/>
        <v>18311120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84457905</v>
      </c>
      <c r="X48" s="73">
        <f t="shared" si="9"/>
        <v>106881935</v>
      </c>
      <c r="Y48" s="73">
        <f t="shared" si="9"/>
        <v>-22424030</v>
      </c>
      <c r="Z48" s="170">
        <f>+IF(X48&lt;&gt;0,+(Y48/X48)*100,0)</f>
        <v>-20.9801871569784</v>
      </c>
      <c r="AA48" s="168">
        <f>+AA28+AA32+AA38+AA42+AA47</f>
        <v>165220862</v>
      </c>
    </row>
    <row r="49" spans="1:27" ht="12.75">
      <c r="A49" s="148" t="s">
        <v>49</v>
      </c>
      <c r="B49" s="149"/>
      <c r="C49" s="171">
        <f aca="true" t="shared" si="10" ref="C49:Y49">+C25-C48</f>
        <v>37544020</v>
      </c>
      <c r="D49" s="171">
        <f>+D25-D48</f>
        <v>0</v>
      </c>
      <c r="E49" s="172">
        <f t="shared" si="10"/>
        <v>37097361</v>
      </c>
      <c r="F49" s="173">
        <f t="shared" si="10"/>
        <v>15660084</v>
      </c>
      <c r="G49" s="173">
        <f t="shared" si="10"/>
        <v>47935637</v>
      </c>
      <c r="H49" s="173">
        <f t="shared" si="10"/>
        <v>-2219364</v>
      </c>
      <c r="I49" s="173">
        <f t="shared" si="10"/>
        <v>-4983048</v>
      </c>
      <c r="J49" s="173">
        <f t="shared" si="10"/>
        <v>40733225</v>
      </c>
      <c r="K49" s="173">
        <f t="shared" si="10"/>
        <v>6101892</v>
      </c>
      <c r="L49" s="173">
        <f t="shared" si="10"/>
        <v>3159686</v>
      </c>
      <c r="M49" s="173">
        <f t="shared" si="10"/>
        <v>-2846123</v>
      </c>
      <c r="N49" s="173">
        <f t="shared" si="10"/>
        <v>6415455</v>
      </c>
      <c r="O49" s="173">
        <f t="shared" si="10"/>
        <v>5499715</v>
      </c>
      <c r="P49" s="173">
        <f t="shared" si="10"/>
        <v>-6147311</v>
      </c>
      <c r="Q49" s="173">
        <f t="shared" si="10"/>
        <v>26561146</v>
      </c>
      <c r="R49" s="173">
        <f t="shared" si="10"/>
        <v>25913550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73062230</v>
      </c>
      <c r="X49" s="173">
        <f>IF(F25=F48,0,X25-X48)</f>
        <v>81549693</v>
      </c>
      <c r="Y49" s="173">
        <f t="shared" si="10"/>
        <v>-8487463</v>
      </c>
      <c r="Z49" s="174">
        <f>+IF(X49&lt;&gt;0,+(Y49/X49)*100,0)</f>
        <v>-10.407719131450317</v>
      </c>
      <c r="AA49" s="171">
        <f>+AA25-AA48</f>
        <v>15660084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13122243</v>
      </c>
      <c r="D5" s="155">
        <v>0</v>
      </c>
      <c r="E5" s="156">
        <v>15747822</v>
      </c>
      <c r="F5" s="60">
        <v>14585235</v>
      </c>
      <c r="G5" s="60">
        <v>569337</v>
      </c>
      <c r="H5" s="60">
        <v>1087056</v>
      </c>
      <c r="I5" s="60">
        <v>1953667</v>
      </c>
      <c r="J5" s="60">
        <v>3610060</v>
      </c>
      <c r="K5" s="60">
        <v>2181789</v>
      </c>
      <c r="L5" s="60">
        <v>1090399</v>
      </c>
      <c r="M5" s="60">
        <v>-231953</v>
      </c>
      <c r="N5" s="60">
        <v>3040235</v>
      </c>
      <c r="O5" s="60">
        <v>1089047</v>
      </c>
      <c r="P5" s="60">
        <v>1131306</v>
      </c>
      <c r="Q5" s="60">
        <v>1097400</v>
      </c>
      <c r="R5" s="60">
        <v>3317753</v>
      </c>
      <c r="S5" s="60">
        <v>0</v>
      </c>
      <c r="T5" s="60">
        <v>0</v>
      </c>
      <c r="U5" s="60">
        <v>0</v>
      </c>
      <c r="V5" s="60">
        <v>0</v>
      </c>
      <c r="W5" s="60">
        <v>9968048</v>
      </c>
      <c r="X5" s="60">
        <v>11810871</v>
      </c>
      <c r="Y5" s="60">
        <v>-1842823</v>
      </c>
      <c r="Z5" s="140">
        <v>-15.6</v>
      </c>
      <c r="AA5" s="155">
        <v>14585235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1990711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1990711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1990711</v>
      </c>
      <c r="F10" s="54">
        <v>0</v>
      </c>
      <c r="G10" s="54">
        <v>184306</v>
      </c>
      <c r="H10" s="54">
        <v>157689</v>
      </c>
      <c r="I10" s="54">
        <v>131050</v>
      </c>
      <c r="J10" s="54">
        <v>473045</v>
      </c>
      <c r="K10" s="54">
        <v>158657</v>
      </c>
      <c r="L10" s="54">
        <v>181011</v>
      </c>
      <c r="M10" s="54">
        <v>178821</v>
      </c>
      <c r="N10" s="54">
        <v>518489</v>
      </c>
      <c r="O10" s="54">
        <v>178821</v>
      </c>
      <c r="P10" s="54">
        <v>175541</v>
      </c>
      <c r="Q10" s="54">
        <v>196597</v>
      </c>
      <c r="R10" s="54">
        <v>550959</v>
      </c>
      <c r="S10" s="54">
        <v>0</v>
      </c>
      <c r="T10" s="54">
        <v>0</v>
      </c>
      <c r="U10" s="54">
        <v>0</v>
      </c>
      <c r="V10" s="54">
        <v>0</v>
      </c>
      <c r="W10" s="54">
        <v>1542493</v>
      </c>
      <c r="X10" s="54">
        <v>1453885</v>
      </c>
      <c r="Y10" s="54">
        <v>88608</v>
      </c>
      <c r="Z10" s="184">
        <v>6.09</v>
      </c>
      <c r="AA10" s="130">
        <v>0</v>
      </c>
    </row>
    <row r="11" spans="1:27" ht="12.75">
      <c r="A11" s="183" t="s">
        <v>107</v>
      </c>
      <c r="B11" s="185"/>
      <c r="C11" s="155">
        <v>1726005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1173223</v>
      </c>
      <c r="D12" s="155">
        <v>0</v>
      </c>
      <c r="E12" s="156">
        <v>500000</v>
      </c>
      <c r="F12" s="60">
        <v>1000000</v>
      </c>
      <c r="G12" s="60">
        <v>0</v>
      </c>
      <c r="H12" s="60">
        <v>65864</v>
      </c>
      <c r="I12" s="60">
        <v>130900</v>
      </c>
      <c r="J12" s="60">
        <v>196764</v>
      </c>
      <c r="K12" s="60">
        <v>76623</v>
      </c>
      <c r="L12" s="60">
        <v>82040</v>
      </c>
      <c r="M12" s="60">
        <v>178797</v>
      </c>
      <c r="N12" s="60">
        <v>337460</v>
      </c>
      <c r="O12" s="60">
        <v>77797</v>
      </c>
      <c r="P12" s="60">
        <v>100058</v>
      </c>
      <c r="Q12" s="60">
        <v>126784</v>
      </c>
      <c r="R12" s="60">
        <v>304639</v>
      </c>
      <c r="S12" s="60">
        <v>0</v>
      </c>
      <c r="T12" s="60">
        <v>0</v>
      </c>
      <c r="U12" s="60">
        <v>0</v>
      </c>
      <c r="V12" s="60">
        <v>0</v>
      </c>
      <c r="W12" s="60">
        <v>838863</v>
      </c>
      <c r="X12" s="60"/>
      <c r="Y12" s="60">
        <v>838863</v>
      </c>
      <c r="Z12" s="140">
        <v>0</v>
      </c>
      <c r="AA12" s="155">
        <v>1000000</v>
      </c>
    </row>
    <row r="13" spans="1:27" ht="12.75">
      <c r="A13" s="181" t="s">
        <v>109</v>
      </c>
      <c r="B13" s="185"/>
      <c r="C13" s="155">
        <v>9215250</v>
      </c>
      <c r="D13" s="155">
        <v>0</v>
      </c>
      <c r="E13" s="156">
        <v>7000000</v>
      </c>
      <c r="F13" s="60">
        <v>10000000</v>
      </c>
      <c r="G13" s="60">
        <v>0</v>
      </c>
      <c r="H13" s="60">
        <v>728813</v>
      </c>
      <c r="I13" s="60">
        <v>1396237</v>
      </c>
      <c r="J13" s="60">
        <v>2125050</v>
      </c>
      <c r="K13" s="60">
        <v>1511967</v>
      </c>
      <c r="L13" s="60">
        <v>609120</v>
      </c>
      <c r="M13" s="60">
        <v>354042</v>
      </c>
      <c r="N13" s="60">
        <v>2475129</v>
      </c>
      <c r="O13" s="60">
        <v>354042</v>
      </c>
      <c r="P13" s="60">
        <v>775405</v>
      </c>
      <c r="Q13" s="60">
        <v>1793545</v>
      </c>
      <c r="R13" s="60">
        <v>2922992</v>
      </c>
      <c r="S13" s="60">
        <v>0</v>
      </c>
      <c r="T13" s="60">
        <v>0</v>
      </c>
      <c r="U13" s="60">
        <v>0</v>
      </c>
      <c r="V13" s="60">
        <v>0</v>
      </c>
      <c r="W13" s="60">
        <v>7523171</v>
      </c>
      <c r="X13" s="60">
        <v>372314</v>
      </c>
      <c r="Y13" s="60">
        <v>7150857</v>
      </c>
      <c r="Z13" s="140">
        <v>1920.65</v>
      </c>
      <c r="AA13" s="155">
        <v>10000000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5174353</v>
      </c>
      <c r="Y14" s="60">
        <v>-5174353</v>
      </c>
      <c r="Z14" s="140">
        <v>-100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1579580</v>
      </c>
      <c r="D16" s="155">
        <v>0</v>
      </c>
      <c r="E16" s="156">
        <v>250000</v>
      </c>
      <c r="F16" s="60">
        <v>250000</v>
      </c>
      <c r="G16" s="60">
        <v>10132</v>
      </c>
      <c r="H16" s="60">
        <v>3114</v>
      </c>
      <c r="I16" s="60">
        <v>27982</v>
      </c>
      <c r="J16" s="60">
        <v>41228</v>
      </c>
      <c r="K16" s="60">
        <v>13965</v>
      </c>
      <c r="L16" s="60">
        <v>19666</v>
      </c>
      <c r="M16" s="60">
        <v>32416</v>
      </c>
      <c r="N16" s="60">
        <v>66047</v>
      </c>
      <c r="O16" s="60">
        <v>16416</v>
      </c>
      <c r="P16" s="60">
        <v>15396</v>
      </c>
      <c r="Q16" s="60">
        <v>7200</v>
      </c>
      <c r="R16" s="60">
        <v>39012</v>
      </c>
      <c r="S16" s="60">
        <v>0</v>
      </c>
      <c r="T16" s="60">
        <v>0</v>
      </c>
      <c r="U16" s="60">
        <v>0</v>
      </c>
      <c r="V16" s="60">
        <v>0</v>
      </c>
      <c r="W16" s="60">
        <v>146287</v>
      </c>
      <c r="X16" s="60">
        <v>187497</v>
      </c>
      <c r="Y16" s="60">
        <v>-41210</v>
      </c>
      <c r="Z16" s="140">
        <v>-21.98</v>
      </c>
      <c r="AA16" s="155">
        <v>250000</v>
      </c>
    </row>
    <row r="17" spans="1:27" ht="12.75">
      <c r="A17" s="181" t="s">
        <v>113</v>
      </c>
      <c r="B17" s="185"/>
      <c r="C17" s="155">
        <v>3304893</v>
      </c>
      <c r="D17" s="155">
        <v>0</v>
      </c>
      <c r="E17" s="156">
        <v>3695000</v>
      </c>
      <c r="F17" s="60">
        <v>3075000</v>
      </c>
      <c r="G17" s="60">
        <v>216569</v>
      </c>
      <c r="H17" s="60">
        <v>144667</v>
      </c>
      <c r="I17" s="60">
        <v>235488</v>
      </c>
      <c r="J17" s="60">
        <v>596724</v>
      </c>
      <c r="K17" s="60">
        <v>175774</v>
      </c>
      <c r="L17" s="60">
        <v>171064</v>
      </c>
      <c r="M17" s="60">
        <v>287685</v>
      </c>
      <c r="N17" s="60">
        <v>634523</v>
      </c>
      <c r="O17" s="60">
        <v>139685</v>
      </c>
      <c r="P17" s="60">
        <v>205768</v>
      </c>
      <c r="Q17" s="60">
        <v>307828</v>
      </c>
      <c r="R17" s="60">
        <v>653281</v>
      </c>
      <c r="S17" s="60">
        <v>0</v>
      </c>
      <c r="T17" s="60">
        <v>0</v>
      </c>
      <c r="U17" s="60">
        <v>0</v>
      </c>
      <c r="V17" s="60">
        <v>0</v>
      </c>
      <c r="W17" s="60">
        <v>1884528</v>
      </c>
      <c r="X17" s="60">
        <v>2647738</v>
      </c>
      <c r="Y17" s="60">
        <v>-763210</v>
      </c>
      <c r="Z17" s="140">
        <v>-28.82</v>
      </c>
      <c r="AA17" s="155">
        <v>3075000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835000</v>
      </c>
      <c r="F18" s="60">
        <v>775000</v>
      </c>
      <c r="G18" s="60">
        <v>0</v>
      </c>
      <c r="H18" s="60">
        <v>3771</v>
      </c>
      <c r="I18" s="60">
        <v>140772</v>
      </c>
      <c r="J18" s="60">
        <v>144543</v>
      </c>
      <c r="K18" s="60">
        <v>62369</v>
      </c>
      <c r="L18" s="60">
        <v>59304</v>
      </c>
      <c r="M18" s="60">
        <v>74880</v>
      </c>
      <c r="N18" s="60">
        <v>196553</v>
      </c>
      <c r="O18" s="60">
        <v>59880</v>
      </c>
      <c r="P18" s="60">
        <v>76625</v>
      </c>
      <c r="Q18" s="60">
        <v>31391</v>
      </c>
      <c r="R18" s="60">
        <v>167896</v>
      </c>
      <c r="S18" s="60">
        <v>0</v>
      </c>
      <c r="T18" s="60">
        <v>0</v>
      </c>
      <c r="U18" s="60">
        <v>0</v>
      </c>
      <c r="V18" s="60">
        <v>0</v>
      </c>
      <c r="W18" s="60">
        <v>508992</v>
      </c>
      <c r="X18" s="60">
        <v>614407</v>
      </c>
      <c r="Y18" s="60">
        <v>-105415</v>
      </c>
      <c r="Z18" s="140">
        <v>-17.16</v>
      </c>
      <c r="AA18" s="155">
        <v>775000</v>
      </c>
    </row>
    <row r="19" spans="1:27" ht="12.75">
      <c r="A19" s="181" t="s">
        <v>34</v>
      </c>
      <c r="B19" s="185"/>
      <c r="C19" s="155">
        <v>124757917</v>
      </c>
      <c r="D19" s="155">
        <v>0</v>
      </c>
      <c r="E19" s="156">
        <v>99114000</v>
      </c>
      <c r="F19" s="60">
        <v>119579000</v>
      </c>
      <c r="G19" s="60">
        <v>36579608</v>
      </c>
      <c r="H19" s="60">
        <v>0</v>
      </c>
      <c r="I19" s="60">
        <v>4040472</v>
      </c>
      <c r="J19" s="60">
        <v>40620080</v>
      </c>
      <c r="K19" s="60">
        <v>3768947</v>
      </c>
      <c r="L19" s="60">
        <v>0</v>
      </c>
      <c r="M19" s="60">
        <v>29287986</v>
      </c>
      <c r="N19" s="60">
        <v>33056933</v>
      </c>
      <c r="O19" s="60">
        <v>1294986</v>
      </c>
      <c r="P19" s="60">
        <v>249459</v>
      </c>
      <c r="Q19" s="60">
        <v>23086311</v>
      </c>
      <c r="R19" s="60">
        <v>24630756</v>
      </c>
      <c r="S19" s="60">
        <v>0</v>
      </c>
      <c r="T19" s="60">
        <v>0</v>
      </c>
      <c r="U19" s="60">
        <v>0</v>
      </c>
      <c r="V19" s="60">
        <v>0</v>
      </c>
      <c r="W19" s="60">
        <v>98307769</v>
      </c>
      <c r="X19" s="60">
        <v>99114000</v>
      </c>
      <c r="Y19" s="60">
        <v>-806231</v>
      </c>
      <c r="Z19" s="140">
        <v>-0.81</v>
      </c>
      <c r="AA19" s="155">
        <v>119579000</v>
      </c>
    </row>
    <row r="20" spans="1:27" ht="12.75">
      <c r="A20" s="181" t="s">
        <v>35</v>
      </c>
      <c r="B20" s="185"/>
      <c r="C20" s="155">
        <v>5975327</v>
      </c>
      <c r="D20" s="155">
        <v>0</v>
      </c>
      <c r="E20" s="156">
        <v>5214500</v>
      </c>
      <c r="F20" s="54">
        <v>296000</v>
      </c>
      <c r="G20" s="54">
        <v>59050</v>
      </c>
      <c r="H20" s="54">
        <v>-116</v>
      </c>
      <c r="I20" s="54">
        <v>345301</v>
      </c>
      <c r="J20" s="54">
        <v>404235</v>
      </c>
      <c r="K20" s="54">
        <v>3465</v>
      </c>
      <c r="L20" s="54">
        <v>-76766</v>
      </c>
      <c r="M20" s="54">
        <v>206284</v>
      </c>
      <c r="N20" s="54">
        <v>132983</v>
      </c>
      <c r="O20" s="54">
        <v>-4716</v>
      </c>
      <c r="P20" s="54">
        <v>46384</v>
      </c>
      <c r="Q20" s="54">
        <v>336791</v>
      </c>
      <c r="R20" s="54">
        <v>378459</v>
      </c>
      <c r="S20" s="54">
        <v>0</v>
      </c>
      <c r="T20" s="54">
        <v>0</v>
      </c>
      <c r="U20" s="54">
        <v>0</v>
      </c>
      <c r="V20" s="54">
        <v>0</v>
      </c>
      <c r="W20" s="54">
        <v>915677</v>
      </c>
      <c r="X20" s="54">
        <v>27182870</v>
      </c>
      <c r="Y20" s="54">
        <v>-26267193</v>
      </c>
      <c r="Z20" s="184">
        <v>-96.63</v>
      </c>
      <c r="AA20" s="130">
        <v>296000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2000000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2000000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160854438</v>
      </c>
      <c r="D22" s="188">
        <f>SUM(D5:D21)</f>
        <v>0</v>
      </c>
      <c r="E22" s="189">
        <f t="shared" si="0"/>
        <v>134347033</v>
      </c>
      <c r="F22" s="190">
        <f t="shared" si="0"/>
        <v>153550946</v>
      </c>
      <c r="G22" s="190">
        <f t="shared" si="0"/>
        <v>37619002</v>
      </c>
      <c r="H22" s="190">
        <f t="shared" si="0"/>
        <v>2190858</v>
      </c>
      <c r="I22" s="190">
        <f t="shared" si="0"/>
        <v>8401869</v>
      </c>
      <c r="J22" s="190">
        <f t="shared" si="0"/>
        <v>48211729</v>
      </c>
      <c r="K22" s="190">
        <f t="shared" si="0"/>
        <v>7953556</v>
      </c>
      <c r="L22" s="190">
        <f t="shared" si="0"/>
        <v>2135838</v>
      </c>
      <c r="M22" s="190">
        <f t="shared" si="0"/>
        <v>30368958</v>
      </c>
      <c r="N22" s="190">
        <f t="shared" si="0"/>
        <v>40458352</v>
      </c>
      <c r="O22" s="190">
        <f t="shared" si="0"/>
        <v>3205958</v>
      </c>
      <c r="P22" s="190">
        <f t="shared" si="0"/>
        <v>2775942</v>
      </c>
      <c r="Q22" s="190">
        <f t="shared" si="0"/>
        <v>26983847</v>
      </c>
      <c r="R22" s="190">
        <f t="shared" si="0"/>
        <v>32965747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121635828</v>
      </c>
      <c r="X22" s="190">
        <f t="shared" si="0"/>
        <v>148557935</v>
      </c>
      <c r="Y22" s="190">
        <f t="shared" si="0"/>
        <v>-26922107</v>
      </c>
      <c r="Z22" s="191">
        <f>+IF(X22&lt;&gt;0,+(Y22/X22)*100,0)</f>
        <v>-18.12229484746136</v>
      </c>
      <c r="AA22" s="188">
        <f>SUM(AA5:AA21)</f>
        <v>153550946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53793444</v>
      </c>
      <c r="D25" s="155">
        <v>0</v>
      </c>
      <c r="E25" s="156">
        <v>67684861</v>
      </c>
      <c r="F25" s="60">
        <v>67181555</v>
      </c>
      <c r="G25" s="60">
        <v>3297</v>
      </c>
      <c r="H25" s="60">
        <v>3275334</v>
      </c>
      <c r="I25" s="60">
        <v>6317315</v>
      </c>
      <c r="J25" s="60">
        <v>9595946</v>
      </c>
      <c r="K25" s="60">
        <v>3281401</v>
      </c>
      <c r="L25" s="60">
        <v>1140</v>
      </c>
      <c r="M25" s="60">
        <v>19948327</v>
      </c>
      <c r="N25" s="60">
        <v>23230868</v>
      </c>
      <c r="O25" s="60">
        <v>13673</v>
      </c>
      <c r="P25" s="60">
        <v>9257</v>
      </c>
      <c r="Q25" s="60">
        <v>0</v>
      </c>
      <c r="R25" s="60">
        <v>22930</v>
      </c>
      <c r="S25" s="60">
        <v>0</v>
      </c>
      <c r="T25" s="60">
        <v>0</v>
      </c>
      <c r="U25" s="60">
        <v>0</v>
      </c>
      <c r="V25" s="60">
        <v>0</v>
      </c>
      <c r="W25" s="60">
        <v>32849744</v>
      </c>
      <c r="X25" s="60">
        <v>51612576</v>
      </c>
      <c r="Y25" s="60">
        <v>-18762832</v>
      </c>
      <c r="Z25" s="140">
        <v>-36.35</v>
      </c>
      <c r="AA25" s="155">
        <v>67181555</v>
      </c>
    </row>
    <row r="26" spans="1:27" ht="12.75">
      <c r="A26" s="183" t="s">
        <v>38</v>
      </c>
      <c r="B26" s="182"/>
      <c r="C26" s="155">
        <v>8378802</v>
      </c>
      <c r="D26" s="155">
        <v>0</v>
      </c>
      <c r="E26" s="156">
        <v>9854978</v>
      </c>
      <c r="F26" s="60">
        <v>9891930</v>
      </c>
      <c r="G26" s="60">
        <v>0</v>
      </c>
      <c r="H26" s="60">
        <v>19708</v>
      </c>
      <c r="I26" s="60">
        <v>1505529</v>
      </c>
      <c r="J26" s="60">
        <v>1525237</v>
      </c>
      <c r="K26" s="60">
        <v>743815</v>
      </c>
      <c r="L26" s="60">
        <v>0</v>
      </c>
      <c r="M26" s="60">
        <v>2201470</v>
      </c>
      <c r="N26" s="60">
        <v>2945285</v>
      </c>
      <c r="O26" s="60">
        <v>14530</v>
      </c>
      <c r="P26" s="60">
        <v>0</v>
      </c>
      <c r="Q26" s="60">
        <v>-17000</v>
      </c>
      <c r="R26" s="60">
        <v>-2470</v>
      </c>
      <c r="S26" s="60">
        <v>0</v>
      </c>
      <c r="T26" s="60">
        <v>0</v>
      </c>
      <c r="U26" s="60">
        <v>0</v>
      </c>
      <c r="V26" s="60">
        <v>0</v>
      </c>
      <c r="W26" s="60">
        <v>4468052</v>
      </c>
      <c r="X26" s="60">
        <v>7483743</v>
      </c>
      <c r="Y26" s="60">
        <v>-3015691</v>
      </c>
      <c r="Z26" s="140">
        <v>-40.3</v>
      </c>
      <c r="AA26" s="155">
        <v>9891930</v>
      </c>
    </row>
    <row r="27" spans="1:27" ht="12.75">
      <c r="A27" s="183" t="s">
        <v>118</v>
      </c>
      <c r="B27" s="182"/>
      <c r="C27" s="155">
        <v>1364866</v>
      </c>
      <c r="D27" s="155">
        <v>0</v>
      </c>
      <c r="E27" s="156">
        <v>1900000</v>
      </c>
      <c r="F27" s="60">
        <v>1500000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750000</v>
      </c>
      <c r="N27" s="60">
        <v>750000</v>
      </c>
      <c r="O27" s="60">
        <v>0</v>
      </c>
      <c r="P27" s="60">
        <v>0</v>
      </c>
      <c r="Q27" s="60">
        <v>-750000</v>
      </c>
      <c r="R27" s="60">
        <v>-750000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1500000</v>
      </c>
    </row>
    <row r="28" spans="1:27" ht="12.75">
      <c r="A28" s="183" t="s">
        <v>39</v>
      </c>
      <c r="B28" s="182"/>
      <c r="C28" s="155">
        <v>20172670</v>
      </c>
      <c r="D28" s="155">
        <v>0</v>
      </c>
      <c r="E28" s="156">
        <v>19000000</v>
      </c>
      <c r="F28" s="60">
        <v>19000000</v>
      </c>
      <c r="G28" s="60">
        <v>10716</v>
      </c>
      <c r="H28" s="60">
        <v>0</v>
      </c>
      <c r="I28" s="60">
        <v>0</v>
      </c>
      <c r="J28" s="60">
        <v>10716</v>
      </c>
      <c r="K28" s="60">
        <v>0</v>
      </c>
      <c r="L28" s="60">
        <v>0</v>
      </c>
      <c r="M28" s="60">
        <v>9489000</v>
      </c>
      <c r="N28" s="60">
        <v>9489000</v>
      </c>
      <c r="O28" s="60">
        <v>0</v>
      </c>
      <c r="P28" s="60">
        <v>0</v>
      </c>
      <c r="Q28" s="60">
        <v>5654653</v>
      </c>
      <c r="R28" s="60">
        <v>5654653</v>
      </c>
      <c r="S28" s="60">
        <v>0</v>
      </c>
      <c r="T28" s="60">
        <v>0</v>
      </c>
      <c r="U28" s="60">
        <v>0</v>
      </c>
      <c r="V28" s="60">
        <v>0</v>
      </c>
      <c r="W28" s="60">
        <v>15154369</v>
      </c>
      <c r="X28" s="60">
        <v>14249997</v>
      </c>
      <c r="Y28" s="60">
        <v>904372</v>
      </c>
      <c r="Z28" s="140">
        <v>6.35</v>
      </c>
      <c r="AA28" s="155">
        <v>19000000</v>
      </c>
    </row>
    <row r="29" spans="1:27" ht="12.75">
      <c r="A29" s="183" t="s">
        <v>40</v>
      </c>
      <c r="B29" s="182"/>
      <c r="C29" s="155">
        <v>1423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2882897</v>
      </c>
      <c r="D31" s="155">
        <v>0</v>
      </c>
      <c r="E31" s="156">
        <v>4186385</v>
      </c>
      <c r="F31" s="60">
        <v>594800</v>
      </c>
      <c r="G31" s="60">
        <v>0</v>
      </c>
      <c r="H31" s="60">
        <v>17746</v>
      </c>
      <c r="I31" s="60">
        <v>842605</v>
      </c>
      <c r="J31" s="60">
        <v>860351</v>
      </c>
      <c r="K31" s="60">
        <v>171583</v>
      </c>
      <c r="L31" s="60">
        <v>44829</v>
      </c>
      <c r="M31" s="60">
        <v>791935</v>
      </c>
      <c r="N31" s="60">
        <v>1008347</v>
      </c>
      <c r="O31" s="60">
        <v>47065</v>
      </c>
      <c r="P31" s="60">
        <v>22041</v>
      </c>
      <c r="Q31" s="60">
        <v>-1556355</v>
      </c>
      <c r="R31" s="60">
        <v>-1487249</v>
      </c>
      <c r="S31" s="60">
        <v>0</v>
      </c>
      <c r="T31" s="60">
        <v>0</v>
      </c>
      <c r="U31" s="60">
        <v>0</v>
      </c>
      <c r="V31" s="60">
        <v>0</v>
      </c>
      <c r="W31" s="60">
        <v>381449</v>
      </c>
      <c r="X31" s="60">
        <v>3139785</v>
      </c>
      <c r="Y31" s="60">
        <v>-2758336</v>
      </c>
      <c r="Z31" s="140">
        <v>-87.85</v>
      </c>
      <c r="AA31" s="155">
        <v>594800</v>
      </c>
    </row>
    <row r="32" spans="1:27" ht="12.75">
      <c r="A32" s="183" t="s">
        <v>121</v>
      </c>
      <c r="B32" s="182"/>
      <c r="C32" s="155">
        <v>6764739</v>
      </c>
      <c r="D32" s="155">
        <v>0</v>
      </c>
      <c r="E32" s="156">
        <v>6316000</v>
      </c>
      <c r="F32" s="60">
        <v>10442821</v>
      </c>
      <c r="G32" s="60">
        <v>0</v>
      </c>
      <c r="H32" s="60">
        <v>433152</v>
      </c>
      <c r="I32" s="60">
        <v>1064687</v>
      </c>
      <c r="J32" s="60">
        <v>1497839</v>
      </c>
      <c r="K32" s="60">
        <v>700469</v>
      </c>
      <c r="L32" s="60">
        <v>1621795</v>
      </c>
      <c r="M32" s="60">
        <v>-976070</v>
      </c>
      <c r="N32" s="60">
        <v>1346194</v>
      </c>
      <c r="O32" s="60">
        <v>2319070</v>
      </c>
      <c r="P32" s="60">
        <v>1127938</v>
      </c>
      <c r="Q32" s="60">
        <v>2874739</v>
      </c>
      <c r="R32" s="60">
        <v>6321747</v>
      </c>
      <c r="S32" s="60">
        <v>0</v>
      </c>
      <c r="T32" s="60">
        <v>0</v>
      </c>
      <c r="U32" s="60">
        <v>0</v>
      </c>
      <c r="V32" s="60">
        <v>0</v>
      </c>
      <c r="W32" s="60">
        <v>9165780</v>
      </c>
      <c r="X32" s="60">
        <v>4666428</v>
      </c>
      <c r="Y32" s="60">
        <v>4499352</v>
      </c>
      <c r="Z32" s="140">
        <v>96.42</v>
      </c>
      <c r="AA32" s="155">
        <v>10442821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4221000</v>
      </c>
      <c r="F33" s="60">
        <v>20010000</v>
      </c>
      <c r="G33" s="60">
        <v>0</v>
      </c>
      <c r="H33" s="60">
        <v>3166</v>
      </c>
      <c r="I33" s="60">
        <v>805871</v>
      </c>
      <c r="J33" s="60">
        <v>809037</v>
      </c>
      <c r="K33" s="60">
        <v>811</v>
      </c>
      <c r="L33" s="60">
        <v>4368</v>
      </c>
      <c r="M33" s="60">
        <v>709000</v>
      </c>
      <c r="N33" s="60">
        <v>714179</v>
      </c>
      <c r="O33" s="60">
        <v>0</v>
      </c>
      <c r="P33" s="60">
        <v>7952011</v>
      </c>
      <c r="Q33" s="60">
        <v>1940968</v>
      </c>
      <c r="R33" s="60">
        <v>9892979</v>
      </c>
      <c r="S33" s="60">
        <v>0</v>
      </c>
      <c r="T33" s="60">
        <v>0</v>
      </c>
      <c r="U33" s="60">
        <v>0</v>
      </c>
      <c r="V33" s="60">
        <v>0</v>
      </c>
      <c r="W33" s="60">
        <v>11416195</v>
      </c>
      <c r="X33" s="60">
        <v>2835582</v>
      </c>
      <c r="Y33" s="60">
        <v>8580613</v>
      </c>
      <c r="Z33" s="140">
        <v>302.61</v>
      </c>
      <c r="AA33" s="155">
        <v>20010000</v>
      </c>
    </row>
    <row r="34" spans="1:27" ht="12.75">
      <c r="A34" s="183" t="s">
        <v>43</v>
      </c>
      <c r="B34" s="182"/>
      <c r="C34" s="155">
        <v>28174686</v>
      </c>
      <c r="D34" s="155">
        <v>0</v>
      </c>
      <c r="E34" s="156">
        <v>31920500</v>
      </c>
      <c r="F34" s="60">
        <v>36599756</v>
      </c>
      <c r="G34" s="60">
        <v>195668</v>
      </c>
      <c r="H34" s="60">
        <v>661116</v>
      </c>
      <c r="I34" s="60">
        <v>3065751</v>
      </c>
      <c r="J34" s="60">
        <v>3922535</v>
      </c>
      <c r="K34" s="60">
        <v>865357</v>
      </c>
      <c r="L34" s="60">
        <v>1158137</v>
      </c>
      <c r="M34" s="60">
        <v>6417757</v>
      </c>
      <c r="N34" s="60">
        <v>8441251</v>
      </c>
      <c r="O34" s="60">
        <v>1428243</v>
      </c>
      <c r="P34" s="60">
        <v>1036189</v>
      </c>
      <c r="Q34" s="60">
        <v>-3805902</v>
      </c>
      <c r="R34" s="60">
        <v>-1341470</v>
      </c>
      <c r="S34" s="60">
        <v>0</v>
      </c>
      <c r="T34" s="60">
        <v>0</v>
      </c>
      <c r="U34" s="60">
        <v>0</v>
      </c>
      <c r="V34" s="60">
        <v>0</v>
      </c>
      <c r="W34" s="60">
        <v>11022316</v>
      </c>
      <c r="X34" s="60">
        <v>22766258</v>
      </c>
      <c r="Y34" s="60">
        <v>-11743942</v>
      </c>
      <c r="Z34" s="140">
        <v>-51.58</v>
      </c>
      <c r="AA34" s="155">
        <v>36599756</v>
      </c>
    </row>
    <row r="35" spans="1:27" ht="12.75">
      <c r="A35" s="181" t="s">
        <v>122</v>
      </c>
      <c r="B35" s="185"/>
      <c r="C35" s="155">
        <v>1776891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123310418</v>
      </c>
      <c r="D36" s="188">
        <f>SUM(D25:D35)</f>
        <v>0</v>
      </c>
      <c r="E36" s="189">
        <f t="shared" si="1"/>
        <v>145083724</v>
      </c>
      <c r="F36" s="190">
        <f t="shared" si="1"/>
        <v>165220862</v>
      </c>
      <c r="G36" s="190">
        <f t="shared" si="1"/>
        <v>209681</v>
      </c>
      <c r="H36" s="190">
        <f t="shared" si="1"/>
        <v>4410222</v>
      </c>
      <c r="I36" s="190">
        <f t="shared" si="1"/>
        <v>13601758</v>
      </c>
      <c r="J36" s="190">
        <f t="shared" si="1"/>
        <v>18221661</v>
      </c>
      <c r="K36" s="190">
        <f t="shared" si="1"/>
        <v>5763436</v>
      </c>
      <c r="L36" s="190">
        <f t="shared" si="1"/>
        <v>2830269</v>
      </c>
      <c r="M36" s="190">
        <f t="shared" si="1"/>
        <v>39331419</v>
      </c>
      <c r="N36" s="190">
        <f t="shared" si="1"/>
        <v>47925124</v>
      </c>
      <c r="O36" s="190">
        <f t="shared" si="1"/>
        <v>3822581</v>
      </c>
      <c r="P36" s="190">
        <f t="shared" si="1"/>
        <v>10147436</v>
      </c>
      <c r="Q36" s="190">
        <f t="shared" si="1"/>
        <v>4341103</v>
      </c>
      <c r="R36" s="190">
        <f t="shared" si="1"/>
        <v>18311120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84457905</v>
      </c>
      <c r="X36" s="190">
        <f t="shared" si="1"/>
        <v>106754369</v>
      </c>
      <c r="Y36" s="190">
        <f t="shared" si="1"/>
        <v>-22296464</v>
      </c>
      <c r="Z36" s="191">
        <f>+IF(X36&lt;&gt;0,+(Y36/X36)*100,0)</f>
        <v>-20.88576253024361</v>
      </c>
      <c r="AA36" s="188">
        <f>SUM(AA25:AA35)</f>
        <v>165220862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37544020</v>
      </c>
      <c r="D38" s="199">
        <f>+D22-D36</f>
        <v>0</v>
      </c>
      <c r="E38" s="200">
        <f t="shared" si="2"/>
        <v>-10736691</v>
      </c>
      <c r="F38" s="106">
        <f t="shared" si="2"/>
        <v>-11669916</v>
      </c>
      <c r="G38" s="106">
        <f t="shared" si="2"/>
        <v>37409321</v>
      </c>
      <c r="H38" s="106">
        <f t="shared" si="2"/>
        <v>-2219364</v>
      </c>
      <c r="I38" s="106">
        <f t="shared" si="2"/>
        <v>-5199889</v>
      </c>
      <c r="J38" s="106">
        <f t="shared" si="2"/>
        <v>29990068</v>
      </c>
      <c r="K38" s="106">
        <f t="shared" si="2"/>
        <v>2190120</v>
      </c>
      <c r="L38" s="106">
        <f t="shared" si="2"/>
        <v>-694431</v>
      </c>
      <c r="M38" s="106">
        <f t="shared" si="2"/>
        <v>-8962461</v>
      </c>
      <c r="N38" s="106">
        <f t="shared" si="2"/>
        <v>-7466772</v>
      </c>
      <c r="O38" s="106">
        <f t="shared" si="2"/>
        <v>-616623</v>
      </c>
      <c r="P38" s="106">
        <f t="shared" si="2"/>
        <v>-7371494</v>
      </c>
      <c r="Q38" s="106">
        <f t="shared" si="2"/>
        <v>22642744</v>
      </c>
      <c r="R38" s="106">
        <f t="shared" si="2"/>
        <v>14654627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37177923</v>
      </c>
      <c r="X38" s="106">
        <f>IF(F22=F36,0,X22-X36)</f>
        <v>41803566</v>
      </c>
      <c r="Y38" s="106">
        <f t="shared" si="2"/>
        <v>-4625643</v>
      </c>
      <c r="Z38" s="201">
        <f>+IF(X38&lt;&gt;0,+(Y38/X38)*100,0)</f>
        <v>-11.065187596675365</v>
      </c>
      <c r="AA38" s="199">
        <f>+AA22-AA36</f>
        <v>-11669916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47834052</v>
      </c>
      <c r="F39" s="60">
        <v>27330000</v>
      </c>
      <c r="G39" s="60">
        <v>10526316</v>
      </c>
      <c r="H39" s="60">
        <v>0</v>
      </c>
      <c r="I39" s="60">
        <v>216841</v>
      </c>
      <c r="J39" s="60">
        <v>10743157</v>
      </c>
      <c r="K39" s="60">
        <v>3911772</v>
      </c>
      <c r="L39" s="60">
        <v>3854117</v>
      </c>
      <c r="M39" s="60">
        <v>6116338</v>
      </c>
      <c r="N39" s="60">
        <v>13882227</v>
      </c>
      <c r="O39" s="60">
        <v>6116338</v>
      </c>
      <c r="P39" s="60">
        <v>1224183</v>
      </c>
      <c r="Q39" s="60">
        <v>3918402</v>
      </c>
      <c r="R39" s="60">
        <v>11258923</v>
      </c>
      <c r="S39" s="60">
        <v>0</v>
      </c>
      <c r="T39" s="60">
        <v>0</v>
      </c>
      <c r="U39" s="60">
        <v>0</v>
      </c>
      <c r="V39" s="60">
        <v>0</v>
      </c>
      <c r="W39" s="60">
        <v>35884307</v>
      </c>
      <c r="X39" s="60">
        <v>47834052</v>
      </c>
      <c r="Y39" s="60">
        <v>-11949745</v>
      </c>
      <c r="Z39" s="140">
        <v>-24.98</v>
      </c>
      <c r="AA39" s="155">
        <v>27330000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37544020</v>
      </c>
      <c r="D42" s="206">
        <f>SUM(D38:D41)</f>
        <v>0</v>
      </c>
      <c r="E42" s="207">
        <f t="shared" si="3"/>
        <v>37097361</v>
      </c>
      <c r="F42" s="88">
        <f t="shared" si="3"/>
        <v>15660084</v>
      </c>
      <c r="G42" s="88">
        <f t="shared" si="3"/>
        <v>47935637</v>
      </c>
      <c r="H42" s="88">
        <f t="shared" si="3"/>
        <v>-2219364</v>
      </c>
      <c r="I42" s="88">
        <f t="shared" si="3"/>
        <v>-4983048</v>
      </c>
      <c r="J42" s="88">
        <f t="shared" si="3"/>
        <v>40733225</v>
      </c>
      <c r="K42" s="88">
        <f t="shared" si="3"/>
        <v>6101892</v>
      </c>
      <c r="L42" s="88">
        <f t="shared" si="3"/>
        <v>3159686</v>
      </c>
      <c r="M42" s="88">
        <f t="shared" si="3"/>
        <v>-2846123</v>
      </c>
      <c r="N42" s="88">
        <f t="shared" si="3"/>
        <v>6415455</v>
      </c>
      <c r="O42" s="88">
        <f t="shared" si="3"/>
        <v>5499715</v>
      </c>
      <c r="P42" s="88">
        <f t="shared" si="3"/>
        <v>-6147311</v>
      </c>
      <c r="Q42" s="88">
        <f t="shared" si="3"/>
        <v>26561146</v>
      </c>
      <c r="R42" s="88">
        <f t="shared" si="3"/>
        <v>25913550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73062230</v>
      </c>
      <c r="X42" s="88">
        <f t="shared" si="3"/>
        <v>89637618</v>
      </c>
      <c r="Y42" s="88">
        <f t="shared" si="3"/>
        <v>-16575388</v>
      </c>
      <c r="Z42" s="208">
        <f>+IF(X42&lt;&gt;0,+(Y42/X42)*100,0)</f>
        <v>-18.491553401162445</v>
      </c>
      <c r="AA42" s="206">
        <f>SUM(AA38:AA41)</f>
        <v>15660084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37544020</v>
      </c>
      <c r="D44" s="210">
        <f>+D42-D43</f>
        <v>0</v>
      </c>
      <c r="E44" s="211">
        <f t="shared" si="4"/>
        <v>37097361</v>
      </c>
      <c r="F44" s="77">
        <f t="shared" si="4"/>
        <v>15660084</v>
      </c>
      <c r="G44" s="77">
        <f t="shared" si="4"/>
        <v>47935637</v>
      </c>
      <c r="H44" s="77">
        <f t="shared" si="4"/>
        <v>-2219364</v>
      </c>
      <c r="I44" s="77">
        <f t="shared" si="4"/>
        <v>-4983048</v>
      </c>
      <c r="J44" s="77">
        <f t="shared" si="4"/>
        <v>40733225</v>
      </c>
      <c r="K44" s="77">
        <f t="shared" si="4"/>
        <v>6101892</v>
      </c>
      <c r="L44" s="77">
        <f t="shared" si="4"/>
        <v>3159686</v>
      </c>
      <c r="M44" s="77">
        <f t="shared" si="4"/>
        <v>-2846123</v>
      </c>
      <c r="N44" s="77">
        <f t="shared" si="4"/>
        <v>6415455</v>
      </c>
      <c r="O44" s="77">
        <f t="shared" si="4"/>
        <v>5499715</v>
      </c>
      <c r="P44" s="77">
        <f t="shared" si="4"/>
        <v>-6147311</v>
      </c>
      <c r="Q44" s="77">
        <f t="shared" si="4"/>
        <v>26561146</v>
      </c>
      <c r="R44" s="77">
        <f t="shared" si="4"/>
        <v>25913550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73062230</v>
      </c>
      <c r="X44" s="77">
        <f t="shared" si="4"/>
        <v>89637618</v>
      </c>
      <c r="Y44" s="77">
        <f t="shared" si="4"/>
        <v>-16575388</v>
      </c>
      <c r="Z44" s="212">
        <f>+IF(X44&lt;&gt;0,+(Y44/X44)*100,0)</f>
        <v>-18.491553401162445</v>
      </c>
      <c r="AA44" s="210">
        <f>+AA42-AA43</f>
        <v>15660084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37544020</v>
      </c>
      <c r="D46" s="206">
        <f>SUM(D44:D45)</f>
        <v>0</v>
      </c>
      <c r="E46" s="207">
        <f t="shared" si="5"/>
        <v>37097361</v>
      </c>
      <c r="F46" s="88">
        <f t="shared" si="5"/>
        <v>15660084</v>
      </c>
      <c r="G46" s="88">
        <f t="shared" si="5"/>
        <v>47935637</v>
      </c>
      <c r="H46" s="88">
        <f t="shared" si="5"/>
        <v>-2219364</v>
      </c>
      <c r="I46" s="88">
        <f t="shared" si="5"/>
        <v>-4983048</v>
      </c>
      <c r="J46" s="88">
        <f t="shared" si="5"/>
        <v>40733225</v>
      </c>
      <c r="K46" s="88">
        <f t="shared" si="5"/>
        <v>6101892</v>
      </c>
      <c r="L46" s="88">
        <f t="shared" si="5"/>
        <v>3159686</v>
      </c>
      <c r="M46" s="88">
        <f t="shared" si="5"/>
        <v>-2846123</v>
      </c>
      <c r="N46" s="88">
        <f t="shared" si="5"/>
        <v>6415455</v>
      </c>
      <c r="O46" s="88">
        <f t="shared" si="5"/>
        <v>5499715</v>
      </c>
      <c r="P46" s="88">
        <f t="shared" si="5"/>
        <v>-6147311</v>
      </c>
      <c r="Q46" s="88">
        <f t="shared" si="5"/>
        <v>26561146</v>
      </c>
      <c r="R46" s="88">
        <f t="shared" si="5"/>
        <v>25913550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73062230</v>
      </c>
      <c r="X46" s="88">
        <f t="shared" si="5"/>
        <v>89637618</v>
      </c>
      <c r="Y46" s="88">
        <f t="shared" si="5"/>
        <v>-16575388</v>
      </c>
      <c r="Z46" s="208">
        <f>+IF(X46&lt;&gt;0,+(Y46/X46)*100,0)</f>
        <v>-18.491553401162445</v>
      </c>
      <c r="AA46" s="206">
        <f>SUM(AA44:AA45)</f>
        <v>15660084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37544020</v>
      </c>
      <c r="D48" s="217">
        <f>SUM(D46:D47)</f>
        <v>0</v>
      </c>
      <c r="E48" s="218">
        <f t="shared" si="6"/>
        <v>37097361</v>
      </c>
      <c r="F48" s="219">
        <f t="shared" si="6"/>
        <v>15660084</v>
      </c>
      <c r="G48" s="219">
        <f t="shared" si="6"/>
        <v>47935637</v>
      </c>
      <c r="H48" s="220">
        <f t="shared" si="6"/>
        <v>-2219364</v>
      </c>
      <c r="I48" s="220">
        <f t="shared" si="6"/>
        <v>-4983048</v>
      </c>
      <c r="J48" s="220">
        <f t="shared" si="6"/>
        <v>40733225</v>
      </c>
      <c r="K48" s="220">
        <f t="shared" si="6"/>
        <v>6101892</v>
      </c>
      <c r="L48" s="220">
        <f t="shared" si="6"/>
        <v>3159686</v>
      </c>
      <c r="M48" s="219">
        <f t="shared" si="6"/>
        <v>-2846123</v>
      </c>
      <c r="N48" s="219">
        <f t="shared" si="6"/>
        <v>6415455</v>
      </c>
      <c r="O48" s="220">
        <f t="shared" si="6"/>
        <v>5499715</v>
      </c>
      <c r="P48" s="220">
        <f t="shared" si="6"/>
        <v>-6147311</v>
      </c>
      <c r="Q48" s="220">
        <f t="shared" si="6"/>
        <v>26561146</v>
      </c>
      <c r="R48" s="220">
        <f t="shared" si="6"/>
        <v>25913550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73062230</v>
      </c>
      <c r="X48" s="220">
        <f t="shared" si="6"/>
        <v>89637618</v>
      </c>
      <c r="Y48" s="220">
        <f t="shared" si="6"/>
        <v>-16575388</v>
      </c>
      <c r="Z48" s="221">
        <f>+IF(X48&lt;&gt;0,+(Y48/X48)*100,0)</f>
        <v>-18.491553401162445</v>
      </c>
      <c r="AA48" s="222">
        <f>SUM(AA46:AA47)</f>
        <v>15660084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3536469</v>
      </c>
      <c r="D5" s="153">
        <f>SUM(D6:D8)</f>
        <v>0</v>
      </c>
      <c r="E5" s="154">
        <f t="shared" si="0"/>
        <v>3785300</v>
      </c>
      <c r="F5" s="100">
        <f t="shared" si="0"/>
        <v>3115300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18081</v>
      </c>
      <c r="L5" s="100">
        <f t="shared" si="0"/>
        <v>22063</v>
      </c>
      <c r="M5" s="100">
        <f t="shared" si="0"/>
        <v>44000</v>
      </c>
      <c r="N5" s="100">
        <f t="shared" si="0"/>
        <v>84144</v>
      </c>
      <c r="O5" s="100">
        <f t="shared" si="0"/>
        <v>0</v>
      </c>
      <c r="P5" s="100">
        <f t="shared" si="0"/>
        <v>445188</v>
      </c>
      <c r="Q5" s="100">
        <f t="shared" si="0"/>
        <v>12286</v>
      </c>
      <c r="R5" s="100">
        <f t="shared" si="0"/>
        <v>457474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541618</v>
      </c>
      <c r="X5" s="100">
        <f t="shared" si="0"/>
        <v>4930300</v>
      </c>
      <c r="Y5" s="100">
        <f t="shared" si="0"/>
        <v>-4388682</v>
      </c>
      <c r="Z5" s="137">
        <f>+IF(X5&lt;&gt;0,+(Y5/X5)*100,0)</f>
        <v>-89.01450216011196</v>
      </c>
      <c r="AA5" s="153">
        <f>SUM(AA6:AA8)</f>
        <v>3115300</v>
      </c>
    </row>
    <row r="6" spans="1:27" ht="12.75">
      <c r="A6" s="138" t="s">
        <v>75</v>
      </c>
      <c r="B6" s="136"/>
      <c r="C6" s="155">
        <v>1326054</v>
      </c>
      <c r="D6" s="155"/>
      <c r="E6" s="156">
        <v>960000</v>
      </c>
      <c r="F6" s="60">
        <v>1000000</v>
      </c>
      <c r="G6" s="60"/>
      <c r="H6" s="60"/>
      <c r="I6" s="60"/>
      <c r="J6" s="60"/>
      <c r="K6" s="60"/>
      <c r="L6" s="60"/>
      <c r="M6" s="60"/>
      <c r="N6" s="60"/>
      <c r="O6" s="60"/>
      <c r="P6" s="60">
        <v>445188</v>
      </c>
      <c r="Q6" s="60">
        <v>-1100</v>
      </c>
      <c r="R6" s="60">
        <v>444088</v>
      </c>
      <c r="S6" s="60"/>
      <c r="T6" s="60"/>
      <c r="U6" s="60"/>
      <c r="V6" s="60"/>
      <c r="W6" s="60">
        <v>444088</v>
      </c>
      <c r="X6" s="60">
        <v>860000</v>
      </c>
      <c r="Y6" s="60">
        <v>-415912</v>
      </c>
      <c r="Z6" s="140">
        <v>-48.36</v>
      </c>
      <c r="AA6" s="62">
        <v>1000000</v>
      </c>
    </row>
    <row r="7" spans="1:27" ht="12.75">
      <c r="A7" s="138" t="s">
        <v>76</v>
      </c>
      <c r="B7" s="136"/>
      <c r="C7" s="157"/>
      <c r="D7" s="157"/>
      <c r="E7" s="158">
        <v>330000</v>
      </c>
      <c r="F7" s="159">
        <v>290800</v>
      </c>
      <c r="G7" s="159"/>
      <c r="H7" s="159"/>
      <c r="I7" s="159"/>
      <c r="J7" s="159"/>
      <c r="K7" s="159"/>
      <c r="L7" s="159">
        <v>13800</v>
      </c>
      <c r="M7" s="159">
        <v>24000</v>
      </c>
      <c r="N7" s="159">
        <v>37800</v>
      </c>
      <c r="O7" s="159"/>
      <c r="P7" s="159"/>
      <c r="Q7" s="159">
        <v>11286</v>
      </c>
      <c r="R7" s="159">
        <v>11286</v>
      </c>
      <c r="S7" s="159"/>
      <c r="T7" s="159"/>
      <c r="U7" s="159"/>
      <c r="V7" s="159"/>
      <c r="W7" s="159">
        <v>49086</v>
      </c>
      <c r="X7" s="159">
        <v>330000</v>
      </c>
      <c r="Y7" s="159">
        <v>-280914</v>
      </c>
      <c r="Z7" s="141">
        <v>-85.13</v>
      </c>
      <c r="AA7" s="225">
        <v>290800</v>
      </c>
    </row>
    <row r="8" spans="1:27" ht="12.75">
      <c r="A8" s="138" t="s">
        <v>77</v>
      </c>
      <c r="B8" s="136"/>
      <c r="C8" s="155">
        <v>2210415</v>
      </c>
      <c r="D8" s="155"/>
      <c r="E8" s="156">
        <v>2495300</v>
      </c>
      <c r="F8" s="60">
        <v>1824500</v>
      </c>
      <c r="G8" s="60"/>
      <c r="H8" s="60"/>
      <c r="I8" s="60"/>
      <c r="J8" s="60"/>
      <c r="K8" s="60">
        <v>18081</v>
      </c>
      <c r="L8" s="60">
        <v>8263</v>
      </c>
      <c r="M8" s="60">
        <v>20000</v>
      </c>
      <c r="N8" s="60">
        <v>46344</v>
      </c>
      <c r="O8" s="60"/>
      <c r="P8" s="60"/>
      <c r="Q8" s="60">
        <v>2100</v>
      </c>
      <c r="R8" s="60">
        <v>2100</v>
      </c>
      <c r="S8" s="60"/>
      <c r="T8" s="60"/>
      <c r="U8" s="60"/>
      <c r="V8" s="60"/>
      <c r="W8" s="60">
        <v>48444</v>
      </c>
      <c r="X8" s="60">
        <v>3740300</v>
      </c>
      <c r="Y8" s="60">
        <v>-3691856</v>
      </c>
      <c r="Z8" s="140">
        <v>-98.7</v>
      </c>
      <c r="AA8" s="62">
        <v>1824500</v>
      </c>
    </row>
    <row r="9" spans="1:27" ht="12.75">
      <c r="A9" s="135" t="s">
        <v>78</v>
      </c>
      <c r="B9" s="136"/>
      <c r="C9" s="153">
        <f aca="true" t="shared" si="1" ref="C9:Y9">SUM(C10:C14)</f>
        <v>17012795</v>
      </c>
      <c r="D9" s="153">
        <f>SUM(D10:D14)</f>
        <v>0</v>
      </c>
      <c r="E9" s="154">
        <f t="shared" si="1"/>
        <v>17837812</v>
      </c>
      <c r="F9" s="100">
        <f t="shared" si="1"/>
        <v>11240459</v>
      </c>
      <c r="G9" s="100">
        <f t="shared" si="1"/>
        <v>0</v>
      </c>
      <c r="H9" s="100">
        <f t="shared" si="1"/>
        <v>0</v>
      </c>
      <c r="I9" s="100">
        <f t="shared" si="1"/>
        <v>4156638</v>
      </c>
      <c r="J9" s="100">
        <f t="shared" si="1"/>
        <v>4156638</v>
      </c>
      <c r="K9" s="100">
        <f t="shared" si="1"/>
        <v>1136036</v>
      </c>
      <c r="L9" s="100">
        <f t="shared" si="1"/>
        <v>118408</v>
      </c>
      <c r="M9" s="100">
        <f t="shared" si="1"/>
        <v>202503</v>
      </c>
      <c r="N9" s="100">
        <f t="shared" si="1"/>
        <v>1456947</v>
      </c>
      <c r="O9" s="100">
        <f t="shared" si="1"/>
        <v>0</v>
      </c>
      <c r="P9" s="100">
        <f t="shared" si="1"/>
        <v>774835</v>
      </c>
      <c r="Q9" s="100">
        <f t="shared" si="1"/>
        <v>433942</v>
      </c>
      <c r="R9" s="100">
        <f t="shared" si="1"/>
        <v>1208777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6822362</v>
      </c>
      <c r="X9" s="100">
        <f t="shared" si="1"/>
        <v>13393356</v>
      </c>
      <c r="Y9" s="100">
        <f t="shared" si="1"/>
        <v>-6570994</v>
      </c>
      <c r="Z9" s="137">
        <f>+IF(X9&lt;&gt;0,+(Y9/X9)*100,0)</f>
        <v>-49.0615944203977</v>
      </c>
      <c r="AA9" s="102">
        <f>SUM(AA10:AA14)</f>
        <v>11240459</v>
      </c>
    </row>
    <row r="10" spans="1:27" ht="12.75">
      <c r="A10" s="138" t="s">
        <v>79</v>
      </c>
      <c r="B10" s="136"/>
      <c r="C10" s="155">
        <v>16681774</v>
      </c>
      <c r="D10" s="155"/>
      <c r="E10" s="156">
        <v>17777812</v>
      </c>
      <c r="F10" s="60">
        <v>11240459</v>
      </c>
      <c r="G10" s="60"/>
      <c r="H10" s="60"/>
      <c r="I10" s="60">
        <v>4156638</v>
      </c>
      <c r="J10" s="60">
        <v>4156638</v>
      </c>
      <c r="K10" s="60">
        <v>1136036</v>
      </c>
      <c r="L10" s="60">
        <v>70998</v>
      </c>
      <c r="M10" s="60">
        <v>249503</v>
      </c>
      <c r="N10" s="60">
        <v>1456537</v>
      </c>
      <c r="O10" s="60"/>
      <c r="P10" s="60">
        <v>774835</v>
      </c>
      <c r="Q10" s="60">
        <v>667666</v>
      </c>
      <c r="R10" s="60">
        <v>1442501</v>
      </c>
      <c r="S10" s="60"/>
      <c r="T10" s="60"/>
      <c r="U10" s="60"/>
      <c r="V10" s="60"/>
      <c r="W10" s="60">
        <v>7055676</v>
      </c>
      <c r="X10" s="60">
        <v>13333356</v>
      </c>
      <c r="Y10" s="60">
        <v>-6277680</v>
      </c>
      <c r="Z10" s="140">
        <v>-47.08</v>
      </c>
      <c r="AA10" s="62">
        <v>11240459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331021</v>
      </c>
      <c r="D12" s="155"/>
      <c r="E12" s="156">
        <v>60000</v>
      </c>
      <c r="F12" s="60"/>
      <c r="G12" s="60"/>
      <c r="H12" s="60"/>
      <c r="I12" s="60"/>
      <c r="J12" s="60"/>
      <c r="K12" s="60"/>
      <c r="L12" s="60">
        <v>47410</v>
      </c>
      <c r="M12" s="60">
        <v>-47000</v>
      </c>
      <c r="N12" s="60">
        <v>410</v>
      </c>
      <c r="O12" s="60"/>
      <c r="P12" s="60"/>
      <c r="Q12" s="60">
        <v>5519</v>
      </c>
      <c r="R12" s="60">
        <v>5519</v>
      </c>
      <c r="S12" s="60"/>
      <c r="T12" s="60"/>
      <c r="U12" s="60"/>
      <c r="V12" s="60"/>
      <c r="W12" s="60">
        <v>5929</v>
      </c>
      <c r="X12" s="60">
        <v>60000</v>
      </c>
      <c r="Y12" s="60">
        <v>-54071</v>
      </c>
      <c r="Z12" s="140">
        <v>-90.12</v>
      </c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>
        <v>-239243</v>
      </c>
      <c r="R13" s="60">
        <v>-239243</v>
      </c>
      <c r="S13" s="60"/>
      <c r="T13" s="60"/>
      <c r="U13" s="60"/>
      <c r="V13" s="60"/>
      <c r="W13" s="60">
        <v>-239243</v>
      </c>
      <c r="X13" s="60"/>
      <c r="Y13" s="60">
        <v>-239243</v>
      </c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26320492</v>
      </c>
      <c r="D15" s="153">
        <f>SUM(D16:D18)</f>
        <v>0</v>
      </c>
      <c r="E15" s="154">
        <f t="shared" si="2"/>
        <v>61386551</v>
      </c>
      <c r="F15" s="100">
        <f t="shared" si="2"/>
        <v>41464318</v>
      </c>
      <c r="G15" s="100">
        <f t="shared" si="2"/>
        <v>0</v>
      </c>
      <c r="H15" s="100">
        <f t="shared" si="2"/>
        <v>2861264</v>
      </c>
      <c r="I15" s="100">
        <f t="shared" si="2"/>
        <v>3154494</v>
      </c>
      <c r="J15" s="100">
        <f t="shared" si="2"/>
        <v>6015758</v>
      </c>
      <c r="K15" s="100">
        <f t="shared" si="2"/>
        <v>3251199</v>
      </c>
      <c r="L15" s="100">
        <f t="shared" si="2"/>
        <v>2909075</v>
      </c>
      <c r="M15" s="100">
        <f t="shared" si="2"/>
        <v>6201440</v>
      </c>
      <c r="N15" s="100">
        <f t="shared" si="2"/>
        <v>12361714</v>
      </c>
      <c r="O15" s="100">
        <f t="shared" si="2"/>
        <v>0</v>
      </c>
      <c r="P15" s="100">
        <f t="shared" si="2"/>
        <v>1335594</v>
      </c>
      <c r="Q15" s="100">
        <f t="shared" si="2"/>
        <v>2151495</v>
      </c>
      <c r="R15" s="100">
        <f t="shared" si="2"/>
        <v>3487089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21864561</v>
      </c>
      <c r="X15" s="100">
        <f t="shared" si="2"/>
        <v>46039914</v>
      </c>
      <c r="Y15" s="100">
        <f t="shared" si="2"/>
        <v>-24175353</v>
      </c>
      <c r="Z15" s="137">
        <f>+IF(X15&lt;&gt;0,+(Y15/X15)*100,0)</f>
        <v>-52.50955290663663</v>
      </c>
      <c r="AA15" s="102">
        <f>SUM(AA16:AA18)</f>
        <v>41464318</v>
      </c>
    </row>
    <row r="16" spans="1:27" ht="12.75">
      <c r="A16" s="138" t="s">
        <v>85</v>
      </c>
      <c r="B16" s="136"/>
      <c r="C16" s="155">
        <v>4312985</v>
      </c>
      <c r="D16" s="155"/>
      <c r="E16" s="156">
        <v>10000000</v>
      </c>
      <c r="F16" s="60">
        <v>10055000</v>
      </c>
      <c r="G16" s="60"/>
      <c r="H16" s="60"/>
      <c r="I16" s="60"/>
      <c r="J16" s="60"/>
      <c r="K16" s="60"/>
      <c r="L16" s="60"/>
      <c r="M16" s="60">
        <v>239440</v>
      </c>
      <c r="N16" s="60">
        <v>239440</v>
      </c>
      <c r="O16" s="60"/>
      <c r="P16" s="60"/>
      <c r="Q16" s="60">
        <v>317953</v>
      </c>
      <c r="R16" s="60">
        <v>317953</v>
      </c>
      <c r="S16" s="60"/>
      <c r="T16" s="60"/>
      <c r="U16" s="60"/>
      <c r="V16" s="60"/>
      <c r="W16" s="60">
        <v>557393</v>
      </c>
      <c r="X16" s="60">
        <v>7499997</v>
      </c>
      <c r="Y16" s="60">
        <v>-6942604</v>
      </c>
      <c r="Z16" s="140">
        <v>-92.57</v>
      </c>
      <c r="AA16" s="62">
        <v>10055000</v>
      </c>
    </row>
    <row r="17" spans="1:27" ht="12.75">
      <c r="A17" s="138" t="s">
        <v>86</v>
      </c>
      <c r="B17" s="136"/>
      <c r="C17" s="155">
        <v>22007507</v>
      </c>
      <c r="D17" s="155"/>
      <c r="E17" s="156">
        <v>51386551</v>
      </c>
      <c r="F17" s="60">
        <v>31409318</v>
      </c>
      <c r="G17" s="60"/>
      <c r="H17" s="60">
        <v>2861264</v>
      </c>
      <c r="I17" s="60">
        <v>3154494</v>
      </c>
      <c r="J17" s="60">
        <v>6015758</v>
      </c>
      <c r="K17" s="60">
        <v>3251199</v>
      </c>
      <c r="L17" s="60">
        <v>2909075</v>
      </c>
      <c r="M17" s="60">
        <v>5962000</v>
      </c>
      <c r="N17" s="60">
        <v>12122274</v>
      </c>
      <c r="O17" s="60"/>
      <c r="P17" s="60">
        <v>1335594</v>
      </c>
      <c r="Q17" s="60">
        <v>1833542</v>
      </c>
      <c r="R17" s="60">
        <v>3169136</v>
      </c>
      <c r="S17" s="60"/>
      <c r="T17" s="60"/>
      <c r="U17" s="60"/>
      <c r="V17" s="60"/>
      <c r="W17" s="60">
        <v>21307168</v>
      </c>
      <c r="X17" s="60">
        <v>38539917</v>
      </c>
      <c r="Y17" s="60">
        <v>-17232749</v>
      </c>
      <c r="Z17" s="140">
        <v>-44.71</v>
      </c>
      <c r="AA17" s="62">
        <v>31409318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35835520</v>
      </c>
      <c r="Y19" s="100">
        <f t="shared" si="3"/>
        <v>-35835520</v>
      </c>
      <c r="Z19" s="137">
        <f>+IF(X19&lt;&gt;0,+(Y19/X19)*100,0)</f>
        <v>-100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35497503</v>
      </c>
      <c r="Y20" s="60">
        <v>-35497503</v>
      </c>
      <c r="Z20" s="140">
        <v>-100</v>
      </c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338017</v>
      </c>
      <c r="Y21" s="60">
        <v>-338017</v>
      </c>
      <c r="Z21" s="140">
        <v>-100</v>
      </c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46869756</v>
      </c>
      <c r="D25" s="217">
        <f>+D5+D9+D15+D19+D24</f>
        <v>0</v>
      </c>
      <c r="E25" s="230">
        <f t="shared" si="4"/>
        <v>83009663</v>
      </c>
      <c r="F25" s="219">
        <f t="shared" si="4"/>
        <v>55820077</v>
      </c>
      <c r="G25" s="219">
        <f t="shared" si="4"/>
        <v>0</v>
      </c>
      <c r="H25" s="219">
        <f t="shared" si="4"/>
        <v>2861264</v>
      </c>
      <c r="I25" s="219">
        <f t="shared" si="4"/>
        <v>7311132</v>
      </c>
      <c r="J25" s="219">
        <f t="shared" si="4"/>
        <v>10172396</v>
      </c>
      <c r="K25" s="219">
        <f t="shared" si="4"/>
        <v>4405316</v>
      </c>
      <c r="L25" s="219">
        <f t="shared" si="4"/>
        <v>3049546</v>
      </c>
      <c r="M25" s="219">
        <f t="shared" si="4"/>
        <v>6447943</v>
      </c>
      <c r="N25" s="219">
        <f t="shared" si="4"/>
        <v>13902805</v>
      </c>
      <c r="O25" s="219">
        <f t="shared" si="4"/>
        <v>0</v>
      </c>
      <c r="P25" s="219">
        <f t="shared" si="4"/>
        <v>2555617</v>
      </c>
      <c r="Q25" s="219">
        <f t="shared" si="4"/>
        <v>2597723</v>
      </c>
      <c r="R25" s="219">
        <f t="shared" si="4"/>
        <v>5153340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29228541</v>
      </c>
      <c r="X25" s="219">
        <f t="shared" si="4"/>
        <v>100199090</v>
      </c>
      <c r="Y25" s="219">
        <f t="shared" si="4"/>
        <v>-70970549</v>
      </c>
      <c r="Z25" s="231">
        <f>+IF(X25&lt;&gt;0,+(Y25/X25)*100,0)</f>
        <v>-70.82953447980415</v>
      </c>
      <c r="AA25" s="232">
        <f>+AA5+AA9+AA15+AA19+AA24</f>
        <v>55820077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24057585</v>
      </c>
      <c r="D28" s="155"/>
      <c r="E28" s="156">
        <v>47329663</v>
      </c>
      <c r="F28" s="60">
        <v>27330001</v>
      </c>
      <c r="G28" s="60"/>
      <c r="H28" s="60">
        <v>2861264</v>
      </c>
      <c r="I28" s="60">
        <v>7288037</v>
      </c>
      <c r="J28" s="60">
        <v>10149301</v>
      </c>
      <c r="K28" s="60">
        <v>4374857</v>
      </c>
      <c r="L28" s="60">
        <v>2695178</v>
      </c>
      <c r="M28" s="60">
        <v>6148447</v>
      </c>
      <c r="N28" s="60">
        <v>13218482</v>
      </c>
      <c r="O28" s="60"/>
      <c r="P28" s="60">
        <v>1081559</v>
      </c>
      <c r="Q28" s="60">
        <v>1808513</v>
      </c>
      <c r="R28" s="60">
        <v>2890072</v>
      </c>
      <c r="S28" s="60"/>
      <c r="T28" s="60"/>
      <c r="U28" s="60"/>
      <c r="V28" s="60"/>
      <c r="W28" s="60">
        <v>26257855</v>
      </c>
      <c r="X28" s="60"/>
      <c r="Y28" s="60">
        <v>26257855</v>
      </c>
      <c r="Z28" s="140"/>
      <c r="AA28" s="155">
        <v>27330001</v>
      </c>
    </row>
    <row r="29" spans="1:27" ht="12.75">
      <c r="A29" s="234" t="s">
        <v>134</v>
      </c>
      <c r="B29" s="136"/>
      <c r="C29" s="155"/>
      <c r="D29" s="155"/>
      <c r="E29" s="156">
        <v>504000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24057585</v>
      </c>
      <c r="D32" s="210">
        <f>SUM(D28:D31)</f>
        <v>0</v>
      </c>
      <c r="E32" s="211">
        <f t="shared" si="5"/>
        <v>47833663</v>
      </c>
      <c r="F32" s="77">
        <f t="shared" si="5"/>
        <v>27330001</v>
      </c>
      <c r="G32" s="77">
        <f t="shared" si="5"/>
        <v>0</v>
      </c>
      <c r="H32" s="77">
        <f t="shared" si="5"/>
        <v>2861264</v>
      </c>
      <c r="I32" s="77">
        <f t="shared" si="5"/>
        <v>7288037</v>
      </c>
      <c r="J32" s="77">
        <f t="shared" si="5"/>
        <v>10149301</v>
      </c>
      <c r="K32" s="77">
        <f t="shared" si="5"/>
        <v>4374857</v>
      </c>
      <c r="L32" s="77">
        <f t="shared" si="5"/>
        <v>2695178</v>
      </c>
      <c r="M32" s="77">
        <f t="shared" si="5"/>
        <v>6148447</v>
      </c>
      <c r="N32" s="77">
        <f t="shared" si="5"/>
        <v>13218482</v>
      </c>
      <c r="O32" s="77">
        <f t="shared" si="5"/>
        <v>0</v>
      </c>
      <c r="P32" s="77">
        <f t="shared" si="5"/>
        <v>1081559</v>
      </c>
      <c r="Q32" s="77">
        <f t="shared" si="5"/>
        <v>1808513</v>
      </c>
      <c r="R32" s="77">
        <f t="shared" si="5"/>
        <v>2890072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26257855</v>
      </c>
      <c r="X32" s="77">
        <f t="shared" si="5"/>
        <v>0</v>
      </c>
      <c r="Y32" s="77">
        <f t="shared" si="5"/>
        <v>26257855</v>
      </c>
      <c r="Z32" s="212">
        <f>+IF(X32&lt;&gt;0,+(Y32/X32)*100,0)</f>
        <v>0</v>
      </c>
      <c r="AA32" s="79">
        <f>SUM(AA28:AA31)</f>
        <v>27330001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>
        <v>92428</v>
      </c>
      <c r="M33" s="60">
        <v>-92000</v>
      </c>
      <c r="N33" s="60">
        <v>428</v>
      </c>
      <c r="O33" s="60"/>
      <c r="P33" s="60"/>
      <c r="Q33" s="60">
        <v>-17950</v>
      </c>
      <c r="R33" s="60">
        <v>-17950</v>
      </c>
      <c r="S33" s="60"/>
      <c r="T33" s="60"/>
      <c r="U33" s="60"/>
      <c r="V33" s="60"/>
      <c r="W33" s="60">
        <v>-17522</v>
      </c>
      <c r="X33" s="60"/>
      <c r="Y33" s="60">
        <v>-17522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22812171</v>
      </c>
      <c r="D35" s="155"/>
      <c r="E35" s="156">
        <v>35176000</v>
      </c>
      <c r="F35" s="60">
        <v>28490077</v>
      </c>
      <c r="G35" s="60"/>
      <c r="H35" s="60"/>
      <c r="I35" s="60">
        <v>23095</v>
      </c>
      <c r="J35" s="60">
        <v>23095</v>
      </c>
      <c r="K35" s="60">
        <v>30459</v>
      </c>
      <c r="L35" s="60">
        <v>261940</v>
      </c>
      <c r="M35" s="60">
        <v>391496</v>
      </c>
      <c r="N35" s="60">
        <v>683895</v>
      </c>
      <c r="O35" s="60"/>
      <c r="P35" s="60">
        <v>1474058</v>
      </c>
      <c r="Q35" s="60">
        <v>807160</v>
      </c>
      <c r="R35" s="60">
        <v>2281218</v>
      </c>
      <c r="S35" s="60"/>
      <c r="T35" s="60"/>
      <c r="U35" s="60"/>
      <c r="V35" s="60"/>
      <c r="W35" s="60">
        <v>2988208</v>
      </c>
      <c r="X35" s="60">
        <v>26381709</v>
      </c>
      <c r="Y35" s="60">
        <v>-23393501</v>
      </c>
      <c r="Z35" s="140">
        <v>-88.67</v>
      </c>
      <c r="AA35" s="62">
        <v>28490077</v>
      </c>
    </row>
    <row r="36" spans="1:27" ht="12.75">
      <c r="A36" s="238" t="s">
        <v>139</v>
      </c>
      <c r="B36" s="149"/>
      <c r="C36" s="222">
        <f aca="true" t="shared" si="6" ref="C36:Y36">SUM(C32:C35)</f>
        <v>46869756</v>
      </c>
      <c r="D36" s="222">
        <f>SUM(D32:D35)</f>
        <v>0</v>
      </c>
      <c r="E36" s="218">
        <f t="shared" si="6"/>
        <v>83009663</v>
      </c>
      <c r="F36" s="220">
        <f t="shared" si="6"/>
        <v>55820078</v>
      </c>
      <c r="G36" s="220">
        <f t="shared" si="6"/>
        <v>0</v>
      </c>
      <c r="H36" s="220">
        <f t="shared" si="6"/>
        <v>2861264</v>
      </c>
      <c r="I36" s="220">
        <f t="shared" si="6"/>
        <v>7311132</v>
      </c>
      <c r="J36" s="220">
        <f t="shared" si="6"/>
        <v>10172396</v>
      </c>
      <c r="K36" s="220">
        <f t="shared" si="6"/>
        <v>4405316</v>
      </c>
      <c r="L36" s="220">
        <f t="shared" si="6"/>
        <v>3049546</v>
      </c>
      <c r="M36" s="220">
        <f t="shared" si="6"/>
        <v>6447943</v>
      </c>
      <c r="N36" s="220">
        <f t="shared" si="6"/>
        <v>13902805</v>
      </c>
      <c r="O36" s="220">
        <f t="shared" si="6"/>
        <v>0</v>
      </c>
      <c r="P36" s="220">
        <f t="shared" si="6"/>
        <v>2555617</v>
      </c>
      <c r="Q36" s="220">
        <f t="shared" si="6"/>
        <v>2597723</v>
      </c>
      <c r="R36" s="220">
        <f t="shared" si="6"/>
        <v>5153340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29228541</v>
      </c>
      <c r="X36" s="220">
        <f t="shared" si="6"/>
        <v>26381709</v>
      </c>
      <c r="Y36" s="220">
        <f t="shared" si="6"/>
        <v>2846832</v>
      </c>
      <c r="Z36" s="221">
        <f>+IF(X36&lt;&gt;0,+(Y36/X36)*100,0)</f>
        <v>10.790930943859626</v>
      </c>
      <c r="AA36" s="239">
        <f>SUM(AA32:AA35)</f>
        <v>55820078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118300602</v>
      </c>
      <c r="D6" s="155"/>
      <c r="E6" s="59">
        <v>1091449</v>
      </c>
      <c r="F6" s="60">
        <v>4000000</v>
      </c>
      <c r="G6" s="60"/>
      <c r="H6" s="60">
        <v>6101346</v>
      </c>
      <c r="I6" s="60">
        <v>1368841</v>
      </c>
      <c r="J6" s="60">
        <v>1368841</v>
      </c>
      <c r="K6" s="60">
        <v>99107521</v>
      </c>
      <c r="L6" s="60">
        <v>38607781</v>
      </c>
      <c r="M6" s="60"/>
      <c r="N6" s="60"/>
      <c r="O6" s="60">
        <v>67369803</v>
      </c>
      <c r="P6" s="60"/>
      <c r="Q6" s="60">
        <v>61591177</v>
      </c>
      <c r="R6" s="60">
        <v>61591177</v>
      </c>
      <c r="S6" s="60"/>
      <c r="T6" s="60"/>
      <c r="U6" s="60"/>
      <c r="V6" s="60"/>
      <c r="W6" s="60">
        <v>61591177</v>
      </c>
      <c r="X6" s="60">
        <v>3000000</v>
      </c>
      <c r="Y6" s="60">
        <v>58591177</v>
      </c>
      <c r="Z6" s="140">
        <v>1953.04</v>
      </c>
      <c r="AA6" s="62">
        <v>4000000</v>
      </c>
    </row>
    <row r="7" spans="1:27" ht="12.75">
      <c r="A7" s="249" t="s">
        <v>144</v>
      </c>
      <c r="B7" s="182"/>
      <c r="C7" s="155"/>
      <c r="D7" s="155"/>
      <c r="E7" s="59">
        <v>112192381</v>
      </c>
      <c r="F7" s="60">
        <v>116332393</v>
      </c>
      <c r="G7" s="60"/>
      <c r="H7" s="60">
        <v>158399424</v>
      </c>
      <c r="I7" s="60">
        <v>148892411</v>
      </c>
      <c r="J7" s="60">
        <v>148892411</v>
      </c>
      <c r="K7" s="60"/>
      <c r="L7" s="60"/>
      <c r="M7" s="60">
        <v>156258354</v>
      </c>
      <c r="N7" s="60">
        <v>156258354</v>
      </c>
      <c r="O7" s="60"/>
      <c r="P7" s="60"/>
      <c r="Q7" s="60"/>
      <c r="R7" s="60"/>
      <c r="S7" s="60"/>
      <c r="T7" s="60"/>
      <c r="U7" s="60"/>
      <c r="V7" s="60"/>
      <c r="W7" s="60"/>
      <c r="X7" s="60">
        <v>87249295</v>
      </c>
      <c r="Y7" s="60">
        <v>-87249295</v>
      </c>
      <c r="Z7" s="140">
        <v>-100</v>
      </c>
      <c r="AA7" s="62">
        <v>116332393</v>
      </c>
    </row>
    <row r="8" spans="1:27" ht="12.75">
      <c r="A8" s="249" t="s">
        <v>145</v>
      </c>
      <c r="B8" s="182"/>
      <c r="C8" s="155"/>
      <c r="D8" s="155"/>
      <c r="E8" s="59">
        <v>8160872</v>
      </c>
      <c r="F8" s="60"/>
      <c r="G8" s="60"/>
      <c r="H8" s="60">
        <v>29751803</v>
      </c>
      <c r="I8" s="60">
        <v>29751803</v>
      </c>
      <c r="J8" s="60">
        <v>29751803</v>
      </c>
      <c r="K8" s="60"/>
      <c r="L8" s="60"/>
      <c r="M8" s="60">
        <v>267155</v>
      </c>
      <c r="N8" s="60">
        <v>267155</v>
      </c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14352479</v>
      </c>
      <c r="D9" s="155"/>
      <c r="E9" s="59">
        <v>1475122</v>
      </c>
      <c r="F9" s="60">
        <v>1446198</v>
      </c>
      <c r="G9" s="60"/>
      <c r="H9" s="60"/>
      <c r="I9" s="60">
        <v>14239518</v>
      </c>
      <c r="J9" s="60">
        <v>14239518</v>
      </c>
      <c r="K9" s="60"/>
      <c r="L9" s="60"/>
      <c r="M9" s="60">
        <v>-3387836</v>
      </c>
      <c r="N9" s="60">
        <v>-3387836</v>
      </c>
      <c r="O9" s="60"/>
      <c r="P9" s="60"/>
      <c r="Q9" s="60"/>
      <c r="R9" s="60"/>
      <c r="S9" s="60"/>
      <c r="T9" s="60"/>
      <c r="U9" s="60"/>
      <c r="V9" s="60"/>
      <c r="W9" s="60"/>
      <c r="X9" s="60">
        <v>1084649</v>
      </c>
      <c r="Y9" s="60">
        <v>-1084649</v>
      </c>
      <c r="Z9" s="140">
        <v>-100</v>
      </c>
      <c r="AA9" s="62">
        <v>1446198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2532983</v>
      </c>
      <c r="D11" s="155"/>
      <c r="E11" s="59">
        <v>3744563</v>
      </c>
      <c r="F11" s="60">
        <v>3671140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2753355</v>
      </c>
      <c r="Y11" s="60">
        <v>-2753355</v>
      </c>
      <c r="Z11" s="140">
        <v>-100</v>
      </c>
      <c r="AA11" s="62">
        <v>3671140</v>
      </c>
    </row>
    <row r="12" spans="1:27" ht="12.75">
      <c r="A12" s="250" t="s">
        <v>56</v>
      </c>
      <c r="B12" s="251"/>
      <c r="C12" s="168">
        <f aca="true" t="shared" si="0" ref="C12:Y12">SUM(C6:C11)</f>
        <v>135186064</v>
      </c>
      <c r="D12" s="168">
        <f>SUM(D6:D11)</f>
        <v>0</v>
      </c>
      <c r="E12" s="72">
        <f t="shared" si="0"/>
        <v>126664387</v>
      </c>
      <c r="F12" s="73">
        <f t="shared" si="0"/>
        <v>125449731</v>
      </c>
      <c r="G12" s="73">
        <f t="shared" si="0"/>
        <v>0</v>
      </c>
      <c r="H12" s="73">
        <f t="shared" si="0"/>
        <v>194252573</v>
      </c>
      <c r="I12" s="73">
        <f t="shared" si="0"/>
        <v>194252573</v>
      </c>
      <c r="J12" s="73">
        <f t="shared" si="0"/>
        <v>194252573</v>
      </c>
      <c r="K12" s="73">
        <f t="shared" si="0"/>
        <v>99107521</v>
      </c>
      <c r="L12" s="73">
        <f t="shared" si="0"/>
        <v>38607781</v>
      </c>
      <c r="M12" s="73">
        <f t="shared" si="0"/>
        <v>153137673</v>
      </c>
      <c r="N12" s="73">
        <f t="shared" si="0"/>
        <v>153137673</v>
      </c>
      <c r="O12" s="73">
        <f t="shared" si="0"/>
        <v>67369803</v>
      </c>
      <c r="P12" s="73">
        <f t="shared" si="0"/>
        <v>0</v>
      </c>
      <c r="Q12" s="73">
        <f t="shared" si="0"/>
        <v>61591177</v>
      </c>
      <c r="R12" s="73">
        <f t="shared" si="0"/>
        <v>61591177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61591177</v>
      </c>
      <c r="X12" s="73">
        <f t="shared" si="0"/>
        <v>94087299</v>
      </c>
      <c r="Y12" s="73">
        <f t="shared" si="0"/>
        <v>-32496122</v>
      </c>
      <c r="Z12" s="170">
        <f>+IF(X12&lt;&gt;0,+(Y12/X12)*100,0)</f>
        <v>-34.53826642424925</v>
      </c>
      <c r="AA12" s="74">
        <f>SUM(AA6:AA11)</f>
        <v>125449731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20364596</v>
      </c>
      <c r="D17" s="155"/>
      <c r="E17" s="59">
        <v>6410584</v>
      </c>
      <c r="F17" s="60">
        <v>12813638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9610229</v>
      </c>
      <c r="Y17" s="60">
        <v>-9610229</v>
      </c>
      <c r="Z17" s="140">
        <v>-100</v>
      </c>
      <c r="AA17" s="62">
        <v>12813638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240093018</v>
      </c>
      <c r="D19" s="155"/>
      <c r="E19" s="59">
        <v>263133433</v>
      </c>
      <c r="F19" s="60">
        <v>276898655</v>
      </c>
      <c r="G19" s="60">
        <v>48621749</v>
      </c>
      <c r="H19" s="60">
        <v>38504106</v>
      </c>
      <c r="I19" s="60">
        <v>38504106</v>
      </c>
      <c r="J19" s="60">
        <v>38504106</v>
      </c>
      <c r="K19" s="60">
        <v>59890680</v>
      </c>
      <c r="L19" s="60">
        <v>49493854</v>
      </c>
      <c r="M19" s="60">
        <v>41504832</v>
      </c>
      <c r="N19" s="60">
        <v>41504832</v>
      </c>
      <c r="O19" s="60">
        <v>39616035</v>
      </c>
      <c r="P19" s="60">
        <v>53444390</v>
      </c>
      <c r="Q19" s="60">
        <v>91324947</v>
      </c>
      <c r="R19" s="60">
        <v>91324947</v>
      </c>
      <c r="S19" s="60"/>
      <c r="T19" s="60"/>
      <c r="U19" s="60"/>
      <c r="V19" s="60"/>
      <c r="W19" s="60">
        <v>91324947</v>
      </c>
      <c r="X19" s="60">
        <v>207673991</v>
      </c>
      <c r="Y19" s="60">
        <v>-116349044</v>
      </c>
      <c r="Z19" s="140">
        <v>-56.02</v>
      </c>
      <c r="AA19" s="62">
        <v>276898655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881020</v>
      </c>
      <c r="D22" s="155"/>
      <c r="E22" s="59">
        <v>939440</v>
      </c>
      <c r="F22" s="60">
        <v>560000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420000</v>
      </c>
      <c r="Y22" s="60">
        <v>-420000</v>
      </c>
      <c r="Z22" s="140">
        <v>-100</v>
      </c>
      <c r="AA22" s="62">
        <v>560000</v>
      </c>
    </row>
    <row r="23" spans="1:27" ht="12.75">
      <c r="A23" s="249" t="s">
        <v>158</v>
      </c>
      <c r="B23" s="182"/>
      <c r="C23" s="155">
        <v>4808819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266147453</v>
      </c>
      <c r="D24" s="168">
        <f>SUM(D15:D23)</f>
        <v>0</v>
      </c>
      <c r="E24" s="76">
        <f t="shared" si="1"/>
        <v>270483457</v>
      </c>
      <c r="F24" s="77">
        <f t="shared" si="1"/>
        <v>290272293</v>
      </c>
      <c r="G24" s="77">
        <f t="shared" si="1"/>
        <v>48621749</v>
      </c>
      <c r="H24" s="77">
        <f t="shared" si="1"/>
        <v>38504106</v>
      </c>
      <c r="I24" s="77">
        <f t="shared" si="1"/>
        <v>38504106</v>
      </c>
      <c r="J24" s="77">
        <f t="shared" si="1"/>
        <v>38504106</v>
      </c>
      <c r="K24" s="77">
        <f t="shared" si="1"/>
        <v>59890680</v>
      </c>
      <c r="L24" s="77">
        <f t="shared" si="1"/>
        <v>49493854</v>
      </c>
      <c r="M24" s="77">
        <f t="shared" si="1"/>
        <v>41504832</v>
      </c>
      <c r="N24" s="77">
        <f t="shared" si="1"/>
        <v>41504832</v>
      </c>
      <c r="O24" s="77">
        <f t="shared" si="1"/>
        <v>39616035</v>
      </c>
      <c r="P24" s="77">
        <f t="shared" si="1"/>
        <v>53444390</v>
      </c>
      <c r="Q24" s="77">
        <f t="shared" si="1"/>
        <v>91324947</v>
      </c>
      <c r="R24" s="77">
        <f t="shared" si="1"/>
        <v>91324947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91324947</v>
      </c>
      <c r="X24" s="77">
        <f t="shared" si="1"/>
        <v>217704220</v>
      </c>
      <c r="Y24" s="77">
        <f t="shared" si="1"/>
        <v>-126379273</v>
      </c>
      <c r="Z24" s="212">
        <f>+IF(X24&lt;&gt;0,+(Y24/X24)*100,0)</f>
        <v>-58.05090640870444</v>
      </c>
      <c r="AA24" s="79">
        <f>SUM(AA15:AA23)</f>
        <v>290272293</v>
      </c>
    </row>
    <row r="25" spans="1:27" ht="12.75">
      <c r="A25" s="250" t="s">
        <v>159</v>
      </c>
      <c r="B25" s="251"/>
      <c r="C25" s="168">
        <f aca="true" t="shared" si="2" ref="C25:Y25">+C12+C24</f>
        <v>401333517</v>
      </c>
      <c r="D25" s="168">
        <f>+D12+D24</f>
        <v>0</v>
      </c>
      <c r="E25" s="72">
        <f t="shared" si="2"/>
        <v>397147844</v>
      </c>
      <c r="F25" s="73">
        <f t="shared" si="2"/>
        <v>415722024</v>
      </c>
      <c r="G25" s="73">
        <f t="shared" si="2"/>
        <v>48621749</v>
      </c>
      <c r="H25" s="73">
        <f t="shared" si="2"/>
        <v>232756679</v>
      </c>
      <c r="I25" s="73">
        <f t="shared" si="2"/>
        <v>232756679</v>
      </c>
      <c r="J25" s="73">
        <f t="shared" si="2"/>
        <v>232756679</v>
      </c>
      <c r="K25" s="73">
        <f t="shared" si="2"/>
        <v>158998201</v>
      </c>
      <c r="L25" s="73">
        <f t="shared" si="2"/>
        <v>88101635</v>
      </c>
      <c r="M25" s="73">
        <f t="shared" si="2"/>
        <v>194642505</v>
      </c>
      <c r="N25" s="73">
        <f t="shared" si="2"/>
        <v>194642505</v>
      </c>
      <c r="O25" s="73">
        <f t="shared" si="2"/>
        <v>106985838</v>
      </c>
      <c r="P25" s="73">
        <f t="shared" si="2"/>
        <v>53444390</v>
      </c>
      <c r="Q25" s="73">
        <f t="shared" si="2"/>
        <v>152916124</v>
      </c>
      <c r="R25" s="73">
        <f t="shared" si="2"/>
        <v>152916124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152916124</v>
      </c>
      <c r="X25" s="73">
        <f t="shared" si="2"/>
        <v>311791519</v>
      </c>
      <c r="Y25" s="73">
        <f t="shared" si="2"/>
        <v>-158875395</v>
      </c>
      <c r="Z25" s="170">
        <f>+IF(X25&lt;&gt;0,+(Y25/X25)*100,0)</f>
        <v>-50.955649951466455</v>
      </c>
      <c r="AA25" s="74">
        <f>+AA12+AA24</f>
        <v>415722024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185451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>
        <v>103882</v>
      </c>
      <c r="N31" s="60">
        <v>103882</v>
      </c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30379224</v>
      </c>
      <c r="D32" s="155"/>
      <c r="E32" s="59">
        <v>20288961</v>
      </c>
      <c r="F32" s="60">
        <v>26447150</v>
      </c>
      <c r="G32" s="60"/>
      <c r="H32" s="60">
        <v>69137</v>
      </c>
      <c r="I32" s="60">
        <v>69137</v>
      </c>
      <c r="J32" s="60">
        <v>69137</v>
      </c>
      <c r="K32" s="60"/>
      <c r="L32" s="60"/>
      <c r="M32" s="60">
        <v>3938133</v>
      </c>
      <c r="N32" s="60">
        <v>3938133</v>
      </c>
      <c r="O32" s="60"/>
      <c r="P32" s="60"/>
      <c r="Q32" s="60"/>
      <c r="R32" s="60"/>
      <c r="S32" s="60"/>
      <c r="T32" s="60"/>
      <c r="U32" s="60"/>
      <c r="V32" s="60"/>
      <c r="W32" s="60"/>
      <c r="X32" s="60">
        <v>19835363</v>
      </c>
      <c r="Y32" s="60">
        <v>-19835363</v>
      </c>
      <c r="Z32" s="140">
        <v>-100</v>
      </c>
      <c r="AA32" s="62">
        <v>26447150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>
        <v>170124849</v>
      </c>
      <c r="I33" s="60">
        <v>170124849</v>
      </c>
      <c r="J33" s="60">
        <v>170124849</v>
      </c>
      <c r="K33" s="60"/>
      <c r="L33" s="60"/>
      <c r="M33" s="60">
        <v>950</v>
      </c>
      <c r="N33" s="60">
        <v>950</v>
      </c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30379224</v>
      </c>
      <c r="D34" s="168">
        <f>SUM(D29:D33)</f>
        <v>0</v>
      </c>
      <c r="E34" s="72">
        <f t="shared" si="3"/>
        <v>20474412</v>
      </c>
      <c r="F34" s="73">
        <f t="shared" si="3"/>
        <v>26447150</v>
      </c>
      <c r="G34" s="73">
        <f t="shared" si="3"/>
        <v>0</v>
      </c>
      <c r="H34" s="73">
        <f t="shared" si="3"/>
        <v>170193986</v>
      </c>
      <c r="I34" s="73">
        <f t="shared" si="3"/>
        <v>170193986</v>
      </c>
      <c r="J34" s="73">
        <f t="shared" si="3"/>
        <v>170193986</v>
      </c>
      <c r="K34" s="73">
        <f t="shared" si="3"/>
        <v>0</v>
      </c>
      <c r="L34" s="73">
        <f t="shared" si="3"/>
        <v>0</v>
      </c>
      <c r="M34" s="73">
        <f t="shared" si="3"/>
        <v>4042965</v>
      </c>
      <c r="N34" s="73">
        <f t="shared" si="3"/>
        <v>4042965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19835363</v>
      </c>
      <c r="Y34" s="73">
        <f t="shared" si="3"/>
        <v>-19835363</v>
      </c>
      <c r="Z34" s="170">
        <f>+IF(X34&lt;&gt;0,+(Y34/X34)*100,0)</f>
        <v>-100</v>
      </c>
      <c r="AA34" s="74">
        <f>SUM(AA29:AA33)</f>
        <v>26447150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6700000</v>
      </c>
      <c r="D38" s="155"/>
      <c r="E38" s="59">
        <v>5589600</v>
      </c>
      <c r="F38" s="60">
        <v>500000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375000</v>
      </c>
      <c r="Y38" s="60">
        <v>-375000</v>
      </c>
      <c r="Z38" s="140">
        <v>-100</v>
      </c>
      <c r="AA38" s="62">
        <v>500000</v>
      </c>
    </row>
    <row r="39" spans="1:27" ht="12.75">
      <c r="A39" s="250" t="s">
        <v>59</v>
      </c>
      <c r="B39" s="253"/>
      <c r="C39" s="168">
        <f aca="true" t="shared" si="4" ref="C39:Y39">SUM(C37:C38)</f>
        <v>6700000</v>
      </c>
      <c r="D39" s="168">
        <f>SUM(D37:D38)</f>
        <v>0</v>
      </c>
      <c r="E39" s="76">
        <f t="shared" si="4"/>
        <v>5589600</v>
      </c>
      <c r="F39" s="77">
        <f t="shared" si="4"/>
        <v>500000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375000</v>
      </c>
      <c r="Y39" s="77">
        <f t="shared" si="4"/>
        <v>-375000</v>
      </c>
      <c r="Z39" s="212">
        <f>+IF(X39&lt;&gt;0,+(Y39/X39)*100,0)</f>
        <v>-100</v>
      </c>
      <c r="AA39" s="79">
        <f>SUM(AA37:AA38)</f>
        <v>500000</v>
      </c>
    </row>
    <row r="40" spans="1:27" ht="12.75">
      <c r="A40" s="250" t="s">
        <v>167</v>
      </c>
      <c r="B40" s="251"/>
      <c r="C40" s="168">
        <f aca="true" t="shared" si="5" ref="C40:Y40">+C34+C39</f>
        <v>37079224</v>
      </c>
      <c r="D40" s="168">
        <f>+D34+D39</f>
        <v>0</v>
      </c>
      <c r="E40" s="72">
        <f t="shared" si="5"/>
        <v>26064012</v>
      </c>
      <c r="F40" s="73">
        <f t="shared" si="5"/>
        <v>26947150</v>
      </c>
      <c r="G40" s="73">
        <f t="shared" si="5"/>
        <v>0</v>
      </c>
      <c r="H40" s="73">
        <f t="shared" si="5"/>
        <v>170193986</v>
      </c>
      <c r="I40" s="73">
        <f t="shared" si="5"/>
        <v>170193986</v>
      </c>
      <c r="J40" s="73">
        <f t="shared" si="5"/>
        <v>170193986</v>
      </c>
      <c r="K40" s="73">
        <f t="shared" si="5"/>
        <v>0</v>
      </c>
      <c r="L40" s="73">
        <f t="shared" si="5"/>
        <v>0</v>
      </c>
      <c r="M40" s="73">
        <f t="shared" si="5"/>
        <v>4042965</v>
      </c>
      <c r="N40" s="73">
        <f t="shared" si="5"/>
        <v>4042965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20210363</v>
      </c>
      <c r="Y40" s="73">
        <f t="shared" si="5"/>
        <v>-20210363</v>
      </c>
      <c r="Z40" s="170">
        <f>+IF(X40&lt;&gt;0,+(Y40/X40)*100,0)</f>
        <v>-100</v>
      </c>
      <c r="AA40" s="74">
        <f>+AA34+AA39</f>
        <v>26947150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364254293</v>
      </c>
      <c r="D42" s="257">
        <f>+D25-D40</f>
        <v>0</v>
      </c>
      <c r="E42" s="258">
        <f t="shared" si="6"/>
        <v>371083832</v>
      </c>
      <c r="F42" s="259">
        <f t="shared" si="6"/>
        <v>388774874</v>
      </c>
      <c r="G42" s="259">
        <f t="shared" si="6"/>
        <v>48621749</v>
      </c>
      <c r="H42" s="259">
        <f t="shared" si="6"/>
        <v>62562693</v>
      </c>
      <c r="I42" s="259">
        <f t="shared" si="6"/>
        <v>62562693</v>
      </c>
      <c r="J42" s="259">
        <f t="shared" si="6"/>
        <v>62562693</v>
      </c>
      <c r="K42" s="259">
        <f t="shared" si="6"/>
        <v>158998201</v>
      </c>
      <c r="L42" s="259">
        <f t="shared" si="6"/>
        <v>88101635</v>
      </c>
      <c r="M42" s="259">
        <f t="shared" si="6"/>
        <v>190599540</v>
      </c>
      <c r="N42" s="259">
        <f t="shared" si="6"/>
        <v>190599540</v>
      </c>
      <c r="O42" s="259">
        <f t="shared" si="6"/>
        <v>106985838</v>
      </c>
      <c r="P42" s="259">
        <f t="shared" si="6"/>
        <v>53444390</v>
      </c>
      <c r="Q42" s="259">
        <f t="shared" si="6"/>
        <v>152916124</v>
      </c>
      <c r="R42" s="259">
        <f t="shared" si="6"/>
        <v>152916124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152916124</v>
      </c>
      <c r="X42" s="259">
        <f t="shared" si="6"/>
        <v>291581156</v>
      </c>
      <c r="Y42" s="259">
        <f t="shared" si="6"/>
        <v>-138665032</v>
      </c>
      <c r="Z42" s="260">
        <f>+IF(X42&lt;&gt;0,+(Y42/X42)*100,0)</f>
        <v>-47.55623919674699</v>
      </c>
      <c r="AA42" s="261">
        <f>+AA25-AA40</f>
        <v>388774874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370702568</v>
      </c>
      <c r="F45" s="60">
        <v>379839629</v>
      </c>
      <c r="G45" s="60">
        <v>48621749</v>
      </c>
      <c r="H45" s="60">
        <v>62562693</v>
      </c>
      <c r="I45" s="60">
        <v>62562693</v>
      </c>
      <c r="J45" s="60">
        <v>62562693</v>
      </c>
      <c r="K45" s="60">
        <v>158998201</v>
      </c>
      <c r="L45" s="60">
        <v>88101635</v>
      </c>
      <c r="M45" s="60">
        <v>190599539</v>
      </c>
      <c r="N45" s="60">
        <v>190599539</v>
      </c>
      <c r="O45" s="60">
        <v>106985838</v>
      </c>
      <c r="P45" s="60">
        <v>53444390</v>
      </c>
      <c r="Q45" s="60">
        <v>152916124</v>
      </c>
      <c r="R45" s="60">
        <v>152916124</v>
      </c>
      <c r="S45" s="60"/>
      <c r="T45" s="60"/>
      <c r="U45" s="60"/>
      <c r="V45" s="60"/>
      <c r="W45" s="60">
        <v>152916124</v>
      </c>
      <c r="X45" s="60">
        <v>284879722</v>
      </c>
      <c r="Y45" s="60">
        <v>-131963598</v>
      </c>
      <c r="Z45" s="139">
        <v>-46.32</v>
      </c>
      <c r="AA45" s="62">
        <v>379839629</v>
      </c>
    </row>
    <row r="46" spans="1:27" ht="12.75">
      <c r="A46" s="249" t="s">
        <v>171</v>
      </c>
      <c r="B46" s="182"/>
      <c r="C46" s="155">
        <v>364254293</v>
      </c>
      <c r="D46" s="155"/>
      <c r="E46" s="59">
        <v>381264</v>
      </c>
      <c r="F46" s="60">
        <v>8935245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6701434</v>
      </c>
      <c r="Y46" s="60">
        <v>-6701434</v>
      </c>
      <c r="Z46" s="139">
        <v>-100</v>
      </c>
      <c r="AA46" s="62">
        <v>8935245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364254293</v>
      </c>
      <c r="D48" s="217">
        <f>SUM(D45:D47)</f>
        <v>0</v>
      </c>
      <c r="E48" s="264">
        <f t="shared" si="7"/>
        <v>371083832</v>
      </c>
      <c r="F48" s="219">
        <f t="shared" si="7"/>
        <v>388774874</v>
      </c>
      <c r="G48" s="219">
        <f t="shared" si="7"/>
        <v>48621749</v>
      </c>
      <c r="H48" s="219">
        <f t="shared" si="7"/>
        <v>62562693</v>
      </c>
      <c r="I48" s="219">
        <f t="shared" si="7"/>
        <v>62562693</v>
      </c>
      <c r="J48" s="219">
        <f t="shared" si="7"/>
        <v>62562693</v>
      </c>
      <c r="K48" s="219">
        <f t="shared" si="7"/>
        <v>158998201</v>
      </c>
      <c r="L48" s="219">
        <f t="shared" si="7"/>
        <v>88101635</v>
      </c>
      <c r="M48" s="219">
        <f t="shared" si="7"/>
        <v>190599539</v>
      </c>
      <c r="N48" s="219">
        <f t="shared" si="7"/>
        <v>190599539</v>
      </c>
      <c r="O48" s="219">
        <f t="shared" si="7"/>
        <v>106985838</v>
      </c>
      <c r="P48" s="219">
        <f t="shared" si="7"/>
        <v>53444390</v>
      </c>
      <c r="Q48" s="219">
        <f t="shared" si="7"/>
        <v>152916124</v>
      </c>
      <c r="R48" s="219">
        <f t="shared" si="7"/>
        <v>152916124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152916124</v>
      </c>
      <c r="X48" s="219">
        <f t="shared" si="7"/>
        <v>291581156</v>
      </c>
      <c r="Y48" s="219">
        <f t="shared" si="7"/>
        <v>-138665032</v>
      </c>
      <c r="Z48" s="265">
        <f>+IF(X48&lt;&gt;0,+(Y48/X48)*100,0)</f>
        <v>-47.55623919674699</v>
      </c>
      <c r="AA48" s="232">
        <f>SUM(AA45:AA47)</f>
        <v>388774874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143690423</v>
      </c>
      <c r="D6" s="155"/>
      <c r="E6" s="59">
        <v>10551036</v>
      </c>
      <c r="F6" s="60">
        <v>13385235</v>
      </c>
      <c r="G6" s="60">
        <v>959939</v>
      </c>
      <c r="H6" s="60">
        <v>407692</v>
      </c>
      <c r="I6" s="60">
        <v>405093</v>
      </c>
      <c r="J6" s="60">
        <v>1772724</v>
      </c>
      <c r="K6" s="60"/>
      <c r="L6" s="60"/>
      <c r="M6" s="60">
        <v>5155047</v>
      </c>
      <c r="N6" s="60">
        <v>5155047</v>
      </c>
      <c r="O6" s="60"/>
      <c r="P6" s="60"/>
      <c r="Q6" s="60"/>
      <c r="R6" s="60"/>
      <c r="S6" s="60"/>
      <c r="T6" s="60"/>
      <c r="U6" s="60"/>
      <c r="V6" s="60"/>
      <c r="W6" s="60">
        <v>6927771</v>
      </c>
      <c r="X6" s="60">
        <v>10274106</v>
      </c>
      <c r="Y6" s="60">
        <v>-3346335</v>
      </c>
      <c r="Z6" s="140">
        <v>-32.57</v>
      </c>
      <c r="AA6" s="62">
        <v>13385235</v>
      </c>
    </row>
    <row r="7" spans="1:27" ht="12.75">
      <c r="A7" s="249" t="s">
        <v>32</v>
      </c>
      <c r="B7" s="182"/>
      <c r="C7" s="155"/>
      <c r="D7" s="155"/>
      <c r="E7" s="59">
        <v>1672199</v>
      </c>
      <c r="F7" s="60">
        <v>1930714</v>
      </c>
      <c r="G7" s="60">
        <v>96632</v>
      </c>
      <c r="H7" s="60">
        <v>103789</v>
      </c>
      <c r="I7" s="60">
        <v>159088</v>
      </c>
      <c r="J7" s="60">
        <v>359509</v>
      </c>
      <c r="K7" s="60"/>
      <c r="L7" s="60"/>
      <c r="M7" s="60">
        <v>412821</v>
      </c>
      <c r="N7" s="60">
        <v>412821</v>
      </c>
      <c r="O7" s="60"/>
      <c r="P7" s="60"/>
      <c r="Q7" s="60"/>
      <c r="R7" s="60"/>
      <c r="S7" s="60"/>
      <c r="T7" s="60"/>
      <c r="U7" s="60"/>
      <c r="V7" s="60"/>
      <c r="W7" s="60">
        <v>772330</v>
      </c>
      <c r="X7" s="60">
        <v>1255092</v>
      </c>
      <c r="Y7" s="60">
        <v>-482762</v>
      </c>
      <c r="Z7" s="140">
        <v>-38.46</v>
      </c>
      <c r="AA7" s="62">
        <v>1930714</v>
      </c>
    </row>
    <row r="8" spans="1:27" ht="12.75">
      <c r="A8" s="249" t="s">
        <v>178</v>
      </c>
      <c r="B8" s="182"/>
      <c r="C8" s="155"/>
      <c r="D8" s="155"/>
      <c r="E8" s="59">
        <v>35494500</v>
      </c>
      <c r="F8" s="60">
        <v>7101000</v>
      </c>
      <c r="G8" s="60">
        <v>436241</v>
      </c>
      <c r="H8" s="60">
        <v>289737</v>
      </c>
      <c r="I8" s="60">
        <v>366266</v>
      </c>
      <c r="J8" s="60">
        <v>1092244</v>
      </c>
      <c r="K8" s="60"/>
      <c r="L8" s="60"/>
      <c r="M8" s="60">
        <v>9606760</v>
      </c>
      <c r="N8" s="60">
        <v>9606760</v>
      </c>
      <c r="O8" s="60"/>
      <c r="P8" s="60"/>
      <c r="Q8" s="60"/>
      <c r="R8" s="60"/>
      <c r="S8" s="60"/>
      <c r="T8" s="60"/>
      <c r="U8" s="60"/>
      <c r="V8" s="60"/>
      <c r="W8" s="60">
        <v>10699004</v>
      </c>
      <c r="X8" s="60">
        <v>3103095</v>
      </c>
      <c r="Y8" s="60">
        <v>7595909</v>
      </c>
      <c r="Z8" s="140">
        <v>244.78</v>
      </c>
      <c r="AA8" s="62">
        <v>7101000</v>
      </c>
    </row>
    <row r="9" spans="1:27" ht="12.75">
      <c r="A9" s="249" t="s">
        <v>179</v>
      </c>
      <c r="B9" s="182"/>
      <c r="C9" s="155"/>
      <c r="D9" s="155"/>
      <c r="E9" s="59">
        <v>99114000</v>
      </c>
      <c r="F9" s="60">
        <v>119578998</v>
      </c>
      <c r="G9" s="60">
        <v>131051</v>
      </c>
      <c r="H9" s="60">
        <v>387099</v>
      </c>
      <c r="I9" s="60">
        <v>332329</v>
      </c>
      <c r="J9" s="60">
        <v>850479</v>
      </c>
      <c r="K9" s="60"/>
      <c r="L9" s="60"/>
      <c r="M9" s="60">
        <v>74103986</v>
      </c>
      <c r="N9" s="60">
        <v>74103986</v>
      </c>
      <c r="O9" s="60"/>
      <c r="P9" s="60"/>
      <c r="Q9" s="60"/>
      <c r="R9" s="60"/>
      <c r="S9" s="60"/>
      <c r="T9" s="60"/>
      <c r="U9" s="60"/>
      <c r="V9" s="60"/>
      <c r="W9" s="60">
        <v>74954465</v>
      </c>
      <c r="X9" s="60">
        <v>95652046</v>
      </c>
      <c r="Y9" s="60">
        <v>-20697581</v>
      </c>
      <c r="Z9" s="140">
        <v>-21.64</v>
      </c>
      <c r="AA9" s="62">
        <v>119578998</v>
      </c>
    </row>
    <row r="10" spans="1:27" ht="12.75">
      <c r="A10" s="249" t="s">
        <v>180</v>
      </c>
      <c r="B10" s="182"/>
      <c r="C10" s="155"/>
      <c r="D10" s="155"/>
      <c r="E10" s="59">
        <v>47834052</v>
      </c>
      <c r="F10" s="60">
        <v>27330000</v>
      </c>
      <c r="G10" s="60"/>
      <c r="H10" s="60">
        <v>12000000</v>
      </c>
      <c r="I10" s="60"/>
      <c r="J10" s="60">
        <v>12000000</v>
      </c>
      <c r="K10" s="60"/>
      <c r="L10" s="60"/>
      <c r="M10" s="60">
        <v>30000000</v>
      </c>
      <c r="N10" s="60">
        <v>30000000</v>
      </c>
      <c r="O10" s="60"/>
      <c r="P10" s="60"/>
      <c r="Q10" s="60"/>
      <c r="R10" s="60"/>
      <c r="S10" s="60"/>
      <c r="T10" s="60"/>
      <c r="U10" s="60"/>
      <c r="V10" s="60"/>
      <c r="W10" s="60">
        <v>42000000</v>
      </c>
      <c r="X10" s="60">
        <v>27330000</v>
      </c>
      <c r="Y10" s="60">
        <v>14670000</v>
      </c>
      <c r="Z10" s="140">
        <v>53.68</v>
      </c>
      <c r="AA10" s="62">
        <v>27330000</v>
      </c>
    </row>
    <row r="11" spans="1:27" ht="12.75">
      <c r="A11" s="249" t="s">
        <v>181</v>
      </c>
      <c r="B11" s="182"/>
      <c r="C11" s="155">
        <v>9215250</v>
      </c>
      <c r="D11" s="155"/>
      <c r="E11" s="59">
        <v>7500000</v>
      </c>
      <c r="F11" s="60">
        <v>8610000</v>
      </c>
      <c r="G11" s="60">
        <v>880167</v>
      </c>
      <c r="H11" s="60">
        <v>728813</v>
      </c>
      <c r="I11" s="60">
        <v>516070</v>
      </c>
      <c r="J11" s="60">
        <v>2125050</v>
      </c>
      <c r="K11" s="60"/>
      <c r="L11" s="60"/>
      <c r="M11" s="60">
        <v>2474951</v>
      </c>
      <c r="N11" s="60">
        <v>2474951</v>
      </c>
      <c r="O11" s="60"/>
      <c r="P11" s="60"/>
      <c r="Q11" s="60"/>
      <c r="R11" s="60"/>
      <c r="S11" s="60"/>
      <c r="T11" s="60"/>
      <c r="U11" s="60"/>
      <c r="V11" s="60"/>
      <c r="W11" s="60">
        <v>4600001</v>
      </c>
      <c r="X11" s="60">
        <v>7174885</v>
      </c>
      <c r="Y11" s="60">
        <v>-2574884</v>
      </c>
      <c r="Z11" s="140">
        <v>-35.89</v>
      </c>
      <c r="AA11" s="62">
        <v>8610000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-76016457</v>
      </c>
      <c r="D14" s="155"/>
      <c r="E14" s="59">
        <v>-119962716</v>
      </c>
      <c r="F14" s="60">
        <v>-122346827</v>
      </c>
      <c r="G14" s="60">
        <v>-6353106</v>
      </c>
      <c r="H14" s="60">
        <v>-6561086</v>
      </c>
      <c r="I14" s="60">
        <v>-5336596</v>
      </c>
      <c r="J14" s="60">
        <v>-18250788</v>
      </c>
      <c r="K14" s="60"/>
      <c r="L14" s="60">
        <v>6449086</v>
      </c>
      <c r="M14" s="60">
        <v>-43246651</v>
      </c>
      <c r="N14" s="60">
        <v>-36797565</v>
      </c>
      <c r="O14" s="60">
        <v>4225088</v>
      </c>
      <c r="P14" s="60">
        <v>15500798</v>
      </c>
      <c r="Q14" s="60">
        <v>29586539</v>
      </c>
      <c r="R14" s="60">
        <v>49312425</v>
      </c>
      <c r="S14" s="60"/>
      <c r="T14" s="60"/>
      <c r="U14" s="60"/>
      <c r="V14" s="60"/>
      <c r="W14" s="60">
        <v>-5735928</v>
      </c>
      <c r="X14" s="60">
        <v>-89733794</v>
      </c>
      <c r="Y14" s="60">
        <v>83997866</v>
      </c>
      <c r="Z14" s="140">
        <v>-93.61</v>
      </c>
      <c r="AA14" s="62">
        <v>-122346827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-4221000</v>
      </c>
      <c r="F16" s="60">
        <v>-22075000</v>
      </c>
      <c r="G16" s="60">
        <v>-131051</v>
      </c>
      <c r="H16" s="60">
        <v>-387100</v>
      </c>
      <c r="I16" s="60">
        <v>-332329</v>
      </c>
      <c r="J16" s="60">
        <v>-850480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-850480</v>
      </c>
      <c r="X16" s="60">
        <v>-11987920</v>
      </c>
      <c r="Y16" s="60">
        <v>11137440</v>
      </c>
      <c r="Z16" s="140">
        <v>-92.91</v>
      </c>
      <c r="AA16" s="62">
        <v>-22075000</v>
      </c>
    </row>
    <row r="17" spans="1:27" ht="12.75">
      <c r="A17" s="250" t="s">
        <v>185</v>
      </c>
      <c r="B17" s="251"/>
      <c r="C17" s="168">
        <f aca="true" t="shared" si="0" ref="C17:Y17">SUM(C6:C16)</f>
        <v>76889216</v>
      </c>
      <c r="D17" s="168">
        <f t="shared" si="0"/>
        <v>0</v>
      </c>
      <c r="E17" s="72">
        <f t="shared" si="0"/>
        <v>77982071</v>
      </c>
      <c r="F17" s="73">
        <f t="shared" si="0"/>
        <v>33514120</v>
      </c>
      <c r="G17" s="73">
        <f t="shared" si="0"/>
        <v>-3980127</v>
      </c>
      <c r="H17" s="73">
        <f t="shared" si="0"/>
        <v>6968944</v>
      </c>
      <c r="I17" s="73">
        <f t="shared" si="0"/>
        <v>-3890079</v>
      </c>
      <c r="J17" s="73">
        <f t="shared" si="0"/>
        <v>-901262</v>
      </c>
      <c r="K17" s="73">
        <f t="shared" si="0"/>
        <v>0</v>
      </c>
      <c r="L17" s="73">
        <f t="shared" si="0"/>
        <v>6449086</v>
      </c>
      <c r="M17" s="73">
        <f t="shared" si="0"/>
        <v>78506914</v>
      </c>
      <c r="N17" s="73">
        <f t="shared" si="0"/>
        <v>84956000</v>
      </c>
      <c r="O17" s="73">
        <f t="shared" si="0"/>
        <v>4225088</v>
      </c>
      <c r="P17" s="73">
        <f t="shared" si="0"/>
        <v>15500798</v>
      </c>
      <c r="Q17" s="73">
        <f t="shared" si="0"/>
        <v>29586539</v>
      </c>
      <c r="R17" s="73">
        <f t="shared" si="0"/>
        <v>49312425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133367163</v>
      </c>
      <c r="X17" s="73">
        <f t="shared" si="0"/>
        <v>43067510</v>
      </c>
      <c r="Y17" s="73">
        <f t="shared" si="0"/>
        <v>90299653</v>
      </c>
      <c r="Z17" s="170">
        <f>+IF(X17&lt;&gt;0,+(Y17/X17)*100,0)</f>
        <v>209.67001110581967</v>
      </c>
      <c r="AA17" s="74">
        <f>SUM(AA6:AA16)</f>
        <v>33514120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-61818377</v>
      </c>
      <c r="D26" s="155"/>
      <c r="E26" s="59">
        <v>-47834052</v>
      </c>
      <c r="F26" s="60">
        <v>-55820077</v>
      </c>
      <c r="G26" s="60"/>
      <c r="H26" s="60">
        <v>-2412255</v>
      </c>
      <c r="I26" s="60">
        <v>-11708924</v>
      </c>
      <c r="J26" s="60">
        <v>-14121179</v>
      </c>
      <c r="K26" s="60"/>
      <c r="L26" s="60"/>
      <c r="M26" s="60">
        <v>14121000</v>
      </c>
      <c r="N26" s="60">
        <v>14121000</v>
      </c>
      <c r="O26" s="60"/>
      <c r="P26" s="60"/>
      <c r="Q26" s="60"/>
      <c r="R26" s="60"/>
      <c r="S26" s="60"/>
      <c r="T26" s="60"/>
      <c r="U26" s="60"/>
      <c r="V26" s="60"/>
      <c r="W26" s="60">
        <v>-179</v>
      </c>
      <c r="X26" s="60">
        <v>-38916641</v>
      </c>
      <c r="Y26" s="60">
        <v>38916462</v>
      </c>
      <c r="Z26" s="140">
        <v>-100</v>
      </c>
      <c r="AA26" s="62">
        <v>-55820077</v>
      </c>
    </row>
    <row r="27" spans="1:27" ht="12.75">
      <c r="A27" s="250" t="s">
        <v>192</v>
      </c>
      <c r="B27" s="251"/>
      <c r="C27" s="168">
        <f aca="true" t="shared" si="1" ref="C27:Y27">SUM(C21:C26)</f>
        <v>-61818377</v>
      </c>
      <c r="D27" s="168">
        <f>SUM(D21:D26)</f>
        <v>0</v>
      </c>
      <c r="E27" s="72">
        <f t="shared" si="1"/>
        <v>-47834052</v>
      </c>
      <c r="F27" s="73">
        <f t="shared" si="1"/>
        <v>-55820077</v>
      </c>
      <c r="G27" s="73">
        <f t="shared" si="1"/>
        <v>0</v>
      </c>
      <c r="H27" s="73">
        <f t="shared" si="1"/>
        <v>-2412255</v>
      </c>
      <c r="I27" s="73">
        <f t="shared" si="1"/>
        <v>-11708924</v>
      </c>
      <c r="J27" s="73">
        <f t="shared" si="1"/>
        <v>-14121179</v>
      </c>
      <c r="K27" s="73">
        <f t="shared" si="1"/>
        <v>0</v>
      </c>
      <c r="L27" s="73">
        <f t="shared" si="1"/>
        <v>0</v>
      </c>
      <c r="M27" s="73">
        <f t="shared" si="1"/>
        <v>14121000</v>
      </c>
      <c r="N27" s="73">
        <f t="shared" si="1"/>
        <v>14121000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-179</v>
      </c>
      <c r="X27" s="73">
        <f t="shared" si="1"/>
        <v>-38916641</v>
      </c>
      <c r="Y27" s="73">
        <f t="shared" si="1"/>
        <v>38916462</v>
      </c>
      <c r="Z27" s="170">
        <f>+IF(X27&lt;&gt;0,+(Y27/X27)*100,0)</f>
        <v>-99.9995400425232</v>
      </c>
      <c r="AA27" s="74">
        <f>SUM(AA21:AA26)</f>
        <v>-55820077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15070839</v>
      </c>
      <c r="D38" s="153">
        <f>+D17+D27+D36</f>
        <v>0</v>
      </c>
      <c r="E38" s="99">
        <f t="shared" si="3"/>
        <v>30148019</v>
      </c>
      <c r="F38" s="100">
        <f t="shared" si="3"/>
        <v>-22305957</v>
      </c>
      <c r="G38" s="100">
        <f t="shared" si="3"/>
        <v>-3980127</v>
      </c>
      <c r="H38" s="100">
        <f t="shared" si="3"/>
        <v>4556689</v>
      </c>
      <c r="I38" s="100">
        <f t="shared" si="3"/>
        <v>-15599003</v>
      </c>
      <c r="J38" s="100">
        <f t="shared" si="3"/>
        <v>-15022441</v>
      </c>
      <c r="K38" s="100">
        <f t="shared" si="3"/>
        <v>0</v>
      </c>
      <c r="L38" s="100">
        <f t="shared" si="3"/>
        <v>6449086</v>
      </c>
      <c r="M38" s="100">
        <f t="shared" si="3"/>
        <v>92627914</v>
      </c>
      <c r="N38" s="100">
        <f t="shared" si="3"/>
        <v>99077000</v>
      </c>
      <c r="O38" s="100">
        <f t="shared" si="3"/>
        <v>4225088</v>
      </c>
      <c r="P38" s="100">
        <f t="shared" si="3"/>
        <v>15500798</v>
      </c>
      <c r="Q38" s="100">
        <f t="shared" si="3"/>
        <v>29586539</v>
      </c>
      <c r="R38" s="100">
        <f t="shared" si="3"/>
        <v>49312425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133366984</v>
      </c>
      <c r="X38" s="100">
        <f t="shared" si="3"/>
        <v>4150869</v>
      </c>
      <c r="Y38" s="100">
        <f t="shared" si="3"/>
        <v>129216115</v>
      </c>
      <c r="Z38" s="137">
        <f>+IF(X38&lt;&gt;0,+(Y38/X38)*100,0)</f>
        <v>3112.9894728067784</v>
      </c>
      <c r="AA38" s="102">
        <f>+AA17+AA27+AA36</f>
        <v>-22305957</v>
      </c>
    </row>
    <row r="39" spans="1:27" ht="12.75">
      <c r="A39" s="249" t="s">
        <v>200</v>
      </c>
      <c r="B39" s="182"/>
      <c r="C39" s="153">
        <v>103229763</v>
      </c>
      <c r="D39" s="153"/>
      <c r="E39" s="99">
        <v>83135816</v>
      </c>
      <c r="F39" s="100">
        <v>118300418</v>
      </c>
      <c r="G39" s="100">
        <v>119294340</v>
      </c>
      <c r="H39" s="100">
        <v>115314213</v>
      </c>
      <c r="I39" s="100">
        <v>119870902</v>
      </c>
      <c r="J39" s="100">
        <v>119294340</v>
      </c>
      <c r="K39" s="100">
        <v>104271899</v>
      </c>
      <c r="L39" s="100">
        <v>104271899</v>
      </c>
      <c r="M39" s="100">
        <v>110720985</v>
      </c>
      <c r="N39" s="100">
        <v>104271899</v>
      </c>
      <c r="O39" s="100">
        <v>203348899</v>
      </c>
      <c r="P39" s="100">
        <v>207573987</v>
      </c>
      <c r="Q39" s="100">
        <v>223074785</v>
      </c>
      <c r="R39" s="100">
        <v>203348899</v>
      </c>
      <c r="S39" s="100"/>
      <c r="T39" s="100"/>
      <c r="U39" s="100"/>
      <c r="V39" s="100"/>
      <c r="W39" s="100">
        <v>119294340</v>
      </c>
      <c r="X39" s="100">
        <v>118300418</v>
      </c>
      <c r="Y39" s="100">
        <v>993922</v>
      </c>
      <c r="Z39" s="137">
        <v>0.84</v>
      </c>
      <c r="AA39" s="102">
        <v>118300418</v>
      </c>
    </row>
    <row r="40" spans="1:27" ht="12.75">
      <c r="A40" s="269" t="s">
        <v>201</v>
      </c>
      <c r="B40" s="256"/>
      <c r="C40" s="257">
        <v>118300602</v>
      </c>
      <c r="D40" s="257"/>
      <c r="E40" s="258">
        <v>113283835</v>
      </c>
      <c r="F40" s="259">
        <v>95994462</v>
      </c>
      <c r="G40" s="259">
        <v>115314213</v>
      </c>
      <c r="H40" s="259">
        <v>119870902</v>
      </c>
      <c r="I40" s="259">
        <v>104271899</v>
      </c>
      <c r="J40" s="259">
        <v>104271899</v>
      </c>
      <c r="K40" s="259">
        <v>104271899</v>
      </c>
      <c r="L40" s="259">
        <v>110720985</v>
      </c>
      <c r="M40" s="259">
        <v>203348899</v>
      </c>
      <c r="N40" s="259">
        <v>203348899</v>
      </c>
      <c r="O40" s="259">
        <v>207573987</v>
      </c>
      <c r="P40" s="259">
        <v>223074785</v>
      </c>
      <c r="Q40" s="259">
        <v>252661324</v>
      </c>
      <c r="R40" s="259">
        <v>252661324</v>
      </c>
      <c r="S40" s="259"/>
      <c r="T40" s="259"/>
      <c r="U40" s="259"/>
      <c r="V40" s="259"/>
      <c r="W40" s="259">
        <v>252661324</v>
      </c>
      <c r="X40" s="259">
        <v>122451288</v>
      </c>
      <c r="Y40" s="259">
        <v>130210036</v>
      </c>
      <c r="Z40" s="260">
        <v>106.34</v>
      </c>
      <c r="AA40" s="261">
        <v>95994462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46869756</v>
      </c>
      <c r="D5" s="200">
        <f t="shared" si="0"/>
        <v>0</v>
      </c>
      <c r="E5" s="106">
        <f t="shared" si="0"/>
        <v>56378663</v>
      </c>
      <c r="F5" s="106">
        <f t="shared" si="0"/>
        <v>0</v>
      </c>
      <c r="G5" s="106">
        <f t="shared" si="0"/>
        <v>0</v>
      </c>
      <c r="H5" s="106">
        <f t="shared" si="0"/>
        <v>2861264</v>
      </c>
      <c r="I5" s="106">
        <f t="shared" si="0"/>
        <v>7311132</v>
      </c>
      <c r="J5" s="106">
        <f t="shared" si="0"/>
        <v>10172396</v>
      </c>
      <c r="K5" s="106">
        <f t="shared" si="0"/>
        <v>4405316</v>
      </c>
      <c r="L5" s="106">
        <f t="shared" si="0"/>
        <v>3049546</v>
      </c>
      <c r="M5" s="106">
        <f t="shared" si="0"/>
        <v>6447943</v>
      </c>
      <c r="N5" s="106">
        <f t="shared" si="0"/>
        <v>13902805</v>
      </c>
      <c r="O5" s="106">
        <f t="shared" si="0"/>
        <v>0</v>
      </c>
      <c r="P5" s="106">
        <f t="shared" si="0"/>
        <v>2555617</v>
      </c>
      <c r="Q5" s="106">
        <f t="shared" si="0"/>
        <v>2597723</v>
      </c>
      <c r="R5" s="106">
        <f t="shared" si="0"/>
        <v>5153340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29228541</v>
      </c>
      <c r="X5" s="106">
        <f t="shared" si="0"/>
        <v>0</v>
      </c>
      <c r="Y5" s="106">
        <f t="shared" si="0"/>
        <v>29228541</v>
      </c>
      <c r="Z5" s="201">
        <f>+IF(X5&lt;&gt;0,+(Y5/X5)*100,0)</f>
        <v>0</v>
      </c>
      <c r="AA5" s="199">
        <f>SUM(AA11:AA18)</f>
        <v>0</v>
      </c>
    </row>
    <row r="6" spans="1:27" ht="12.75">
      <c r="A6" s="291" t="s">
        <v>205</v>
      </c>
      <c r="B6" s="142"/>
      <c r="C6" s="62">
        <v>22007507</v>
      </c>
      <c r="D6" s="156"/>
      <c r="E6" s="60">
        <v>10728499</v>
      </c>
      <c r="F6" s="60"/>
      <c r="G6" s="60"/>
      <c r="H6" s="60">
        <v>1379877</v>
      </c>
      <c r="I6" s="60">
        <v>1171801</v>
      </c>
      <c r="J6" s="60">
        <v>2551678</v>
      </c>
      <c r="K6" s="60">
        <v>2098519</v>
      </c>
      <c r="L6" s="60">
        <v>2909075</v>
      </c>
      <c r="M6" s="60">
        <v>6506440</v>
      </c>
      <c r="N6" s="60">
        <v>11514034</v>
      </c>
      <c r="O6" s="60"/>
      <c r="P6" s="60">
        <v>1249874</v>
      </c>
      <c r="Q6" s="60">
        <v>1774028</v>
      </c>
      <c r="R6" s="60">
        <v>3023902</v>
      </c>
      <c r="S6" s="60"/>
      <c r="T6" s="60"/>
      <c r="U6" s="60"/>
      <c r="V6" s="60"/>
      <c r="W6" s="60">
        <v>17089614</v>
      </c>
      <c r="X6" s="60"/>
      <c r="Y6" s="60">
        <v>17089614</v>
      </c>
      <c r="Z6" s="140"/>
      <c r="AA6" s="155"/>
    </row>
    <row r="7" spans="1:27" ht="12.75">
      <c r="A7" s="291" t="s">
        <v>206</v>
      </c>
      <c r="B7" s="142"/>
      <c r="C7" s="62"/>
      <c r="D7" s="156"/>
      <c r="E7" s="60">
        <v>24000000</v>
      </c>
      <c r="F7" s="60"/>
      <c r="G7" s="60"/>
      <c r="H7" s="60"/>
      <c r="I7" s="60">
        <v>1982693</v>
      </c>
      <c r="J7" s="60">
        <v>1982693</v>
      </c>
      <c r="K7" s="60">
        <v>1152680</v>
      </c>
      <c r="L7" s="60"/>
      <c r="M7" s="60"/>
      <c r="N7" s="60">
        <v>1152680</v>
      </c>
      <c r="O7" s="60"/>
      <c r="P7" s="60"/>
      <c r="Q7" s="60">
        <v>71892</v>
      </c>
      <c r="R7" s="60">
        <v>71892</v>
      </c>
      <c r="S7" s="60"/>
      <c r="T7" s="60"/>
      <c r="U7" s="60"/>
      <c r="V7" s="60"/>
      <c r="W7" s="60">
        <v>3207265</v>
      </c>
      <c r="X7" s="60"/>
      <c r="Y7" s="60">
        <v>3207265</v>
      </c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504052</v>
      </c>
      <c r="F10" s="60"/>
      <c r="G10" s="60"/>
      <c r="H10" s="60"/>
      <c r="I10" s="60"/>
      <c r="J10" s="60"/>
      <c r="K10" s="60"/>
      <c r="L10" s="60"/>
      <c r="M10" s="60">
        <v>-305000</v>
      </c>
      <c r="N10" s="60">
        <v>-305000</v>
      </c>
      <c r="O10" s="60"/>
      <c r="P10" s="60"/>
      <c r="Q10" s="60"/>
      <c r="R10" s="60"/>
      <c r="S10" s="60"/>
      <c r="T10" s="60"/>
      <c r="U10" s="60"/>
      <c r="V10" s="60"/>
      <c r="W10" s="60">
        <v>-305000</v>
      </c>
      <c r="X10" s="60"/>
      <c r="Y10" s="60">
        <v>-305000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22007507</v>
      </c>
      <c r="D11" s="294">
        <f t="shared" si="1"/>
        <v>0</v>
      </c>
      <c r="E11" s="295">
        <f t="shared" si="1"/>
        <v>35232551</v>
      </c>
      <c r="F11" s="295">
        <f t="shared" si="1"/>
        <v>0</v>
      </c>
      <c r="G11" s="295">
        <f t="shared" si="1"/>
        <v>0</v>
      </c>
      <c r="H11" s="295">
        <f t="shared" si="1"/>
        <v>1379877</v>
      </c>
      <c r="I11" s="295">
        <f t="shared" si="1"/>
        <v>3154494</v>
      </c>
      <c r="J11" s="295">
        <f t="shared" si="1"/>
        <v>4534371</v>
      </c>
      <c r="K11" s="295">
        <f t="shared" si="1"/>
        <v>3251199</v>
      </c>
      <c r="L11" s="295">
        <f t="shared" si="1"/>
        <v>2909075</v>
      </c>
      <c r="M11" s="295">
        <f t="shared" si="1"/>
        <v>6201440</v>
      </c>
      <c r="N11" s="295">
        <f t="shared" si="1"/>
        <v>12361714</v>
      </c>
      <c r="O11" s="295">
        <f t="shared" si="1"/>
        <v>0</v>
      </c>
      <c r="P11" s="295">
        <f t="shared" si="1"/>
        <v>1249874</v>
      </c>
      <c r="Q11" s="295">
        <f t="shared" si="1"/>
        <v>1845920</v>
      </c>
      <c r="R11" s="295">
        <f t="shared" si="1"/>
        <v>3095794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19991879</v>
      </c>
      <c r="X11" s="295">
        <f t="shared" si="1"/>
        <v>0</v>
      </c>
      <c r="Y11" s="295">
        <f t="shared" si="1"/>
        <v>19991879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>
        <v>16681774</v>
      </c>
      <c r="D12" s="156"/>
      <c r="E12" s="60">
        <v>10380812</v>
      </c>
      <c r="F12" s="60"/>
      <c r="G12" s="60"/>
      <c r="H12" s="60">
        <v>1481387</v>
      </c>
      <c r="I12" s="60">
        <v>4133543</v>
      </c>
      <c r="J12" s="60">
        <v>5614930</v>
      </c>
      <c r="K12" s="60">
        <v>1123658</v>
      </c>
      <c r="L12" s="60">
        <v>45018</v>
      </c>
      <c r="M12" s="60">
        <v>249503</v>
      </c>
      <c r="N12" s="60">
        <v>1418179</v>
      </c>
      <c r="O12" s="60"/>
      <c r="P12" s="60">
        <v>105054</v>
      </c>
      <c r="Q12" s="60">
        <v>517090</v>
      </c>
      <c r="R12" s="60">
        <v>622144</v>
      </c>
      <c r="S12" s="60"/>
      <c r="T12" s="60"/>
      <c r="U12" s="60"/>
      <c r="V12" s="60"/>
      <c r="W12" s="60">
        <v>7655253</v>
      </c>
      <c r="X12" s="60"/>
      <c r="Y12" s="60">
        <v>7655253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>
        <v>460000</v>
      </c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8180475</v>
      </c>
      <c r="D15" s="156"/>
      <c r="E15" s="60">
        <v>10305300</v>
      </c>
      <c r="F15" s="60"/>
      <c r="G15" s="60"/>
      <c r="H15" s="60"/>
      <c r="I15" s="60">
        <v>23095</v>
      </c>
      <c r="J15" s="60">
        <v>23095</v>
      </c>
      <c r="K15" s="60">
        <v>30459</v>
      </c>
      <c r="L15" s="60">
        <v>95453</v>
      </c>
      <c r="M15" s="60">
        <v>-3000</v>
      </c>
      <c r="N15" s="60">
        <v>122912</v>
      </c>
      <c r="O15" s="60"/>
      <c r="P15" s="60">
        <v>1200689</v>
      </c>
      <c r="Q15" s="60">
        <v>234713</v>
      </c>
      <c r="R15" s="60">
        <v>1435402</v>
      </c>
      <c r="S15" s="60"/>
      <c r="T15" s="60"/>
      <c r="U15" s="60"/>
      <c r="V15" s="60"/>
      <c r="W15" s="60">
        <v>1581409</v>
      </c>
      <c r="X15" s="60"/>
      <c r="Y15" s="60">
        <v>1581409</v>
      </c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26631000</v>
      </c>
      <c r="F20" s="100">
        <f t="shared" si="2"/>
        <v>55820077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41865059</v>
      </c>
      <c r="Y20" s="100">
        <f t="shared" si="2"/>
        <v>-41865059</v>
      </c>
      <c r="Z20" s="137">
        <f>+IF(X20&lt;&gt;0,+(Y20/X20)*100,0)</f>
        <v>-100</v>
      </c>
      <c r="AA20" s="153">
        <f>SUM(AA26:AA33)</f>
        <v>55820077</v>
      </c>
    </row>
    <row r="21" spans="1:27" ht="12.75">
      <c r="A21" s="291" t="s">
        <v>205</v>
      </c>
      <c r="B21" s="142"/>
      <c r="C21" s="62"/>
      <c r="D21" s="156"/>
      <c r="E21" s="60">
        <v>16154000</v>
      </c>
      <c r="F21" s="60">
        <v>24170046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18127535</v>
      </c>
      <c r="Y21" s="60">
        <v>-18127535</v>
      </c>
      <c r="Z21" s="140">
        <v>-100</v>
      </c>
      <c r="AA21" s="155">
        <v>24170046</v>
      </c>
    </row>
    <row r="22" spans="1:27" ht="12.75">
      <c r="A22" s="291" t="s">
        <v>206</v>
      </c>
      <c r="B22" s="142"/>
      <c r="C22" s="62"/>
      <c r="D22" s="156"/>
      <c r="E22" s="60"/>
      <c r="F22" s="60">
        <v>4000000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3000000</v>
      </c>
      <c r="Y22" s="60">
        <v>-3000000</v>
      </c>
      <c r="Z22" s="140">
        <v>-100</v>
      </c>
      <c r="AA22" s="155">
        <v>4000000</v>
      </c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16154000</v>
      </c>
      <c r="F26" s="295">
        <f t="shared" si="3"/>
        <v>28170046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21127535</v>
      </c>
      <c r="Y26" s="295">
        <f t="shared" si="3"/>
        <v>-21127535</v>
      </c>
      <c r="Z26" s="296">
        <f>+IF(X26&lt;&gt;0,+(Y26/X26)*100,0)</f>
        <v>-100</v>
      </c>
      <c r="AA26" s="297">
        <f>SUM(AA21:AA25)</f>
        <v>28170046</v>
      </c>
    </row>
    <row r="27" spans="1:27" ht="12.75">
      <c r="A27" s="298" t="s">
        <v>211</v>
      </c>
      <c r="B27" s="147"/>
      <c r="C27" s="62"/>
      <c r="D27" s="156"/>
      <c r="E27" s="60">
        <v>477000</v>
      </c>
      <c r="F27" s="60">
        <v>10081729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7561297</v>
      </c>
      <c r="Y27" s="60">
        <v>-7561297</v>
      </c>
      <c r="Z27" s="140">
        <v>-100</v>
      </c>
      <c r="AA27" s="155">
        <v>10081729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10000000</v>
      </c>
      <c r="F30" s="60">
        <v>17068302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12801227</v>
      </c>
      <c r="Y30" s="60">
        <v>-12801227</v>
      </c>
      <c r="Z30" s="140">
        <v>-100</v>
      </c>
      <c r="AA30" s="155">
        <v>17068302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>
        <v>500000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>
        <v>375000</v>
      </c>
      <c r="Y33" s="82">
        <v>-375000</v>
      </c>
      <c r="Z33" s="270">
        <v>-100</v>
      </c>
      <c r="AA33" s="278">
        <v>500000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22007507</v>
      </c>
      <c r="D36" s="156">
        <f t="shared" si="4"/>
        <v>0</v>
      </c>
      <c r="E36" s="60">
        <f t="shared" si="4"/>
        <v>26882499</v>
      </c>
      <c r="F36" s="60">
        <f t="shared" si="4"/>
        <v>24170046</v>
      </c>
      <c r="G36" s="60">
        <f t="shared" si="4"/>
        <v>0</v>
      </c>
      <c r="H36" s="60">
        <f t="shared" si="4"/>
        <v>1379877</v>
      </c>
      <c r="I36" s="60">
        <f t="shared" si="4"/>
        <v>1171801</v>
      </c>
      <c r="J36" s="60">
        <f t="shared" si="4"/>
        <v>2551678</v>
      </c>
      <c r="K36" s="60">
        <f t="shared" si="4"/>
        <v>2098519</v>
      </c>
      <c r="L36" s="60">
        <f t="shared" si="4"/>
        <v>2909075</v>
      </c>
      <c r="M36" s="60">
        <f t="shared" si="4"/>
        <v>6506440</v>
      </c>
      <c r="N36" s="60">
        <f t="shared" si="4"/>
        <v>11514034</v>
      </c>
      <c r="O36" s="60">
        <f t="shared" si="4"/>
        <v>0</v>
      </c>
      <c r="P36" s="60">
        <f t="shared" si="4"/>
        <v>1249874</v>
      </c>
      <c r="Q36" s="60">
        <f t="shared" si="4"/>
        <v>1774028</v>
      </c>
      <c r="R36" s="60">
        <f t="shared" si="4"/>
        <v>3023902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17089614</v>
      </c>
      <c r="X36" s="60">
        <f t="shared" si="4"/>
        <v>18127535</v>
      </c>
      <c r="Y36" s="60">
        <f t="shared" si="4"/>
        <v>-1037921</v>
      </c>
      <c r="Z36" s="140">
        <f aca="true" t="shared" si="5" ref="Z36:Z49">+IF(X36&lt;&gt;0,+(Y36/X36)*100,0)</f>
        <v>-5.725659887017182</v>
      </c>
      <c r="AA36" s="155">
        <f>AA6+AA21</f>
        <v>24170046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24000000</v>
      </c>
      <c r="F37" s="60">
        <f t="shared" si="4"/>
        <v>4000000</v>
      </c>
      <c r="G37" s="60">
        <f t="shared" si="4"/>
        <v>0</v>
      </c>
      <c r="H37" s="60">
        <f t="shared" si="4"/>
        <v>0</v>
      </c>
      <c r="I37" s="60">
        <f t="shared" si="4"/>
        <v>1982693</v>
      </c>
      <c r="J37" s="60">
        <f t="shared" si="4"/>
        <v>1982693</v>
      </c>
      <c r="K37" s="60">
        <f t="shared" si="4"/>
        <v>1152680</v>
      </c>
      <c r="L37" s="60">
        <f t="shared" si="4"/>
        <v>0</v>
      </c>
      <c r="M37" s="60">
        <f t="shared" si="4"/>
        <v>0</v>
      </c>
      <c r="N37" s="60">
        <f t="shared" si="4"/>
        <v>1152680</v>
      </c>
      <c r="O37" s="60">
        <f t="shared" si="4"/>
        <v>0</v>
      </c>
      <c r="P37" s="60">
        <f t="shared" si="4"/>
        <v>0</v>
      </c>
      <c r="Q37" s="60">
        <f t="shared" si="4"/>
        <v>71892</v>
      </c>
      <c r="R37" s="60">
        <f t="shared" si="4"/>
        <v>71892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3207265</v>
      </c>
      <c r="X37" s="60">
        <f t="shared" si="4"/>
        <v>3000000</v>
      </c>
      <c r="Y37" s="60">
        <f t="shared" si="4"/>
        <v>207265</v>
      </c>
      <c r="Z37" s="140">
        <f t="shared" si="5"/>
        <v>6.908833333333334</v>
      </c>
      <c r="AA37" s="155">
        <f>AA7+AA22</f>
        <v>4000000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504052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-305000</v>
      </c>
      <c r="N40" s="60">
        <f t="shared" si="4"/>
        <v>-305000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-305000</v>
      </c>
      <c r="X40" s="60">
        <f t="shared" si="4"/>
        <v>0</v>
      </c>
      <c r="Y40" s="60">
        <f t="shared" si="4"/>
        <v>-305000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22007507</v>
      </c>
      <c r="D41" s="294">
        <f t="shared" si="6"/>
        <v>0</v>
      </c>
      <c r="E41" s="295">
        <f t="shared" si="6"/>
        <v>51386551</v>
      </c>
      <c r="F41" s="295">
        <f t="shared" si="6"/>
        <v>28170046</v>
      </c>
      <c r="G41" s="295">
        <f t="shared" si="6"/>
        <v>0</v>
      </c>
      <c r="H41" s="295">
        <f t="shared" si="6"/>
        <v>1379877</v>
      </c>
      <c r="I41" s="295">
        <f t="shared" si="6"/>
        <v>3154494</v>
      </c>
      <c r="J41" s="295">
        <f t="shared" si="6"/>
        <v>4534371</v>
      </c>
      <c r="K41" s="295">
        <f t="shared" si="6"/>
        <v>3251199</v>
      </c>
      <c r="L41" s="295">
        <f t="shared" si="6"/>
        <v>2909075</v>
      </c>
      <c r="M41" s="295">
        <f t="shared" si="6"/>
        <v>6201440</v>
      </c>
      <c r="N41" s="295">
        <f t="shared" si="6"/>
        <v>12361714</v>
      </c>
      <c r="O41" s="295">
        <f t="shared" si="6"/>
        <v>0</v>
      </c>
      <c r="P41" s="295">
        <f t="shared" si="6"/>
        <v>1249874</v>
      </c>
      <c r="Q41" s="295">
        <f t="shared" si="6"/>
        <v>1845920</v>
      </c>
      <c r="R41" s="295">
        <f t="shared" si="6"/>
        <v>3095794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19991879</v>
      </c>
      <c r="X41" s="295">
        <f t="shared" si="6"/>
        <v>21127535</v>
      </c>
      <c r="Y41" s="295">
        <f t="shared" si="6"/>
        <v>-1135656</v>
      </c>
      <c r="Z41" s="296">
        <f t="shared" si="5"/>
        <v>-5.375241361569156</v>
      </c>
      <c r="AA41" s="297">
        <f>SUM(AA36:AA40)</f>
        <v>28170046</v>
      </c>
    </row>
    <row r="42" spans="1:27" ht="12.75">
      <c r="A42" s="298" t="s">
        <v>211</v>
      </c>
      <c r="B42" s="136"/>
      <c r="C42" s="95">
        <f aca="true" t="shared" si="7" ref="C42:Y48">C12+C27</f>
        <v>16681774</v>
      </c>
      <c r="D42" s="129">
        <f t="shared" si="7"/>
        <v>0</v>
      </c>
      <c r="E42" s="54">
        <f t="shared" si="7"/>
        <v>10857812</v>
      </c>
      <c r="F42" s="54">
        <f t="shared" si="7"/>
        <v>10081729</v>
      </c>
      <c r="G42" s="54">
        <f t="shared" si="7"/>
        <v>0</v>
      </c>
      <c r="H42" s="54">
        <f t="shared" si="7"/>
        <v>1481387</v>
      </c>
      <c r="I42" s="54">
        <f t="shared" si="7"/>
        <v>4133543</v>
      </c>
      <c r="J42" s="54">
        <f t="shared" si="7"/>
        <v>5614930</v>
      </c>
      <c r="K42" s="54">
        <f t="shared" si="7"/>
        <v>1123658</v>
      </c>
      <c r="L42" s="54">
        <f t="shared" si="7"/>
        <v>45018</v>
      </c>
      <c r="M42" s="54">
        <f t="shared" si="7"/>
        <v>249503</v>
      </c>
      <c r="N42" s="54">
        <f t="shared" si="7"/>
        <v>1418179</v>
      </c>
      <c r="O42" s="54">
        <f t="shared" si="7"/>
        <v>0</v>
      </c>
      <c r="P42" s="54">
        <f t="shared" si="7"/>
        <v>105054</v>
      </c>
      <c r="Q42" s="54">
        <f t="shared" si="7"/>
        <v>517090</v>
      </c>
      <c r="R42" s="54">
        <f t="shared" si="7"/>
        <v>622144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7655253</v>
      </c>
      <c r="X42" s="54">
        <f t="shared" si="7"/>
        <v>7561297</v>
      </c>
      <c r="Y42" s="54">
        <f t="shared" si="7"/>
        <v>93956</v>
      </c>
      <c r="Z42" s="184">
        <f t="shared" si="5"/>
        <v>1.2425910528312802</v>
      </c>
      <c r="AA42" s="130">
        <f aca="true" t="shared" si="8" ref="AA42:AA48">AA12+AA27</f>
        <v>10081729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460000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8180475</v>
      </c>
      <c r="D45" s="129">
        <f t="shared" si="7"/>
        <v>0</v>
      </c>
      <c r="E45" s="54">
        <f t="shared" si="7"/>
        <v>20305300</v>
      </c>
      <c r="F45" s="54">
        <f t="shared" si="7"/>
        <v>17068302</v>
      </c>
      <c r="G45" s="54">
        <f t="shared" si="7"/>
        <v>0</v>
      </c>
      <c r="H45" s="54">
        <f t="shared" si="7"/>
        <v>0</v>
      </c>
      <c r="I45" s="54">
        <f t="shared" si="7"/>
        <v>23095</v>
      </c>
      <c r="J45" s="54">
        <f t="shared" si="7"/>
        <v>23095</v>
      </c>
      <c r="K45" s="54">
        <f t="shared" si="7"/>
        <v>30459</v>
      </c>
      <c r="L45" s="54">
        <f t="shared" si="7"/>
        <v>95453</v>
      </c>
      <c r="M45" s="54">
        <f t="shared" si="7"/>
        <v>-3000</v>
      </c>
      <c r="N45" s="54">
        <f t="shared" si="7"/>
        <v>122912</v>
      </c>
      <c r="O45" s="54">
        <f t="shared" si="7"/>
        <v>0</v>
      </c>
      <c r="P45" s="54">
        <f t="shared" si="7"/>
        <v>1200689</v>
      </c>
      <c r="Q45" s="54">
        <f t="shared" si="7"/>
        <v>234713</v>
      </c>
      <c r="R45" s="54">
        <f t="shared" si="7"/>
        <v>1435402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1581409</v>
      </c>
      <c r="X45" s="54">
        <f t="shared" si="7"/>
        <v>12801227</v>
      </c>
      <c r="Y45" s="54">
        <f t="shared" si="7"/>
        <v>-11219818</v>
      </c>
      <c r="Z45" s="184">
        <f t="shared" si="5"/>
        <v>-87.64642639334494</v>
      </c>
      <c r="AA45" s="130">
        <f t="shared" si="8"/>
        <v>17068302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500000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375000</v>
      </c>
      <c r="Y48" s="54">
        <f t="shared" si="7"/>
        <v>-375000</v>
      </c>
      <c r="Z48" s="184">
        <f t="shared" si="5"/>
        <v>-100</v>
      </c>
      <c r="AA48" s="130">
        <f t="shared" si="8"/>
        <v>500000</v>
      </c>
    </row>
    <row r="49" spans="1:27" ht="12.75">
      <c r="A49" s="308" t="s">
        <v>220</v>
      </c>
      <c r="B49" s="149"/>
      <c r="C49" s="239">
        <f aca="true" t="shared" si="9" ref="C49:Y49">SUM(C41:C48)</f>
        <v>46869756</v>
      </c>
      <c r="D49" s="218">
        <f t="shared" si="9"/>
        <v>0</v>
      </c>
      <c r="E49" s="220">
        <f t="shared" si="9"/>
        <v>83009663</v>
      </c>
      <c r="F49" s="220">
        <f t="shared" si="9"/>
        <v>55820077</v>
      </c>
      <c r="G49" s="220">
        <f t="shared" si="9"/>
        <v>0</v>
      </c>
      <c r="H49" s="220">
        <f t="shared" si="9"/>
        <v>2861264</v>
      </c>
      <c r="I49" s="220">
        <f t="shared" si="9"/>
        <v>7311132</v>
      </c>
      <c r="J49" s="220">
        <f t="shared" si="9"/>
        <v>10172396</v>
      </c>
      <c r="K49" s="220">
        <f t="shared" si="9"/>
        <v>4405316</v>
      </c>
      <c r="L49" s="220">
        <f t="shared" si="9"/>
        <v>3049546</v>
      </c>
      <c r="M49" s="220">
        <f t="shared" si="9"/>
        <v>6447943</v>
      </c>
      <c r="N49" s="220">
        <f t="shared" si="9"/>
        <v>13902805</v>
      </c>
      <c r="O49" s="220">
        <f t="shared" si="9"/>
        <v>0</v>
      </c>
      <c r="P49" s="220">
        <f t="shared" si="9"/>
        <v>2555617</v>
      </c>
      <c r="Q49" s="220">
        <f t="shared" si="9"/>
        <v>2597723</v>
      </c>
      <c r="R49" s="220">
        <f t="shared" si="9"/>
        <v>5153340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29228541</v>
      </c>
      <c r="X49" s="220">
        <f t="shared" si="9"/>
        <v>41865059</v>
      </c>
      <c r="Y49" s="220">
        <f t="shared" si="9"/>
        <v>-12636518</v>
      </c>
      <c r="Z49" s="221">
        <f t="shared" si="5"/>
        <v>-30.18392497667327</v>
      </c>
      <c r="AA49" s="222">
        <f>SUM(AA41:AA48)</f>
        <v>55820077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4186385</v>
      </c>
      <c r="F51" s="54">
        <f t="shared" si="10"/>
        <v>4801286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3600964</v>
      </c>
      <c r="Y51" s="54">
        <f t="shared" si="10"/>
        <v>-3600964</v>
      </c>
      <c r="Z51" s="184">
        <f>+IF(X51&lt;&gt;0,+(Y51/X51)*100,0)</f>
        <v>-100</v>
      </c>
      <c r="AA51" s="130">
        <f>SUM(AA57:AA61)</f>
        <v>4801286</v>
      </c>
    </row>
    <row r="52" spans="1:27" ht="12.75">
      <c r="A52" s="310" t="s">
        <v>205</v>
      </c>
      <c r="B52" s="142"/>
      <c r="C52" s="62"/>
      <c r="D52" s="156"/>
      <c r="E52" s="60">
        <v>1510000</v>
      </c>
      <c r="F52" s="60">
        <v>1991251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1493438</v>
      </c>
      <c r="Y52" s="60">
        <v>-1493438</v>
      </c>
      <c r="Z52" s="140">
        <v>-100</v>
      </c>
      <c r="AA52" s="155">
        <v>1991251</v>
      </c>
    </row>
    <row r="53" spans="1:27" ht="12.75">
      <c r="A53" s="310" t="s">
        <v>206</v>
      </c>
      <c r="B53" s="142"/>
      <c r="C53" s="62"/>
      <c r="D53" s="156"/>
      <c r="E53" s="60">
        <v>150000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1660000</v>
      </c>
      <c r="F57" s="295">
        <f t="shared" si="11"/>
        <v>1991251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1493438</v>
      </c>
      <c r="Y57" s="295">
        <f t="shared" si="11"/>
        <v>-1493438</v>
      </c>
      <c r="Z57" s="296">
        <f>+IF(X57&lt;&gt;0,+(Y57/X57)*100,0)</f>
        <v>-100</v>
      </c>
      <c r="AA57" s="297">
        <f>SUM(AA52:AA56)</f>
        <v>1991251</v>
      </c>
    </row>
    <row r="58" spans="1:27" ht="12.75">
      <c r="A58" s="311" t="s">
        <v>211</v>
      </c>
      <c r="B58" s="136"/>
      <c r="C58" s="62"/>
      <c r="D58" s="156"/>
      <c r="E58" s="60">
        <v>700000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1826385</v>
      </c>
      <c r="F61" s="60">
        <v>2810035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2107526</v>
      </c>
      <c r="Y61" s="60">
        <v>-2107526</v>
      </c>
      <c r="Z61" s="140">
        <v>-100</v>
      </c>
      <c r="AA61" s="155">
        <v>2810035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>
        <v>307141</v>
      </c>
      <c r="M65" s="60">
        <v>308546</v>
      </c>
      <c r="N65" s="60">
        <v>615687</v>
      </c>
      <c r="O65" s="60">
        <v>308546</v>
      </c>
      <c r="P65" s="60"/>
      <c r="Q65" s="60"/>
      <c r="R65" s="60">
        <v>308546</v>
      </c>
      <c r="S65" s="60"/>
      <c r="T65" s="60"/>
      <c r="U65" s="60"/>
      <c r="V65" s="60"/>
      <c r="W65" s="60">
        <v>924233</v>
      </c>
      <c r="X65" s="60"/>
      <c r="Y65" s="60">
        <v>924233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4186385</v>
      </c>
      <c r="F66" s="275"/>
      <c r="G66" s="275"/>
      <c r="H66" s="275">
        <v>31144</v>
      </c>
      <c r="I66" s="275"/>
      <c r="J66" s="275">
        <v>31144</v>
      </c>
      <c r="K66" s="275"/>
      <c r="L66" s="275">
        <v>312588</v>
      </c>
      <c r="M66" s="275">
        <v>321405</v>
      </c>
      <c r="N66" s="275">
        <v>633993</v>
      </c>
      <c r="O66" s="275">
        <v>121405</v>
      </c>
      <c r="P66" s="275">
        <v>45173</v>
      </c>
      <c r="Q66" s="275"/>
      <c r="R66" s="275">
        <v>166578</v>
      </c>
      <c r="S66" s="275"/>
      <c r="T66" s="275"/>
      <c r="U66" s="275"/>
      <c r="V66" s="275"/>
      <c r="W66" s="275">
        <v>831715</v>
      </c>
      <c r="X66" s="275"/>
      <c r="Y66" s="275">
        <v>831715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>
        <v>375919</v>
      </c>
      <c r="I67" s="60">
        <v>16200</v>
      </c>
      <c r="J67" s="60">
        <v>392119</v>
      </c>
      <c r="K67" s="60">
        <v>424156</v>
      </c>
      <c r="L67" s="60"/>
      <c r="M67" s="60"/>
      <c r="N67" s="60">
        <v>424156</v>
      </c>
      <c r="O67" s="60"/>
      <c r="P67" s="60">
        <v>1049711</v>
      </c>
      <c r="Q67" s="60">
        <v>668270</v>
      </c>
      <c r="R67" s="60">
        <v>1717981</v>
      </c>
      <c r="S67" s="60"/>
      <c r="T67" s="60"/>
      <c r="U67" s="60"/>
      <c r="V67" s="60"/>
      <c r="W67" s="60">
        <v>2534256</v>
      </c>
      <c r="X67" s="60"/>
      <c r="Y67" s="60">
        <v>2534256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4186385</v>
      </c>
      <c r="F69" s="220">
        <f t="shared" si="12"/>
        <v>0</v>
      </c>
      <c r="G69" s="220">
        <f t="shared" si="12"/>
        <v>0</v>
      </c>
      <c r="H69" s="220">
        <f t="shared" si="12"/>
        <v>407063</v>
      </c>
      <c r="I69" s="220">
        <f t="shared" si="12"/>
        <v>16200</v>
      </c>
      <c r="J69" s="220">
        <f t="shared" si="12"/>
        <v>423263</v>
      </c>
      <c r="K69" s="220">
        <f t="shared" si="12"/>
        <v>424156</v>
      </c>
      <c r="L69" s="220">
        <f t="shared" si="12"/>
        <v>619729</v>
      </c>
      <c r="M69" s="220">
        <f t="shared" si="12"/>
        <v>629951</v>
      </c>
      <c r="N69" s="220">
        <f t="shared" si="12"/>
        <v>1673836</v>
      </c>
      <c r="O69" s="220">
        <f t="shared" si="12"/>
        <v>429951</v>
      </c>
      <c r="P69" s="220">
        <f t="shared" si="12"/>
        <v>1094884</v>
      </c>
      <c r="Q69" s="220">
        <f t="shared" si="12"/>
        <v>668270</v>
      </c>
      <c r="R69" s="220">
        <f t="shared" si="12"/>
        <v>2193105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4290204</v>
      </c>
      <c r="X69" s="220">
        <f t="shared" si="12"/>
        <v>0</v>
      </c>
      <c r="Y69" s="220">
        <f t="shared" si="12"/>
        <v>4290204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22007507</v>
      </c>
      <c r="D5" s="357">
        <f t="shared" si="0"/>
        <v>0</v>
      </c>
      <c r="E5" s="356">
        <f t="shared" si="0"/>
        <v>35232551</v>
      </c>
      <c r="F5" s="358">
        <f t="shared" si="0"/>
        <v>0</v>
      </c>
      <c r="G5" s="358">
        <f t="shared" si="0"/>
        <v>0</v>
      </c>
      <c r="H5" s="356">
        <f t="shared" si="0"/>
        <v>1379877</v>
      </c>
      <c r="I5" s="356">
        <f t="shared" si="0"/>
        <v>3154494</v>
      </c>
      <c r="J5" s="358">
        <f t="shared" si="0"/>
        <v>4534371</v>
      </c>
      <c r="K5" s="358">
        <f t="shared" si="0"/>
        <v>3251199</v>
      </c>
      <c r="L5" s="356">
        <f t="shared" si="0"/>
        <v>2909075</v>
      </c>
      <c r="M5" s="356">
        <f t="shared" si="0"/>
        <v>6201440</v>
      </c>
      <c r="N5" s="358">
        <f t="shared" si="0"/>
        <v>12361714</v>
      </c>
      <c r="O5" s="358">
        <f t="shared" si="0"/>
        <v>0</v>
      </c>
      <c r="P5" s="356">
        <f t="shared" si="0"/>
        <v>1249874</v>
      </c>
      <c r="Q5" s="356">
        <f t="shared" si="0"/>
        <v>1845920</v>
      </c>
      <c r="R5" s="358">
        <f t="shared" si="0"/>
        <v>3095794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19991879</v>
      </c>
      <c r="X5" s="356">
        <f t="shared" si="0"/>
        <v>0</v>
      </c>
      <c r="Y5" s="358">
        <f t="shared" si="0"/>
        <v>19991879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22007507</v>
      </c>
      <c r="D6" s="340">
        <f aca="true" t="shared" si="1" ref="D6:AA6">+D7</f>
        <v>0</v>
      </c>
      <c r="E6" s="60">
        <f t="shared" si="1"/>
        <v>10728499</v>
      </c>
      <c r="F6" s="59">
        <f t="shared" si="1"/>
        <v>0</v>
      </c>
      <c r="G6" s="59">
        <f t="shared" si="1"/>
        <v>0</v>
      </c>
      <c r="H6" s="60">
        <f t="shared" si="1"/>
        <v>1379877</v>
      </c>
      <c r="I6" s="60">
        <f t="shared" si="1"/>
        <v>1171801</v>
      </c>
      <c r="J6" s="59">
        <f t="shared" si="1"/>
        <v>2551678</v>
      </c>
      <c r="K6" s="59">
        <f t="shared" si="1"/>
        <v>2098519</v>
      </c>
      <c r="L6" s="60">
        <f t="shared" si="1"/>
        <v>2909075</v>
      </c>
      <c r="M6" s="60">
        <f t="shared" si="1"/>
        <v>6506440</v>
      </c>
      <c r="N6" s="59">
        <f t="shared" si="1"/>
        <v>11514034</v>
      </c>
      <c r="O6" s="59">
        <f t="shared" si="1"/>
        <v>0</v>
      </c>
      <c r="P6" s="60">
        <f t="shared" si="1"/>
        <v>1249874</v>
      </c>
      <c r="Q6" s="60">
        <f t="shared" si="1"/>
        <v>1774028</v>
      </c>
      <c r="R6" s="59">
        <f t="shared" si="1"/>
        <v>3023902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17089614</v>
      </c>
      <c r="X6" s="60">
        <f t="shared" si="1"/>
        <v>0</v>
      </c>
      <c r="Y6" s="59">
        <f t="shared" si="1"/>
        <v>17089614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22007507</v>
      </c>
      <c r="D7" s="340"/>
      <c r="E7" s="60">
        <v>10728499</v>
      </c>
      <c r="F7" s="59"/>
      <c r="G7" s="59"/>
      <c r="H7" s="60">
        <v>1379877</v>
      </c>
      <c r="I7" s="60">
        <v>1171801</v>
      </c>
      <c r="J7" s="59">
        <v>2551678</v>
      </c>
      <c r="K7" s="59">
        <v>2098519</v>
      </c>
      <c r="L7" s="60">
        <v>2909075</v>
      </c>
      <c r="M7" s="60">
        <v>6506440</v>
      </c>
      <c r="N7" s="59">
        <v>11514034</v>
      </c>
      <c r="O7" s="59"/>
      <c r="P7" s="60">
        <v>1249874</v>
      </c>
      <c r="Q7" s="60">
        <v>1774028</v>
      </c>
      <c r="R7" s="59">
        <v>3023902</v>
      </c>
      <c r="S7" s="59"/>
      <c r="T7" s="60"/>
      <c r="U7" s="60"/>
      <c r="V7" s="59"/>
      <c r="W7" s="59">
        <v>17089614</v>
      </c>
      <c r="X7" s="60"/>
      <c r="Y7" s="59">
        <v>17089614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24000000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1982693</v>
      </c>
      <c r="J8" s="59">
        <f t="shared" si="2"/>
        <v>1982693</v>
      </c>
      <c r="K8" s="59">
        <f t="shared" si="2"/>
        <v>1152680</v>
      </c>
      <c r="L8" s="60">
        <f t="shared" si="2"/>
        <v>0</v>
      </c>
      <c r="M8" s="60">
        <f t="shared" si="2"/>
        <v>0</v>
      </c>
      <c r="N8" s="59">
        <f t="shared" si="2"/>
        <v>1152680</v>
      </c>
      <c r="O8" s="59">
        <f t="shared" si="2"/>
        <v>0</v>
      </c>
      <c r="P8" s="60">
        <f t="shared" si="2"/>
        <v>0</v>
      </c>
      <c r="Q8" s="60">
        <f t="shared" si="2"/>
        <v>71892</v>
      </c>
      <c r="R8" s="59">
        <f t="shared" si="2"/>
        <v>71892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3207265</v>
      </c>
      <c r="X8" s="60">
        <f t="shared" si="2"/>
        <v>0</v>
      </c>
      <c r="Y8" s="59">
        <f t="shared" si="2"/>
        <v>3207265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24000000</v>
      </c>
      <c r="F9" s="59"/>
      <c r="G9" s="59"/>
      <c r="H9" s="60"/>
      <c r="I9" s="60">
        <v>1982693</v>
      </c>
      <c r="J9" s="59">
        <v>1982693</v>
      </c>
      <c r="K9" s="59">
        <v>1152680</v>
      </c>
      <c r="L9" s="60"/>
      <c r="M9" s="60"/>
      <c r="N9" s="59">
        <v>1152680</v>
      </c>
      <c r="O9" s="59"/>
      <c r="P9" s="60"/>
      <c r="Q9" s="60">
        <v>71892</v>
      </c>
      <c r="R9" s="59">
        <v>71892</v>
      </c>
      <c r="S9" s="59"/>
      <c r="T9" s="60"/>
      <c r="U9" s="60"/>
      <c r="V9" s="59"/>
      <c r="W9" s="59">
        <v>3207265</v>
      </c>
      <c r="X9" s="60"/>
      <c r="Y9" s="59">
        <v>3207265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504052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-305000</v>
      </c>
      <c r="N15" s="59">
        <f t="shared" si="5"/>
        <v>-305000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-305000</v>
      </c>
      <c r="X15" s="60">
        <f t="shared" si="5"/>
        <v>0</v>
      </c>
      <c r="Y15" s="59">
        <f t="shared" si="5"/>
        <v>-305000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>
        <v>504052</v>
      </c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>
        <v>-305000</v>
      </c>
      <c r="N20" s="59">
        <v>-305000</v>
      </c>
      <c r="O20" s="59"/>
      <c r="P20" s="60"/>
      <c r="Q20" s="60"/>
      <c r="R20" s="59"/>
      <c r="S20" s="59"/>
      <c r="T20" s="60"/>
      <c r="U20" s="60"/>
      <c r="V20" s="59"/>
      <c r="W20" s="59">
        <v>-305000</v>
      </c>
      <c r="X20" s="60"/>
      <c r="Y20" s="59">
        <v>-305000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16681774</v>
      </c>
      <c r="D22" s="344">
        <f t="shared" si="6"/>
        <v>0</v>
      </c>
      <c r="E22" s="343">
        <f t="shared" si="6"/>
        <v>10380812</v>
      </c>
      <c r="F22" s="345">
        <f t="shared" si="6"/>
        <v>0</v>
      </c>
      <c r="G22" s="345">
        <f t="shared" si="6"/>
        <v>0</v>
      </c>
      <c r="H22" s="343">
        <f t="shared" si="6"/>
        <v>1481387</v>
      </c>
      <c r="I22" s="343">
        <f t="shared" si="6"/>
        <v>4133543</v>
      </c>
      <c r="J22" s="345">
        <f t="shared" si="6"/>
        <v>5614930</v>
      </c>
      <c r="K22" s="345">
        <f t="shared" si="6"/>
        <v>1123658</v>
      </c>
      <c r="L22" s="343">
        <f t="shared" si="6"/>
        <v>45018</v>
      </c>
      <c r="M22" s="343">
        <f t="shared" si="6"/>
        <v>249503</v>
      </c>
      <c r="N22" s="345">
        <f t="shared" si="6"/>
        <v>1418179</v>
      </c>
      <c r="O22" s="345">
        <f t="shared" si="6"/>
        <v>0</v>
      </c>
      <c r="P22" s="343">
        <f t="shared" si="6"/>
        <v>105054</v>
      </c>
      <c r="Q22" s="343">
        <f t="shared" si="6"/>
        <v>517090</v>
      </c>
      <c r="R22" s="345">
        <f t="shared" si="6"/>
        <v>622144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7655253</v>
      </c>
      <c r="X22" s="343">
        <f t="shared" si="6"/>
        <v>0</v>
      </c>
      <c r="Y22" s="345">
        <f t="shared" si="6"/>
        <v>7655253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9148227</v>
      </c>
      <c r="F24" s="59"/>
      <c r="G24" s="59"/>
      <c r="H24" s="60">
        <v>926813</v>
      </c>
      <c r="I24" s="60">
        <v>3025148</v>
      </c>
      <c r="J24" s="59">
        <v>3951961</v>
      </c>
      <c r="K24" s="59">
        <v>1123658</v>
      </c>
      <c r="L24" s="60"/>
      <c r="M24" s="60">
        <v>249503</v>
      </c>
      <c r="N24" s="59">
        <v>1373161</v>
      </c>
      <c r="O24" s="59"/>
      <c r="P24" s="60">
        <v>105054</v>
      </c>
      <c r="Q24" s="60"/>
      <c r="R24" s="59">
        <v>105054</v>
      </c>
      <c r="S24" s="59"/>
      <c r="T24" s="60"/>
      <c r="U24" s="60"/>
      <c r="V24" s="59"/>
      <c r="W24" s="59">
        <v>5430176</v>
      </c>
      <c r="X24" s="60"/>
      <c r="Y24" s="59">
        <v>5430176</v>
      </c>
      <c r="Z24" s="61"/>
      <c r="AA24" s="62"/>
    </row>
    <row r="25" spans="1:27" ht="12.75">
      <c r="A25" s="361" t="s">
        <v>239</v>
      </c>
      <c r="B25" s="142"/>
      <c r="C25" s="60">
        <v>16681774</v>
      </c>
      <c r="D25" s="340"/>
      <c r="E25" s="60">
        <v>1232585</v>
      </c>
      <c r="F25" s="59"/>
      <c r="G25" s="59"/>
      <c r="H25" s="60">
        <v>554574</v>
      </c>
      <c r="I25" s="60">
        <v>1108395</v>
      </c>
      <c r="J25" s="59">
        <v>1662969</v>
      </c>
      <c r="K25" s="59"/>
      <c r="L25" s="60"/>
      <c r="M25" s="60"/>
      <c r="N25" s="59"/>
      <c r="O25" s="59"/>
      <c r="P25" s="60"/>
      <c r="Q25" s="60">
        <v>438380</v>
      </c>
      <c r="R25" s="59">
        <v>438380</v>
      </c>
      <c r="S25" s="59"/>
      <c r="T25" s="60"/>
      <c r="U25" s="60"/>
      <c r="V25" s="59"/>
      <c r="W25" s="59">
        <v>2101349</v>
      </c>
      <c r="X25" s="60"/>
      <c r="Y25" s="59">
        <v>2101349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>
        <v>45018</v>
      </c>
      <c r="M28" s="275"/>
      <c r="N28" s="342">
        <v>45018</v>
      </c>
      <c r="O28" s="342"/>
      <c r="P28" s="275"/>
      <c r="Q28" s="275">
        <v>78710</v>
      </c>
      <c r="R28" s="342">
        <v>78710</v>
      </c>
      <c r="S28" s="342"/>
      <c r="T28" s="275"/>
      <c r="U28" s="275"/>
      <c r="V28" s="342"/>
      <c r="W28" s="342">
        <v>123728</v>
      </c>
      <c r="X28" s="275"/>
      <c r="Y28" s="342">
        <v>123728</v>
      </c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460000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>
        <v>460000</v>
      </c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8180475</v>
      </c>
      <c r="D40" s="344">
        <f t="shared" si="9"/>
        <v>0</v>
      </c>
      <c r="E40" s="343">
        <f t="shared" si="9"/>
        <v>10305300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23095</v>
      </c>
      <c r="J40" s="345">
        <f t="shared" si="9"/>
        <v>23095</v>
      </c>
      <c r="K40" s="345">
        <f t="shared" si="9"/>
        <v>30459</v>
      </c>
      <c r="L40" s="343">
        <f t="shared" si="9"/>
        <v>95453</v>
      </c>
      <c r="M40" s="343">
        <f t="shared" si="9"/>
        <v>-3000</v>
      </c>
      <c r="N40" s="345">
        <f t="shared" si="9"/>
        <v>122912</v>
      </c>
      <c r="O40" s="345">
        <f t="shared" si="9"/>
        <v>0</v>
      </c>
      <c r="P40" s="343">
        <f t="shared" si="9"/>
        <v>1200689</v>
      </c>
      <c r="Q40" s="343">
        <f t="shared" si="9"/>
        <v>234713</v>
      </c>
      <c r="R40" s="345">
        <f t="shared" si="9"/>
        <v>1435402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1581409</v>
      </c>
      <c r="X40" s="343">
        <f t="shared" si="9"/>
        <v>0</v>
      </c>
      <c r="Y40" s="345">
        <f t="shared" si="9"/>
        <v>1581409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1326054</v>
      </c>
      <c r="D41" s="363"/>
      <c r="E41" s="362">
        <v>500000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>
        <v>859469</v>
      </c>
      <c r="Q41" s="362">
        <v>55799</v>
      </c>
      <c r="R41" s="364">
        <v>915268</v>
      </c>
      <c r="S41" s="364"/>
      <c r="T41" s="362"/>
      <c r="U41" s="362"/>
      <c r="V41" s="364"/>
      <c r="W41" s="364">
        <v>915268</v>
      </c>
      <c r="X41" s="362"/>
      <c r="Y41" s="364">
        <v>915268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331021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809099</v>
      </c>
      <c r="D43" s="369"/>
      <c r="E43" s="305"/>
      <c r="F43" s="370"/>
      <c r="G43" s="370"/>
      <c r="H43" s="305"/>
      <c r="I43" s="305"/>
      <c r="J43" s="370"/>
      <c r="K43" s="370"/>
      <c r="L43" s="305">
        <v>47410</v>
      </c>
      <c r="M43" s="305"/>
      <c r="N43" s="370">
        <v>47410</v>
      </c>
      <c r="O43" s="370"/>
      <c r="P43" s="305">
        <v>255500</v>
      </c>
      <c r="Q43" s="305">
        <v>-34702</v>
      </c>
      <c r="R43" s="370">
        <v>220798</v>
      </c>
      <c r="S43" s="370"/>
      <c r="T43" s="305"/>
      <c r="U43" s="305"/>
      <c r="V43" s="370"/>
      <c r="W43" s="370">
        <v>268208</v>
      </c>
      <c r="X43" s="305"/>
      <c r="Y43" s="370">
        <v>268208</v>
      </c>
      <c r="Z43" s="371"/>
      <c r="AA43" s="303"/>
    </row>
    <row r="44" spans="1:27" ht="12.75">
      <c r="A44" s="361" t="s">
        <v>251</v>
      </c>
      <c r="B44" s="136"/>
      <c r="C44" s="60">
        <v>1060297</v>
      </c>
      <c r="D44" s="368"/>
      <c r="E44" s="54">
        <v>330000</v>
      </c>
      <c r="F44" s="53"/>
      <c r="G44" s="53"/>
      <c r="H44" s="54"/>
      <c r="I44" s="54"/>
      <c r="J44" s="53"/>
      <c r="K44" s="53">
        <v>4609</v>
      </c>
      <c r="L44" s="54">
        <v>48043</v>
      </c>
      <c r="M44" s="54"/>
      <c r="N44" s="53">
        <v>52652</v>
      </c>
      <c r="O44" s="53"/>
      <c r="P44" s="54"/>
      <c r="Q44" s="54">
        <v>101636</v>
      </c>
      <c r="R44" s="53">
        <v>101636</v>
      </c>
      <c r="S44" s="53"/>
      <c r="T44" s="54"/>
      <c r="U44" s="54"/>
      <c r="V44" s="53"/>
      <c r="W44" s="53">
        <v>154288</v>
      </c>
      <c r="X44" s="54"/>
      <c r="Y44" s="53">
        <v>154288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4312985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341019</v>
      </c>
      <c r="D49" s="368"/>
      <c r="E49" s="54">
        <v>9475300</v>
      </c>
      <c r="F49" s="53"/>
      <c r="G49" s="53"/>
      <c r="H49" s="54"/>
      <c r="I49" s="54">
        <v>23095</v>
      </c>
      <c r="J49" s="53">
        <v>23095</v>
      </c>
      <c r="K49" s="53">
        <v>25850</v>
      </c>
      <c r="L49" s="54"/>
      <c r="M49" s="54">
        <v>-3000</v>
      </c>
      <c r="N49" s="53">
        <v>22850</v>
      </c>
      <c r="O49" s="53"/>
      <c r="P49" s="54">
        <v>85720</v>
      </c>
      <c r="Q49" s="54">
        <v>111980</v>
      </c>
      <c r="R49" s="53">
        <v>197700</v>
      </c>
      <c r="S49" s="53"/>
      <c r="T49" s="54"/>
      <c r="U49" s="54"/>
      <c r="V49" s="53"/>
      <c r="W49" s="53">
        <v>243645</v>
      </c>
      <c r="X49" s="54"/>
      <c r="Y49" s="53">
        <v>243645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46869756</v>
      </c>
      <c r="D60" s="346">
        <f t="shared" si="14"/>
        <v>0</v>
      </c>
      <c r="E60" s="219">
        <f t="shared" si="14"/>
        <v>56378663</v>
      </c>
      <c r="F60" s="264">
        <f t="shared" si="14"/>
        <v>0</v>
      </c>
      <c r="G60" s="264">
        <f t="shared" si="14"/>
        <v>0</v>
      </c>
      <c r="H60" s="219">
        <f t="shared" si="14"/>
        <v>2861264</v>
      </c>
      <c r="I60" s="219">
        <f t="shared" si="14"/>
        <v>7311132</v>
      </c>
      <c r="J60" s="264">
        <f t="shared" si="14"/>
        <v>10172396</v>
      </c>
      <c r="K60" s="264">
        <f t="shared" si="14"/>
        <v>4405316</v>
      </c>
      <c r="L60" s="219">
        <f t="shared" si="14"/>
        <v>3049546</v>
      </c>
      <c r="M60" s="219">
        <f t="shared" si="14"/>
        <v>6447943</v>
      </c>
      <c r="N60" s="264">
        <f t="shared" si="14"/>
        <v>13902805</v>
      </c>
      <c r="O60" s="264">
        <f t="shared" si="14"/>
        <v>0</v>
      </c>
      <c r="P60" s="219">
        <f t="shared" si="14"/>
        <v>2555617</v>
      </c>
      <c r="Q60" s="219">
        <f t="shared" si="14"/>
        <v>2597723</v>
      </c>
      <c r="R60" s="264">
        <f t="shared" si="14"/>
        <v>5153340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29228541</v>
      </c>
      <c r="X60" s="219">
        <f t="shared" si="14"/>
        <v>0</v>
      </c>
      <c r="Y60" s="264">
        <f t="shared" si="14"/>
        <v>29228541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331021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>
        <v>331021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16154000</v>
      </c>
      <c r="F5" s="358">
        <f t="shared" si="0"/>
        <v>28170046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21127535</v>
      </c>
      <c r="Y5" s="358">
        <f t="shared" si="0"/>
        <v>-21127535</v>
      </c>
      <c r="Z5" s="359">
        <f>+IF(X5&lt;&gt;0,+(Y5/X5)*100,0)</f>
        <v>-100</v>
      </c>
      <c r="AA5" s="360">
        <f>+AA6+AA8+AA11+AA13+AA15</f>
        <v>28170046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16154000</v>
      </c>
      <c r="F6" s="59">
        <f t="shared" si="1"/>
        <v>24170046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18127535</v>
      </c>
      <c r="Y6" s="59">
        <f t="shared" si="1"/>
        <v>-18127535</v>
      </c>
      <c r="Z6" s="61">
        <f>+IF(X6&lt;&gt;0,+(Y6/X6)*100,0)</f>
        <v>-100</v>
      </c>
      <c r="AA6" s="62">
        <f t="shared" si="1"/>
        <v>24170046</v>
      </c>
    </row>
    <row r="7" spans="1:27" ht="12.75">
      <c r="A7" s="291" t="s">
        <v>229</v>
      </c>
      <c r="B7" s="142"/>
      <c r="C7" s="60"/>
      <c r="D7" s="340"/>
      <c r="E7" s="60">
        <v>16154000</v>
      </c>
      <c r="F7" s="59">
        <v>24170046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18127535</v>
      </c>
      <c r="Y7" s="59">
        <v>-18127535</v>
      </c>
      <c r="Z7" s="61">
        <v>-100</v>
      </c>
      <c r="AA7" s="62">
        <v>24170046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4000000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3000000</v>
      </c>
      <c r="Y8" s="59">
        <f t="shared" si="2"/>
        <v>-3000000</v>
      </c>
      <c r="Z8" s="61">
        <f>+IF(X8&lt;&gt;0,+(Y8/X8)*100,0)</f>
        <v>-100</v>
      </c>
      <c r="AA8" s="62">
        <f>SUM(AA9:AA10)</f>
        <v>4000000</v>
      </c>
    </row>
    <row r="9" spans="1:27" ht="12.75">
      <c r="A9" s="291" t="s">
        <v>230</v>
      </c>
      <c r="B9" s="142"/>
      <c r="C9" s="60"/>
      <c r="D9" s="340"/>
      <c r="E9" s="60"/>
      <c r="F9" s="59">
        <v>4000000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3000000</v>
      </c>
      <c r="Y9" s="59">
        <v>-3000000</v>
      </c>
      <c r="Z9" s="61">
        <v>-100</v>
      </c>
      <c r="AA9" s="62">
        <v>4000000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477000</v>
      </c>
      <c r="F22" s="345">
        <f t="shared" si="6"/>
        <v>10081729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7561297</v>
      </c>
      <c r="Y22" s="345">
        <f t="shared" si="6"/>
        <v>-7561297</v>
      </c>
      <c r="Z22" s="336">
        <f>+IF(X22&lt;&gt;0,+(Y22/X22)*100,0)</f>
        <v>-100</v>
      </c>
      <c r="AA22" s="350">
        <f>SUM(AA23:AA32)</f>
        <v>10081729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>
        <v>7124235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5343176</v>
      </c>
      <c r="Y24" s="59">
        <v>-5343176</v>
      </c>
      <c r="Z24" s="61">
        <v>-100</v>
      </c>
      <c r="AA24" s="62">
        <v>7124235</v>
      </c>
    </row>
    <row r="25" spans="1:27" ht="12.75">
      <c r="A25" s="361" t="s">
        <v>239</v>
      </c>
      <c r="B25" s="142"/>
      <c r="C25" s="60"/>
      <c r="D25" s="340"/>
      <c r="E25" s="60">
        <v>477000</v>
      </c>
      <c r="F25" s="59">
        <v>2957494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2218121</v>
      </c>
      <c r="Y25" s="59">
        <v>-2218121</v>
      </c>
      <c r="Z25" s="61">
        <v>-100</v>
      </c>
      <c r="AA25" s="62">
        <v>2957494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10000000</v>
      </c>
      <c r="F40" s="345">
        <f t="shared" si="9"/>
        <v>17068302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12801227</v>
      </c>
      <c r="Y40" s="345">
        <f t="shared" si="9"/>
        <v>-12801227</v>
      </c>
      <c r="Z40" s="336">
        <f>+IF(X40&lt;&gt;0,+(Y40/X40)*100,0)</f>
        <v>-100</v>
      </c>
      <c r="AA40" s="350">
        <f>SUM(AA41:AA49)</f>
        <v>17068302</v>
      </c>
    </row>
    <row r="41" spans="1:27" ht="12.75">
      <c r="A41" s="361" t="s">
        <v>248</v>
      </c>
      <c r="B41" s="142"/>
      <c r="C41" s="362"/>
      <c r="D41" s="363"/>
      <c r="E41" s="362"/>
      <c r="F41" s="364">
        <v>1300000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975000</v>
      </c>
      <c r="Y41" s="364">
        <v>-975000</v>
      </c>
      <c r="Z41" s="365">
        <v>-100</v>
      </c>
      <c r="AA41" s="366">
        <v>1300000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>
        <v>358730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269048</v>
      </c>
      <c r="Y43" s="370">
        <v>-269048</v>
      </c>
      <c r="Z43" s="371">
        <v>-100</v>
      </c>
      <c r="AA43" s="303">
        <v>358730</v>
      </c>
    </row>
    <row r="44" spans="1:27" ht="12.75">
      <c r="A44" s="361" t="s">
        <v>251</v>
      </c>
      <c r="B44" s="136"/>
      <c r="C44" s="60"/>
      <c r="D44" s="368"/>
      <c r="E44" s="54"/>
      <c r="F44" s="53">
        <v>2115300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1586475</v>
      </c>
      <c r="Y44" s="53">
        <v>-1586475</v>
      </c>
      <c r="Z44" s="94">
        <v>-100</v>
      </c>
      <c r="AA44" s="95">
        <v>2115300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10000000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>
        <v>10055000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7541250</v>
      </c>
      <c r="Y48" s="53">
        <v>-7541250</v>
      </c>
      <c r="Z48" s="94">
        <v>-100</v>
      </c>
      <c r="AA48" s="95">
        <v>10055000</v>
      </c>
    </row>
    <row r="49" spans="1:27" ht="12.75">
      <c r="A49" s="361" t="s">
        <v>93</v>
      </c>
      <c r="B49" s="136"/>
      <c r="C49" s="54"/>
      <c r="D49" s="368"/>
      <c r="E49" s="54"/>
      <c r="F49" s="53">
        <v>3239272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2429454</v>
      </c>
      <c r="Y49" s="53">
        <v>-2429454</v>
      </c>
      <c r="Z49" s="94">
        <v>-100</v>
      </c>
      <c r="AA49" s="95">
        <v>3239272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500000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375000</v>
      </c>
      <c r="Y57" s="345">
        <f t="shared" si="13"/>
        <v>-375000</v>
      </c>
      <c r="Z57" s="336">
        <f>+IF(X57&lt;&gt;0,+(Y57/X57)*100,0)</f>
        <v>-100</v>
      </c>
      <c r="AA57" s="350">
        <f t="shared" si="13"/>
        <v>500000</v>
      </c>
    </row>
    <row r="58" spans="1:27" ht="12.75">
      <c r="A58" s="361" t="s">
        <v>217</v>
      </c>
      <c r="B58" s="136"/>
      <c r="C58" s="60"/>
      <c r="D58" s="340"/>
      <c r="E58" s="60"/>
      <c r="F58" s="59">
        <v>500000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375000</v>
      </c>
      <c r="Y58" s="59">
        <v>-375000</v>
      </c>
      <c r="Z58" s="61">
        <v>-100</v>
      </c>
      <c r="AA58" s="62">
        <v>500000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26631000</v>
      </c>
      <c r="F60" s="264">
        <f t="shared" si="14"/>
        <v>55820077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41865059</v>
      </c>
      <c r="Y60" s="264">
        <f t="shared" si="14"/>
        <v>-41865059</v>
      </c>
      <c r="Z60" s="337">
        <f>+IF(X60&lt;&gt;0,+(Y60/X60)*100,0)</f>
        <v>-100</v>
      </c>
      <c r="AA60" s="232">
        <f>+AA57+AA54+AA51+AA40+AA37+AA34+AA22+AA5</f>
        <v>55820077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2018-05-08T09:19:02Z</dcterms:created>
  <dcterms:modified xsi:type="dcterms:W3CDTF">2018-05-08T09:19:06Z</dcterms:modified>
  <cp:category/>
  <cp:version/>
  <cp:contentType/>
  <cp:contentStatus/>
</cp:coreProperties>
</file>