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<sst xmlns="http://schemas.openxmlformats.org/spreadsheetml/2006/main" count="857" uniqueCount="303">
  <si>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Dr Nkosazana Dlamini Zuma(KZN436)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</si>
  <si>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</si>
  <si>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</si>
  <si>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</si>
  <si>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</si>
  <si>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</si>
  <si>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</si>
  <si>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</si>
  <si>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</si>
  <si>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</si>
  <si>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</si>
  <si>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</si>
  <si>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</si>
  <si>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</si>
  <si>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</si>
  <si>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</si>
  <si>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</si>
  <si>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</si>
  <si>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</si>
  <si>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</si>
  <si>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</si>
  <si>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</si>
  <si>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</si>
  <si>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</si>
  <si>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</si>
  <si>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</si>
  <si>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</si>
  <si>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</si>
  <si>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</si>
  <si>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</si>
  <si>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</si>
  <si>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</si>
  <si>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</si>
  <si>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</si>
  <si>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</si>
  <si>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</si>
  <si>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</si>
  <si>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</si>
  <si>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</si>
  <si>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</si>
  <si>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</si>
  <si>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</si>
  <si>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</si>
  <si>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</si>
  <si>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</si>
  <si>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</si>
  <si>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</si>
  <si>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</si>
  <si>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</si>
  <si>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</si>
  <si>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</si>
  <si>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</si>
  <si>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</si>
  <si>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</si>
  <si>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</si>
  <si>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</si>
  <si>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</si>
  <si>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</si>
  <si>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</si>
  <si>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</si>
  <si>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</si>
  <si>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</si>
  <si>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</si>
  <si>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</si>
  <si>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</si>
  <si>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</si>
  <si>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</si>
  <si>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</si>
  <si>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</si>
  <si>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</si>
  <si>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Dr Nkosazana Dlamini Zuma(KZN436)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</si>
  <si>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</si>
  <si>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</si>
  <si>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</si>
  <si>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</si>
  <si>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</si>
  <si>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</si>
  <si>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</si>
  <si>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</si>
  <si>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</si>
  <si>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</si>
  <si>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</si>
  <si>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</si>
  <si>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</si>
  <si>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</si>
  <si>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</si>
  <si>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</si>
  <si>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</si>
  <si>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</si>
  <si>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</si>
  <si>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</si>
  <si>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</si>
  <si>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</si>
  <si>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</si>
  <si>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</si>
  <si>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</si>
  <si>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</si>
  <si>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</si>
  <si>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</si>
  <si>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</si>
  <si>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Dr Nkosazana Dlamini Zuma(KZN436)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</si>
  <si>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</si>
  <si>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</si>
  <si>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</si>
  <si>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</si>
  <si>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</si>
  <si>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</si>
  <si>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</si>
  <si>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</si>
  <si>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</si>
  <si>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</si>
  <si>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</si>
  <si>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</si>
  <si>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</si>
  <si>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</si>
  <si>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</si>
  <si>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</si>
  <si>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</si>
  <si>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</si>
  <si>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</si>
  <si>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</si>
  <si>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</si>
  <si>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</si>
  <si>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</si>
  <si>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</si>
  <si>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</si>
  <si>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</si>
  <si>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</si>
  <si>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</si>
  <si>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Dr Nkosazana Dlamini Zuma(KZN436)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</si>
  <si>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</si>
  <si>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</si>
  <si>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</si>
  <si>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</si>
  <si>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</si>
  <si>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</si>
  <si>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</si>
  <si>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</si>
  <si>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</si>
  <si>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</si>
  <si>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Dr Nkosazana Dlamini Zuma(KZN436)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</si>
  <si>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</si>
  <si>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</si>
  <si>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</si>
  <si>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</si>
  <si>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</si>
  <si>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</si>
  <si>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</si>
  <si>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</si>
  <si>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</si>
  <si>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</si>
  <si>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</si>
  <si>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</si>
  <si>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</si>
  <si>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</si>
  <si>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</si>
  <si>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</si>
  <si>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</si>
  <si>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</si>
  <si>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</si>
  <si>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</si>
  <si>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</si>
  <si>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</si>
  <si>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</si>
  <si>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</si>
  <si>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</si>
  <si>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</si>
  <si>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</si>
  <si>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</si>
  <si>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</si>
  <si>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</si>
  <si>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</si>
  <si>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</si>
  <si>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</si>
  <si>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Dr Nkosazana Dlamini Zuma(KZN436)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</si>
  <si>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</si>
  <si>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</si>
  <si>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</si>
  <si>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</si>
  <si>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</si>
  <si>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</si>
  <si>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</si>
  <si>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</si>
  <si>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</si>
  <si>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</si>
  <si>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</si>
  <si>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</si>
  <si>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</si>
  <si>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</si>
  <si>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</si>
  <si>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</si>
  <si>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</si>
  <si>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</si>
  <si>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</si>
  <si>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</si>
  <si>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</si>
  <si>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</si>
  <si>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</si>
  <si>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</si>
  <si>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</si>
  <si>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</si>
  <si>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</si>
  <si>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Dr Nkosazana Dlamini Zuma(KZN436)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</si>
  <si>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</si>
  <si>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</si>
  <si>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</si>
  <si>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</si>
  <si>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</si>
  <si>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</si>
  <si>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</si>
  <si>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</si>
  <si>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</si>
  <si>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</si>
  <si>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</si>
  <si>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</si>
  <si>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</si>
  <si>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</si>
  <si>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</si>
  <si>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</si>
  <si>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</si>
  <si>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</si>
  <si>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</si>
  <si>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</si>
  <si>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</si>
  <si>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</si>
  <si>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</si>
  <si>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</si>
  <si>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Dr Nkosazana Dlamini Zuma(KZN436)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</si>
  <si>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</si>
  <si>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</si>
  <si>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</si>
  <si>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</si>
  <si>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</si>
  <si>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</si>
  <si>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</si>
  <si>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</si>
  <si>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</si>
  <si>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</si>
  <si>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</si>
  <si>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</si>
  <si>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</si>
  <si>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</si>
  <si>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</si>
  <si>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</si>
  <si>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</si>
  <si>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</si>
  <si>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</si>
  <si>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</si>
  <si>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</si>
  <si>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</si>
  <si>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</si>
  <si>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</si>
  <si>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</si>
  <si>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</si>
  <si>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</si>
  <si>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</si>
  <si>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</si>
  <si>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</si>
  <si>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</si>
  <si>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</si>
  <si>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</si>
  <si>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</si>
  <si>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</si>
  <si>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Dr Nkosazana Dlamini Zuma(KZN436)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</si>
  <si>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</si>
  <si>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</si>
  <si>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Dr Nkosazana Dlamini Zuma(KZN436)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</si>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</sst>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19892141</v>
      </c>
      <c r="C5" s="19">
        <v>0</v>
      </c>
      <c r="D5" s="59">
        <v>31826698</v>
      </c>
      <c r="E5" s="60">
        <v>31826696</v>
      </c>
      <c r="F5" s="60">
        <v>2907800</v>
      </c>
      <c r="G5" s="60">
        <v>2887374</v>
      </c>
      <c r="H5" s="60">
        <v>2875253</v>
      </c>
      <c r="I5" s="60">
        <v>8670427</v>
      </c>
      <c r="J5" s="60">
        <v>2846294</v>
      </c>
      <c r="K5" s="60">
        <v>2755206</v>
      </c>
      <c r="L5" s="60">
        <v>2795193</v>
      </c>
      <c r="M5" s="60">
        <v>8396693</v>
      </c>
      <c r="N5" s="60">
        <v>72482</v>
      </c>
      <c r="O5" s="60">
        <v>3209491</v>
      </c>
      <c r="P5" s="60">
        <v>5764902</v>
      </c>
      <c r="Q5" s="60">
        <v>9046875</v>
      </c>
      <c r="R5" s="60">
        <v>0</v>
      </c>
      <c r="S5" s="60">
        <v>0</v>
      </c>
      <c r="T5" s="60">
        <v>0</v>
      </c>
      <c r="U5" s="60">
        <v>0</v>
      </c>
      <c r="V5" s="60">
        <v>26113995</v>
      </c>
      <c r="W5" s="60">
        <v>23870250</v>
      </c>
      <c r="X5" s="60">
        <v>2243745</v>
      </c>
      <c r="Y5" s="61">
        <v>9.4</v>
      </c>
      <c r="Z5" s="62">
        <v>31826696</v>
      </c>
    </row>
    <row r="6" spans="1:26" ht="12.75">
      <c r="A6" s="58" t="s">
        <v>32</v>
      </c>
      <c r="B6" s="19">
        <v>2587820</v>
      </c>
      <c r="C6" s="19">
        <v>0</v>
      </c>
      <c r="D6" s="59">
        <v>3680914</v>
      </c>
      <c r="E6" s="60">
        <v>3547153</v>
      </c>
      <c r="F6" s="60">
        <v>291597</v>
      </c>
      <c r="G6" s="60">
        <v>294981</v>
      </c>
      <c r="H6" s="60">
        <v>294981</v>
      </c>
      <c r="I6" s="60">
        <v>881559</v>
      </c>
      <c r="J6" s="60">
        <v>293928</v>
      </c>
      <c r="K6" s="60">
        <v>0</v>
      </c>
      <c r="L6" s="60">
        <v>-4868</v>
      </c>
      <c r="M6" s="60">
        <v>289060</v>
      </c>
      <c r="N6" s="60">
        <v>0</v>
      </c>
      <c r="O6" s="60">
        <v>283808</v>
      </c>
      <c r="P6" s="60">
        <v>271231</v>
      </c>
      <c r="Q6" s="60">
        <v>555039</v>
      </c>
      <c r="R6" s="60">
        <v>0</v>
      </c>
      <c r="S6" s="60">
        <v>0</v>
      </c>
      <c r="T6" s="60">
        <v>0</v>
      </c>
      <c r="U6" s="60">
        <v>0</v>
      </c>
      <c r="V6" s="60">
        <v>1725658</v>
      </c>
      <c r="W6" s="60">
        <v>2760750</v>
      </c>
      <c r="X6" s="60">
        <v>-1035092</v>
      </c>
      <c r="Y6" s="61">
        <v>-37.49</v>
      </c>
      <c r="Z6" s="62">
        <v>3547153</v>
      </c>
    </row>
    <row r="7" spans="1:26" ht="12.75">
      <c r="A7" s="58" t="s">
        <v>33</v>
      </c>
      <c r="B7" s="19">
        <v>5206983</v>
      </c>
      <c r="C7" s="19">
        <v>0</v>
      </c>
      <c r="D7" s="59">
        <v>6063540</v>
      </c>
      <c r="E7" s="60">
        <v>6994968</v>
      </c>
      <c r="F7" s="60">
        <v>538355</v>
      </c>
      <c r="G7" s="60">
        <v>645764</v>
      </c>
      <c r="H7" s="60">
        <v>560573</v>
      </c>
      <c r="I7" s="60">
        <v>1744692</v>
      </c>
      <c r="J7" s="60">
        <v>528344</v>
      </c>
      <c r="K7" s="60">
        <v>637057</v>
      </c>
      <c r="L7" s="60">
        <v>587391</v>
      </c>
      <c r="M7" s="60">
        <v>1752792</v>
      </c>
      <c r="N7" s="60">
        <v>613566</v>
      </c>
      <c r="O7" s="60">
        <v>532734</v>
      </c>
      <c r="P7" s="60">
        <v>566205</v>
      </c>
      <c r="Q7" s="60">
        <v>1712505</v>
      </c>
      <c r="R7" s="60">
        <v>0</v>
      </c>
      <c r="S7" s="60">
        <v>0</v>
      </c>
      <c r="T7" s="60">
        <v>0</v>
      </c>
      <c r="U7" s="60">
        <v>0</v>
      </c>
      <c r="V7" s="60">
        <v>5209989</v>
      </c>
      <c r="W7" s="60">
        <v>4547997</v>
      </c>
      <c r="X7" s="60">
        <v>661992</v>
      </c>
      <c r="Y7" s="61">
        <v>14.56</v>
      </c>
      <c r="Z7" s="62">
        <v>6994968</v>
      </c>
    </row>
    <row r="8" spans="1:26" ht="12.75">
      <c r="A8" s="58" t="s">
        <v>34</v>
      </c>
      <c r="B8" s="19">
        <v>93439790</v>
      </c>
      <c r="C8" s="19">
        <v>0</v>
      </c>
      <c r="D8" s="59">
        <v>113892064</v>
      </c>
      <c r="E8" s="60">
        <v>117607000</v>
      </c>
      <c r="F8" s="60">
        <v>1742303</v>
      </c>
      <c r="G8" s="60">
        <v>672023</v>
      </c>
      <c r="H8" s="60">
        <v>39661743</v>
      </c>
      <c r="I8" s="60">
        <v>42076069</v>
      </c>
      <c r="J8" s="60">
        <v>599615</v>
      </c>
      <c r="K8" s="60">
        <v>1067712</v>
      </c>
      <c r="L8" s="60">
        <v>40530398</v>
      </c>
      <c r="M8" s="60">
        <v>42197725</v>
      </c>
      <c r="N8" s="60">
        <v>513626</v>
      </c>
      <c r="O8" s="60">
        <v>5633705</v>
      </c>
      <c r="P8" s="60">
        <v>5638823</v>
      </c>
      <c r="Q8" s="60">
        <v>11786154</v>
      </c>
      <c r="R8" s="60">
        <v>0</v>
      </c>
      <c r="S8" s="60">
        <v>0</v>
      </c>
      <c r="T8" s="60">
        <v>0</v>
      </c>
      <c r="U8" s="60">
        <v>0</v>
      </c>
      <c r="V8" s="60">
        <v>96059948</v>
      </c>
      <c r="W8" s="60">
        <v>85419747</v>
      </c>
      <c r="X8" s="60">
        <v>10640201</v>
      </c>
      <c r="Y8" s="61">
        <v>12.46</v>
      </c>
      <c r="Z8" s="62">
        <v>117607000</v>
      </c>
    </row>
    <row r="9" spans="1:26" ht="12.75">
      <c r="A9" s="58" t="s">
        <v>35</v>
      </c>
      <c r="B9" s="19">
        <v>8033577</v>
      </c>
      <c r="C9" s="19">
        <v>0</v>
      </c>
      <c r="D9" s="59">
        <v>33849669</v>
      </c>
      <c r="E9" s="60">
        <v>4854179</v>
      </c>
      <c r="F9" s="60">
        <v>299605</v>
      </c>
      <c r="G9" s="60">
        <v>397446</v>
      </c>
      <c r="H9" s="60">
        <v>184755</v>
      </c>
      <c r="I9" s="60">
        <v>881806</v>
      </c>
      <c r="J9" s="60">
        <v>372313</v>
      </c>
      <c r="K9" s="60">
        <v>768923</v>
      </c>
      <c r="L9" s="60">
        <v>5581308</v>
      </c>
      <c r="M9" s="60">
        <v>6722544</v>
      </c>
      <c r="N9" s="60">
        <v>145846</v>
      </c>
      <c r="O9" s="60">
        <v>356867</v>
      </c>
      <c r="P9" s="60">
        <v>298406</v>
      </c>
      <c r="Q9" s="60">
        <v>801119</v>
      </c>
      <c r="R9" s="60">
        <v>0</v>
      </c>
      <c r="S9" s="60">
        <v>0</v>
      </c>
      <c r="T9" s="60">
        <v>0</v>
      </c>
      <c r="U9" s="60">
        <v>0</v>
      </c>
      <c r="V9" s="60">
        <v>8405469</v>
      </c>
      <c r="W9" s="60">
        <v>25386750</v>
      </c>
      <c r="X9" s="60">
        <v>-16981281</v>
      </c>
      <c r="Y9" s="61">
        <v>-66.89</v>
      </c>
      <c r="Z9" s="62">
        <v>4854179</v>
      </c>
    </row>
    <row r="10" spans="1:26" ht="22.5">
      <c r="A10" s="63" t="s">
        <v>278</v>
      </c>
      <c r="B10" s="64">
        <f>SUM(B5:B9)</f>
        <v>129160311</v>
      </c>
      <c r="C10" s="64">
        <f>SUM(C5:C9)</f>
        <v>0</v>
      </c>
      <c r="D10" s="65">
        <f aca="true" t="shared" si="0" ref="D10:Z10">SUM(D5:D9)</f>
        <v>189312885</v>
      </c>
      <c r="E10" s="66">
        <f t="shared" si="0"/>
        <v>164829996</v>
      </c>
      <c r="F10" s="66">
        <f t="shared" si="0"/>
        <v>5779660</v>
      </c>
      <c r="G10" s="66">
        <f t="shared" si="0"/>
        <v>4897588</v>
      </c>
      <c r="H10" s="66">
        <f t="shared" si="0"/>
        <v>43577305</v>
      </c>
      <c r="I10" s="66">
        <f t="shared" si="0"/>
        <v>54254553</v>
      </c>
      <c r="J10" s="66">
        <f t="shared" si="0"/>
        <v>4640494</v>
      </c>
      <c r="K10" s="66">
        <f t="shared" si="0"/>
        <v>5228898</v>
      </c>
      <c r="L10" s="66">
        <f t="shared" si="0"/>
        <v>49489422</v>
      </c>
      <c r="M10" s="66">
        <f t="shared" si="0"/>
        <v>59358814</v>
      </c>
      <c r="N10" s="66">
        <f t="shared" si="0"/>
        <v>1345520</v>
      </c>
      <c r="O10" s="66">
        <f t="shared" si="0"/>
        <v>10016605</v>
      </c>
      <c r="P10" s="66">
        <f t="shared" si="0"/>
        <v>12539567</v>
      </c>
      <c r="Q10" s="66">
        <f t="shared" si="0"/>
        <v>23901692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137515059</v>
      </c>
      <c r="W10" s="66">
        <f t="shared" si="0"/>
        <v>141985494</v>
      </c>
      <c r="X10" s="66">
        <f t="shared" si="0"/>
        <v>-4470435</v>
      </c>
      <c r="Y10" s="67">
        <f>+IF(W10&lt;&gt;0,(X10/W10)*100,0)</f>
        <v>-3.148515298330405</v>
      </c>
      <c r="Z10" s="68">
        <f t="shared" si="0"/>
        <v>164829996</v>
      </c>
    </row>
    <row r="11" spans="1:26" ht="12.75">
      <c r="A11" s="58" t="s">
        <v>37</v>
      </c>
      <c r="B11" s="19">
        <v>45569738</v>
      </c>
      <c r="C11" s="19">
        <v>0</v>
      </c>
      <c r="D11" s="59">
        <v>54927742</v>
      </c>
      <c r="E11" s="60">
        <v>56160927</v>
      </c>
      <c r="F11" s="60">
        <v>3944484</v>
      </c>
      <c r="G11" s="60">
        <v>3888630</v>
      </c>
      <c r="H11" s="60">
        <v>3866481</v>
      </c>
      <c r="I11" s="60">
        <v>11699595</v>
      </c>
      <c r="J11" s="60">
        <v>4633676</v>
      </c>
      <c r="K11" s="60">
        <v>4664759</v>
      </c>
      <c r="L11" s="60">
        <v>5603464</v>
      </c>
      <c r="M11" s="60">
        <v>14901899</v>
      </c>
      <c r="N11" s="60">
        <v>3934705</v>
      </c>
      <c r="O11" s="60">
        <v>3851375</v>
      </c>
      <c r="P11" s="60">
        <v>3933226</v>
      </c>
      <c r="Q11" s="60">
        <v>11719306</v>
      </c>
      <c r="R11" s="60">
        <v>0</v>
      </c>
      <c r="S11" s="60">
        <v>0</v>
      </c>
      <c r="T11" s="60">
        <v>0</v>
      </c>
      <c r="U11" s="60">
        <v>0</v>
      </c>
      <c r="V11" s="60">
        <v>38320800</v>
      </c>
      <c r="W11" s="60">
        <v>41188500</v>
      </c>
      <c r="X11" s="60">
        <v>-2867700</v>
      </c>
      <c r="Y11" s="61">
        <v>-6.96</v>
      </c>
      <c r="Z11" s="62">
        <v>56160927</v>
      </c>
    </row>
    <row r="12" spans="1:26" ht="12.75">
      <c r="A12" s="58" t="s">
        <v>38</v>
      </c>
      <c r="B12" s="19">
        <v>8084739</v>
      </c>
      <c r="C12" s="19">
        <v>0</v>
      </c>
      <c r="D12" s="59">
        <v>10559799</v>
      </c>
      <c r="E12" s="60">
        <v>10723086</v>
      </c>
      <c r="F12" s="60">
        <v>590665</v>
      </c>
      <c r="G12" s="60">
        <v>600028</v>
      </c>
      <c r="H12" s="60">
        <v>736160</v>
      </c>
      <c r="I12" s="60">
        <v>1926853</v>
      </c>
      <c r="J12" s="60">
        <v>736160</v>
      </c>
      <c r="K12" s="60">
        <v>810017</v>
      </c>
      <c r="L12" s="60">
        <v>1396434</v>
      </c>
      <c r="M12" s="60">
        <v>2942611</v>
      </c>
      <c r="N12" s="60">
        <v>810017</v>
      </c>
      <c r="O12" s="60">
        <v>1511632</v>
      </c>
      <c r="P12" s="60">
        <v>892108</v>
      </c>
      <c r="Q12" s="60">
        <v>3213757</v>
      </c>
      <c r="R12" s="60">
        <v>0</v>
      </c>
      <c r="S12" s="60">
        <v>0</v>
      </c>
      <c r="T12" s="60">
        <v>0</v>
      </c>
      <c r="U12" s="60">
        <v>0</v>
      </c>
      <c r="V12" s="60">
        <v>8083221</v>
      </c>
      <c r="W12" s="60">
        <v>7920000</v>
      </c>
      <c r="X12" s="60">
        <v>163221</v>
      </c>
      <c r="Y12" s="61">
        <v>2.06</v>
      </c>
      <c r="Z12" s="62">
        <v>10723086</v>
      </c>
    </row>
    <row r="13" spans="1:26" ht="12.75">
      <c r="A13" s="58" t="s">
        <v>279</v>
      </c>
      <c r="B13" s="19">
        <v>16964924</v>
      </c>
      <c r="C13" s="19">
        <v>0</v>
      </c>
      <c r="D13" s="59">
        <v>20344225</v>
      </c>
      <c r="E13" s="60">
        <v>20344226</v>
      </c>
      <c r="F13" s="60">
        <v>0</v>
      </c>
      <c r="G13" s="60">
        <v>0</v>
      </c>
      <c r="H13" s="60">
        <v>4611301</v>
      </c>
      <c r="I13" s="60">
        <v>4611301</v>
      </c>
      <c r="J13" s="60">
        <v>1667611</v>
      </c>
      <c r="K13" s="60">
        <v>1415077</v>
      </c>
      <c r="L13" s="60">
        <v>1631996</v>
      </c>
      <c r="M13" s="60">
        <v>4714684</v>
      </c>
      <c r="N13" s="60">
        <v>1597984</v>
      </c>
      <c r="O13" s="60">
        <v>1477412</v>
      </c>
      <c r="P13" s="60">
        <v>0</v>
      </c>
      <c r="Q13" s="60">
        <v>3075396</v>
      </c>
      <c r="R13" s="60">
        <v>0</v>
      </c>
      <c r="S13" s="60">
        <v>0</v>
      </c>
      <c r="T13" s="60">
        <v>0</v>
      </c>
      <c r="U13" s="60">
        <v>0</v>
      </c>
      <c r="V13" s="60">
        <v>12401381</v>
      </c>
      <c r="W13" s="60">
        <v>15257997</v>
      </c>
      <c r="X13" s="60">
        <v>-2856616</v>
      </c>
      <c r="Y13" s="61">
        <v>-18.72</v>
      </c>
      <c r="Z13" s="62">
        <v>20344226</v>
      </c>
    </row>
    <row r="14" spans="1:26" ht="12.75">
      <c r="A14" s="58" t="s">
        <v>40</v>
      </c>
      <c r="B14" s="19">
        <v>458207</v>
      </c>
      <c r="C14" s="19">
        <v>0</v>
      </c>
      <c r="D14" s="59">
        <v>377389</v>
      </c>
      <c r="E14" s="60">
        <v>477389</v>
      </c>
      <c r="F14" s="60">
        <v>32315</v>
      </c>
      <c r="G14" s="60">
        <v>53100</v>
      </c>
      <c r="H14" s="60">
        <v>196326</v>
      </c>
      <c r="I14" s="60">
        <v>281741</v>
      </c>
      <c r="J14" s="60">
        <v>44729</v>
      </c>
      <c r="K14" s="60">
        <v>20939</v>
      </c>
      <c r="L14" s="60">
        <v>17609</v>
      </c>
      <c r="M14" s="60">
        <v>83277</v>
      </c>
      <c r="N14" s="60">
        <v>59726</v>
      </c>
      <c r="O14" s="60">
        <v>0</v>
      </c>
      <c r="P14" s="60">
        <v>21657</v>
      </c>
      <c r="Q14" s="60">
        <v>81383</v>
      </c>
      <c r="R14" s="60">
        <v>0</v>
      </c>
      <c r="S14" s="60">
        <v>0</v>
      </c>
      <c r="T14" s="60">
        <v>0</v>
      </c>
      <c r="U14" s="60">
        <v>0</v>
      </c>
      <c r="V14" s="60">
        <v>446401</v>
      </c>
      <c r="W14" s="60">
        <v>282753</v>
      </c>
      <c r="X14" s="60">
        <v>163648</v>
      </c>
      <c r="Y14" s="61">
        <v>57.88</v>
      </c>
      <c r="Z14" s="62">
        <v>477389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2160265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353151</v>
      </c>
      <c r="P15" s="60">
        <v>26500</v>
      </c>
      <c r="Q15" s="60">
        <v>379651</v>
      </c>
      <c r="R15" s="60">
        <v>0</v>
      </c>
      <c r="S15" s="60">
        <v>0</v>
      </c>
      <c r="T15" s="60">
        <v>0</v>
      </c>
      <c r="U15" s="60">
        <v>0</v>
      </c>
      <c r="V15" s="60">
        <v>379651</v>
      </c>
      <c r="W15" s="60"/>
      <c r="X15" s="60">
        <v>379651</v>
      </c>
      <c r="Y15" s="61">
        <v>0</v>
      </c>
      <c r="Z15" s="62">
        <v>2160265</v>
      </c>
    </row>
    <row r="16" spans="1:26" ht="12.75">
      <c r="A16" s="69" t="s">
        <v>42</v>
      </c>
      <c r="B16" s="19">
        <v>0</v>
      </c>
      <c r="C16" s="19">
        <v>0</v>
      </c>
      <c r="D16" s="59">
        <v>1200000</v>
      </c>
      <c r="E16" s="60">
        <v>1500000</v>
      </c>
      <c r="F16" s="60">
        <v>349162</v>
      </c>
      <c r="G16" s="60">
        <v>0</v>
      </c>
      <c r="H16" s="60">
        <v>350164</v>
      </c>
      <c r="I16" s="60">
        <v>699326</v>
      </c>
      <c r="J16" s="60">
        <v>0</v>
      </c>
      <c r="K16" s="60">
        <v>0</v>
      </c>
      <c r="L16" s="60">
        <v>364772</v>
      </c>
      <c r="M16" s="60">
        <v>364772</v>
      </c>
      <c r="N16" s="60">
        <v>0</v>
      </c>
      <c r="O16" s="60">
        <v>301151</v>
      </c>
      <c r="P16" s="60">
        <v>145873</v>
      </c>
      <c r="Q16" s="60">
        <v>447024</v>
      </c>
      <c r="R16" s="60">
        <v>0</v>
      </c>
      <c r="S16" s="60">
        <v>0</v>
      </c>
      <c r="T16" s="60">
        <v>0</v>
      </c>
      <c r="U16" s="60">
        <v>0</v>
      </c>
      <c r="V16" s="60">
        <v>1511122</v>
      </c>
      <c r="W16" s="60">
        <v>900000</v>
      </c>
      <c r="X16" s="60">
        <v>611122</v>
      </c>
      <c r="Y16" s="61">
        <v>67.9</v>
      </c>
      <c r="Z16" s="62">
        <v>1500000</v>
      </c>
    </row>
    <row r="17" spans="1:26" ht="12.75">
      <c r="A17" s="58" t="s">
        <v>43</v>
      </c>
      <c r="B17" s="19">
        <v>68338426</v>
      </c>
      <c r="C17" s="19">
        <v>0</v>
      </c>
      <c r="D17" s="59">
        <v>63722000</v>
      </c>
      <c r="E17" s="60">
        <v>64569000</v>
      </c>
      <c r="F17" s="60">
        <v>639975</v>
      </c>
      <c r="G17" s="60">
        <v>1765478</v>
      </c>
      <c r="H17" s="60">
        <v>4561234</v>
      </c>
      <c r="I17" s="60">
        <v>6966687</v>
      </c>
      <c r="J17" s="60">
        <v>4819930</v>
      </c>
      <c r="K17" s="60">
        <v>4067798</v>
      </c>
      <c r="L17" s="60">
        <v>7026021</v>
      </c>
      <c r="M17" s="60">
        <v>15913749</v>
      </c>
      <c r="N17" s="60">
        <v>2252682</v>
      </c>
      <c r="O17" s="60">
        <v>3588716</v>
      </c>
      <c r="P17" s="60">
        <v>5229867</v>
      </c>
      <c r="Q17" s="60">
        <v>11071265</v>
      </c>
      <c r="R17" s="60">
        <v>0</v>
      </c>
      <c r="S17" s="60">
        <v>0</v>
      </c>
      <c r="T17" s="60">
        <v>0</v>
      </c>
      <c r="U17" s="60">
        <v>0</v>
      </c>
      <c r="V17" s="60">
        <v>33951701</v>
      </c>
      <c r="W17" s="60">
        <v>48560247</v>
      </c>
      <c r="X17" s="60">
        <v>-14608546</v>
      </c>
      <c r="Y17" s="61">
        <v>-30.08</v>
      </c>
      <c r="Z17" s="62">
        <v>64569000</v>
      </c>
    </row>
    <row r="18" spans="1:26" ht="12.75">
      <c r="A18" s="70" t="s">
        <v>44</v>
      </c>
      <c r="B18" s="71">
        <f>SUM(B11:B17)</f>
        <v>139416034</v>
      </c>
      <c r="C18" s="71">
        <f>SUM(C11:C17)</f>
        <v>0</v>
      </c>
      <c r="D18" s="72">
        <f aca="true" t="shared" si="1" ref="D18:Z18">SUM(D11:D17)</f>
        <v>151131155</v>
      </c>
      <c r="E18" s="73">
        <f t="shared" si="1"/>
        <v>155934893</v>
      </c>
      <c r="F18" s="73">
        <f t="shared" si="1"/>
        <v>5556601</v>
      </c>
      <c r="G18" s="73">
        <f t="shared" si="1"/>
        <v>6307236</v>
      </c>
      <c r="H18" s="73">
        <f t="shared" si="1"/>
        <v>14321666</v>
      </c>
      <c r="I18" s="73">
        <f t="shared" si="1"/>
        <v>26185503</v>
      </c>
      <c r="J18" s="73">
        <f t="shared" si="1"/>
        <v>11902106</v>
      </c>
      <c r="K18" s="73">
        <f t="shared" si="1"/>
        <v>10978590</v>
      </c>
      <c r="L18" s="73">
        <f t="shared" si="1"/>
        <v>16040296</v>
      </c>
      <c r="M18" s="73">
        <f t="shared" si="1"/>
        <v>38920992</v>
      </c>
      <c r="N18" s="73">
        <f t="shared" si="1"/>
        <v>8655114</v>
      </c>
      <c r="O18" s="73">
        <f t="shared" si="1"/>
        <v>11083437</v>
      </c>
      <c r="P18" s="73">
        <f t="shared" si="1"/>
        <v>10249231</v>
      </c>
      <c r="Q18" s="73">
        <f t="shared" si="1"/>
        <v>29987782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95094277</v>
      </c>
      <c r="W18" s="73">
        <f t="shared" si="1"/>
        <v>114109497</v>
      </c>
      <c r="X18" s="73">
        <f t="shared" si="1"/>
        <v>-19015220</v>
      </c>
      <c r="Y18" s="67">
        <f>+IF(W18&lt;&gt;0,(X18/W18)*100,0)</f>
        <v>-16.66401176056363</v>
      </c>
      <c r="Z18" s="74">
        <f t="shared" si="1"/>
        <v>155934893</v>
      </c>
    </row>
    <row r="19" spans="1:26" ht="12.75">
      <c r="A19" s="70" t="s">
        <v>45</v>
      </c>
      <c r="B19" s="75">
        <f>+B10-B18</f>
        <v>-10255723</v>
      </c>
      <c r="C19" s="75">
        <f>+C10-C18</f>
        <v>0</v>
      </c>
      <c r="D19" s="76">
        <f aca="true" t="shared" si="2" ref="D19:Z19">+D10-D18</f>
        <v>38181730</v>
      </c>
      <c r="E19" s="77">
        <f t="shared" si="2"/>
        <v>8895103</v>
      </c>
      <c r="F19" s="77">
        <f t="shared" si="2"/>
        <v>223059</v>
      </c>
      <c r="G19" s="77">
        <f t="shared" si="2"/>
        <v>-1409648</v>
      </c>
      <c r="H19" s="77">
        <f t="shared" si="2"/>
        <v>29255639</v>
      </c>
      <c r="I19" s="77">
        <f t="shared" si="2"/>
        <v>28069050</v>
      </c>
      <c r="J19" s="77">
        <f t="shared" si="2"/>
        <v>-7261612</v>
      </c>
      <c r="K19" s="77">
        <f t="shared" si="2"/>
        <v>-5749692</v>
      </c>
      <c r="L19" s="77">
        <f t="shared" si="2"/>
        <v>33449126</v>
      </c>
      <c r="M19" s="77">
        <f t="shared" si="2"/>
        <v>20437822</v>
      </c>
      <c r="N19" s="77">
        <f t="shared" si="2"/>
        <v>-7309594</v>
      </c>
      <c r="O19" s="77">
        <f t="shared" si="2"/>
        <v>-1066832</v>
      </c>
      <c r="P19" s="77">
        <f t="shared" si="2"/>
        <v>2290336</v>
      </c>
      <c r="Q19" s="77">
        <f t="shared" si="2"/>
        <v>-6086090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42420782</v>
      </c>
      <c r="W19" s="77">
        <f>IF(E10=E18,0,W10-W18)</f>
        <v>27875997</v>
      </c>
      <c r="X19" s="77">
        <f t="shared" si="2"/>
        <v>14544785</v>
      </c>
      <c r="Y19" s="78">
        <f>+IF(W19&lt;&gt;0,(X19/W19)*100,0)</f>
        <v>52.17673470118396</v>
      </c>
      <c r="Z19" s="79">
        <f t="shared" si="2"/>
        <v>8895103</v>
      </c>
    </row>
    <row r="20" spans="1:26" ht="12.75">
      <c r="A20" s="58" t="s">
        <v>46</v>
      </c>
      <c r="B20" s="19">
        <v>37864717</v>
      </c>
      <c r="C20" s="19">
        <v>0</v>
      </c>
      <c r="D20" s="59">
        <v>41566000</v>
      </c>
      <c r="E20" s="60">
        <v>54066000</v>
      </c>
      <c r="F20" s="60">
        <v>255496</v>
      </c>
      <c r="G20" s="60">
        <v>4920959</v>
      </c>
      <c r="H20" s="60">
        <v>3565217</v>
      </c>
      <c r="I20" s="60">
        <v>8741672</v>
      </c>
      <c r="J20" s="60">
        <v>320514</v>
      </c>
      <c r="K20" s="60">
        <v>1087279</v>
      </c>
      <c r="L20" s="60">
        <v>3490992</v>
      </c>
      <c r="M20" s="60">
        <v>4898785</v>
      </c>
      <c r="N20" s="60">
        <v>5441854</v>
      </c>
      <c r="O20" s="60">
        <v>7638167</v>
      </c>
      <c r="P20" s="60">
        <v>10866379</v>
      </c>
      <c r="Q20" s="60">
        <v>23946400</v>
      </c>
      <c r="R20" s="60">
        <v>0</v>
      </c>
      <c r="S20" s="60">
        <v>0</v>
      </c>
      <c r="T20" s="60">
        <v>0</v>
      </c>
      <c r="U20" s="60">
        <v>0</v>
      </c>
      <c r="V20" s="60">
        <v>37586857</v>
      </c>
      <c r="W20" s="60">
        <v>31174497</v>
      </c>
      <c r="X20" s="60">
        <v>6412360</v>
      </c>
      <c r="Y20" s="61">
        <v>20.57</v>
      </c>
      <c r="Z20" s="62">
        <v>54066000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27608994</v>
      </c>
      <c r="C22" s="86">
        <f>SUM(C19:C21)</f>
        <v>0</v>
      </c>
      <c r="D22" s="87">
        <f aca="true" t="shared" si="3" ref="D22:Z22">SUM(D19:D21)</f>
        <v>79747730</v>
      </c>
      <c r="E22" s="88">
        <f t="shared" si="3"/>
        <v>62961103</v>
      </c>
      <c r="F22" s="88">
        <f t="shared" si="3"/>
        <v>478555</v>
      </c>
      <c r="G22" s="88">
        <f t="shared" si="3"/>
        <v>3511311</v>
      </c>
      <c r="H22" s="88">
        <f t="shared" si="3"/>
        <v>32820856</v>
      </c>
      <c r="I22" s="88">
        <f t="shared" si="3"/>
        <v>36810722</v>
      </c>
      <c r="J22" s="88">
        <f t="shared" si="3"/>
        <v>-6941098</v>
      </c>
      <c r="K22" s="88">
        <f t="shared" si="3"/>
        <v>-4662413</v>
      </c>
      <c r="L22" s="88">
        <f t="shared" si="3"/>
        <v>36940118</v>
      </c>
      <c r="M22" s="88">
        <f t="shared" si="3"/>
        <v>25336607</v>
      </c>
      <c r="N22" s="88">
        <f t="shared" si="3"/>
        <v>-1867740</v>
      </c>
      <c r="O22" s="88">
        <f t="shared" si="3"/>
        <v>6571335</v>
      </c>
      <c r="P22" s="88">
        <f t="shared" si="3"/>
        <v>13156715</v>
      </c>
      <c r="Q22" s="88">
        <f t="shared" si="3"/>
        <v>17860310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80007639</v>
      </c>
      <c r="W22" s="88">
        <f t="shared" si="3"/>
        <v>59050494</v>
      </c>
      <c r="X22" s="88">
        <f t="shared" si="3"/>
        <v>20957145</v>
      </c>
      <c r="Y22" s="89">
        <f>+IF(W22&lt;&gt;0,(X22/W22)*100,0)</f>
        <v>35.490211140316624</v>
      </c>
      <c r="Z22" s="90">
        <f t="shared" si="3"/>
        <v>62961103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27608994</v>
      </c>
      <c r="C24" s="75">
        <f>SUM(C22:C23)</f>
        <v>0</v>
      </c>
      <c r="D24" s="76">
        <f aca="true" t="shared" si="4" ref="D24:Z24">SUM(D22:D23)</f>
        <v>79747730</v>
      </c>
      <c r="E24" s="77">
        <f t="shared" si="4"/>
        <v>62961103</v>
      </c>
      <c r="F24" s="77">
        <f t="shared" si="4"/>
        <v>478555</v>
      </c>
      <c r="G24" s="77">
        <f t="shared" si="4"/>
        <v>3511311</v>
      </c>
      <c r="H24" s="77">
        <f t="shared" si="4"/>
        <v>32820856</v>
      </c>
      <c r="I24" s="77">
        <f t="shared" si="4"/>
        <v>36810722</v>
      </c>
      <c r="J24" s="77">
        <f t="shared" si="4"/>
        <v>-6941098</v>
      </c>
      <c r="K24" s="77">
        <f t="shared" si="4"/>
        <v>-4662413</v>
      </c>
      <c r="L24" s="77">
        <f t="shared" si="4"/>
        <v>36940118</v>
      </c>
      <c r="M24" s="77">
        <f t="shared" si="4"/>
        <v>25336607</v>
      </c>
      <c r="N24" s="77">
        <f t="shared" si="4"/>
        <v>-1867740</v>
      </c>
      <c r="O24" s="77">
        <f t="shared" si="4"/>
        <v>6571335</v>
      </c>
      <c r="P24" s="77">
        <f t="shared" si="4"/>
        <v>13156715</v>
      </c>
      <c r="Q24" s="77">
        <f t="shared" si="4"/>
        <v>17860310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80007639</v>
      </c>
      <c r="W24" s="77">
        <f t="shared" si="4"/>
        <v>59050494</v>
      </c>
      <c r="X24" s="77">
        <f t="shared" si="4"/>
        <v>20957145</v>
      </c>
      <c r="Y24" s="78">
        <f>+IF(W24&lt;&gt;0,(X24/W24)*100,0)</f>
        <v>35.490211140316624</v>
      </c>
      <c r="Z24" s="79">
        <f t="shared" si="4"/>
        <v>62961103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84134986</v>
      </c>
      <c r="C27" s="22">
        <v>0</v>
      </c>
      <c r="D27" s="99">
        <v>79738000</v>
      </c>
      <c r="E27" s="100">
        <v>102695124</v>
      </c>
      <c r="F27" s="100">
        <v>1617695</v>
      </c>
      <c r="G27" s="100">
        <v>5553676</v>
      </c>
      <c r="H27" s="100">
        <v>3734487</v>
      </c>
      <c r="I27" s="100">
        <v>10905858</v>
      </c>
      <c r="J27" s="100">
        <v>3047880</v>
      </c>
      <c r="K27" s="100">
        <v>3112302</v>
      </c>
      <c r="L27" s="100">
        <v>1844993</v>
      </c>
      <c r="M27" s="100">
        <v>8005175</v>
      </c>
      <c r="N27" s="100">
        <v>6156052</v>
      </c>
      <c r="O27" s="100">
        <v>5184209</v>
      </c>
      <c r="P27" s="100">
        <v>10497908</v>
      </c>
      <c r="Q27" s="100">
        <v>21838169</v>
      </c>
      <c r="R27" s="100">
        <v>0</v>
      </c>
      <c r="S27" s="100">
        <v>0</v>
      </c>
      <c r="T27" s="100">
        <v>0</v>
      </c>
      <c r="U27" s="100">
        <v>0</v>
      </c>
      <c r="V27" s="100">
        <v>40749202</v>
      </c>
      <c r="W27" s="100">
        <v>77021343</v>
      </c>
      <c r="X27" s="100">
        <v>-36272141</v>
      </c>
      <c r="Y27" s="101">
        <v>-47.09</v>
      </c>
      <c r="Z27" s="102">
        <v>102695124</v>
      </c>
    </row>
    <row r="28" spans="1:26" ht="12.75">
      <c r="A28" s="103" t="s">
        <v>46</v>
      </c>
      <c r="B28" s="19">
        <v>40855553</v>
      </c>
      <c r="C28" s="19">
        <v>0</v>
      </c>
      <c r="D28" s="59">
        <v>41566000</v>
      </c>
      <c r="E28" s="60">
        <v>54066000</v>
      </c>
      <c r="F28" s="60">
        <v>1539434</v>
      </c>
      <c r="G28" s="60">
        <v>4920959</v>
      </c>
      <c r="H28" s="60">
        <v>3275217</v>
      </c>
      <c r="I28" s="60">
        <v>9735610</v>
      </c>
      <c r="J28" s="60">
        <v>468139</v>
      </c>
      <c r="K28" s="60">
        <v>1102261</v>
      </c>
      <c r="L28" s="60">
        <v>287923</v>
      </c>
      <c r="M28" s="60">
        <v>1858323</v>
      </c>
      <c r="N28" s="60">
        <v>5441853</v>
      </c>
      <c r="O28" s="60">
        <v>5070635</v>
      </c>
      <c r="P28" s="60">
        <v>5593744</v>
      </c>
      <c r="Q28" s="60">
        <v>16106232</v>
      </c>
      <c r="R28" s="60">
        <v>0</v>
      </c>
      <c r="S28" s="60">
        <v>0</v>
      </c>
      <c r="T28" s="60">
        <v>0</v>
      </c>
      <c r="U28" s="60">
        <v>0</v>
      </c>
      <c r="V28" s="60">
        <v>27700165</v>
      </c>
      <c r="W28" s="60">
        <v>40549500</v>
      </c>
      <c r="X28" s="60">
        <v>-12849335</v>
      </c>
      <c r="Y28" s="61">
        <v>-31.69</v>
      </c>
      <c r="Z28" s="62">
        <v>54066000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43279433</v>
      </c>
      <c r="C31" s="19">
        <v>0</v>
      </c>
      <c r="D31" s="59">
        <v>38172000</v>
      </c>
      <c r="E31" s="60">
        <v>48629124</v>
      </c>
      <c r="F31" s="60">
        <v>78261</v>
      </c>
      <c r="G31" s="60">
        <v>632717</v>
      </c>
      <c r="H31" s="60">
        <v>459270</v>
      </c>
      <c r="I31" s="60">
        <v>1170248</v>
      </c>
      <c r="J31" s="60">
        <v>2579741</v>
      </c>
      <c r="K31" s="60">
        <v>2010041</v>
      </c>
      <c r="L31" s="60">
        <v>1557070</v>
      </c>
      <c r="M31" s="60">
        <v>6146852</v>
      </c>
      <c r="N31" s="60">
        <v>714199</v>
      </c>
      <c r="O31" s="60">
        <v>113574</v>
      </c>
      <c r="P31" s="60">
        <v>4904164</v>
      </c>
      <c r="Q31" s="60">
        <v>5731937</v>
      </c>
      <c r="R31" s="60">
        <v>0</v>
      </c>
      <c r="S31" s="60">
        <v>0</v>
      </c>
      <c r="T31" s="60">
        <v>0</v>
      </c>
      <c r="U31" s="60">
        <v>0</v>
      </c>
      <c r="V31" s="60">
        <v>13049037</v>
      </c>
      <c r="W31" s="60">
        <v>36471843</v>
      </c>
      <c r="X31" s="60">
        <v>-23422806</v>
      </c>
      <c r="Y31" s="61">
        <v>-64.22</v>
      </c>
      <c r="Z31" s="62">
        <v>48629124</v>
      </c>
    </row>
    <row r="32" spans="1:26" ht="12.75">
      <c r="A32" s="70" t="s">
        <v>54</v>
      </c>
      <c r="B32" s="22">
        <f>SUM(B28:B31)</f>
        <v>84134986</v>
      </c>
      <c r="C32" s="22">
        <f>SUM(C28:C31)</f>
        <v>0</v>
      </c>
      <c r="D32" s="99">
        <f aca="true" t="shared" si="5" ref="D32:Z32">SUM(D28:D31)</f>
        <v>79738000</v>
      </c>
      <c r="E32" s="100">
        <f t="shared" si="5"/>
        <v>102695124</v>
      </c>
      <c r="F32" s="100">
        <f t="shared" si="5"/>
        <v>1617695</v>
      </c>
      <c r="G32" s="100">
        <f t="shared" si="5"/>
        <v>5553676</v>
      </c>
      <c r="H32" s="100">
        <f t="shared" si="5"/>
        <v>3734487</v>
      </c>
      <c r="I32" s="100">
        <f t="shared" si="5"/>
        <v>10905858</v>
      </c>
      <c r="J32" s="100">
        <f t="shared" si="5"/>
        <v>3047880</v>
      </c>
      <c r="K32" s="100">
        <f t="shared" si="5"/>
        <v>3112302</v>
      </c>
      <c r="L32" s="100">
        <f t="shared" si="5"/>
        <v>1844993</v>
      </c>
      <c r="M32" s="100">
        <f t="shared" si="5"/>
        <v>8005175</v>
      </c>
      <c r="N32" s="100">
        <f t="shared" si="5"/>
        <v>6156052</v>
      </c>
      <c r="O32" s="100">
        <f t="shared" si="5"/>
        <v>5184209</v>
      </c>
      <c r="P32" s="100">
        <f t="shared" si="5"/>
        <v>10497908</v>
      </c>
      <c r="Q32" s="100">
        <f t="shared" si="5"/>
        <v>21838169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40749202</v>
      </c>
      <c r="W32" s="100">
        <f t="shared" si="5"/>
        <v>77021343</v>
      </c>
      <c r="X32" s="100">
        <f t="shared" si="5"/>
        <v>-36272141</v>
      </c>
      <c r="Y32" s="101">
        <f>+IF(W32&lt;&gt;0,(X32/W32)*100,0)</f>
        <v>-47.093623127293434</v>
      </c>
      <c r="Z32" s="102">
        <f t="shared" si="5"/>
        <v>102695124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104698663</v>
      </c>
      <c r="C35" s="19">
        <v>0</v>
      </c>
      <c r="D35" s="59">
        <v>101673735</v>
      </c>
      <c r="E35" s="60">
        <v>114209213</v>
      </c>
      <c r="F35" s="60">
        <v>156926735</v>
      </c>
      <c r="G35" s="60">
        <v>145825768</v>
      </c>
      <c r="H35" s="60">
        <v>134749777</v>
      </c>
      <c r="I35" s="60">
        <v>134749777</v>
      </c>
      <c r="J35" s="60">
        <v>123848431</v>
      </c>
      <c r="K35" s="60">
        <v>113561085</v>
      </c>
      <c r="L35" s="60">
        <v>142922031</v>
      </c>
      <c r="M35" s="60">
        <v>142922031</v>
      </c>
      <c r="N35" s="60">
        <v>133651466</v>
      </c>
      <c r="O35" s="60">
        <v>122877918</v>
      </c>
      <c r="P35" s="60">
        <v>162325744</v>
      </c>
      <c r="Q35" s="60">
        <v>162325744</v>
      </c>
      <c r="R35" s="60">
        <v>0</v>
      </c>
      <c r="S35" s="60">
        <v>0</v>
      </c>
      <c r="T35" s="60">
        <v>0</v>
      </c>
      <c r="U35" s="60">
        <v>0</v>
      </c>
      <c r="V35" s="60">
        <v>162325744</v>
      </c>
      <c r="W35" s="60">
        <v>85656910</v>
      </c>
      <c r="X35" s="60">
        <v>76668834</v>
      </c>
      <c r="Y35" s="61">
        <v>89.51</v>
      </c>
      <c r="Z35" s="62">
        <v>114209213</v>
      </c>
    </row>
    <row r="36" spans="1:26" ht="12.75">
      <c r="A36" s="58" t="s">
        <v>57</v>
      </c>
      <c r="B36" s="19">
        <v>310374559</v>
      </c>
      <c r="C36" s="19">
        <v>0</v>
      </c>
      <c r="D36" s="59">
        <v>426242439</v>
      </c>
      <c r="E36" s="60">
        <v>380184403</v>
      </c>
      <c r="F36" s="60">
        <v>321534878</v>
      </c>
      <c r="G36" s="60">
        <v>326249515</v>
      </c>
      <c r="H36" s="60">
        <v>328466888</v>
      </c>
      <c r="I36" s="60">
        <v>328466888</v>
      </c>
      <c r="J36" s="60">
        <v>331763462</v>
      </c>
      <c r="K36" s="60">
        <v>310923506</v>
      </c>
      <c r="L36" s="60">
        <v>311631190</v>
      </c>
      <c r="M36" s="60">
        <v>311631190</v>
      </c>
      <c r="N36" s="60">
        <v>315610498</v>
      </c>
      <c r="O36" s="60">
        <v>318270497</v>
      </c>
      <c r="P36" s="60">
        <v>368741606</v>
      </c>
      <c r="Q36" s="60">
        <v>368741606</v>
      </c>
      <c r="R36" s="60">
        <v>0</v>
      </c>
      <c r="S36" s="60">
        <v>0</v>
      </c>
      <c r="T36" s="60">
        <v>0</v>
      </c>
      <c r="U36" s="60">
        <v>0</v>
      </c>
      <c r="V36" s="60">
        <v>368741606</v>
      </c>
      <c r="W36" s="60">
        <v>285138302</v>
      </c>
      <c r="X36" s="60">
        <v>83603304</v>
      </c>
      <c r="Y36" s="61">
        <v>29.32</v>
      </c>
      <c r="Z36" s="62">
        <v>380184403</v>
      </c>
    </row>
    <row r="37" spans="1:26" ht="12.75">
      <c r="A37" s="58" t="s">
        <v>58</v>
      </c>
      <c r="B37" s="19">
        <v>54363535</v>
      </c>
      <c r="C37" s="19">
        <v>0</v>
      </c>
      <c r="D37" s="59">
        <v>44390418</v>
      </c>
      <c r="E37" s="60">
        <v>36178100</v>
      </c>
      <c r="F37" s="60">
        <v>101919615</v>
      </c>
      <c r="G37" s="60">
        <v>90399034</v>
      </c>
      <c r="H37" s="60">
        <v>50217622</v>
      </c>
      <c r="I37" s="60">
        <v>50217622</v>
      </c>
      <c r="J37" s="60">
        <v>50956498</v>
      </c>
      <c r="K37" s="60">
        <v>51147504</v>
      </c>
      <c r="L37" s="60">
        <v>69598295</v>
      </c>
      <c r="M37" s="60">
        <v>69598295</v>
      </c>
      <c r="N37" s="60">
        <v>63026236</v>
      </c>
      <c r="O37" s="60">
        <v>55009833</v>
      </c>
      <c r="P37" s="60">
        <v>90832186</v>
      </c>
      <c r="Q37" s="60">
        <v>90832186</v>
      </c>
      <c r="R37" s="60">
        <v>0</v>
      </c>
      <c r="S37" s="60">
        <v>0</v>
      </c>
      <c r="T37" s="60">
        <v>0</v>
      </c>
      <c r="U37" s="60">
        <v>0</v>
      </c>
      <c r="V37" s="60">
        <v>90832186</v>
      </c>
      <c r="W37" s="60">
        <v>27133575</v>
      </c>
      <c r="X37" s="60">
        <v>63698611</v>
      </c>
      <c r="Y37" s="61">
        <v>234.76</v>
      </c>
      <c r="Z37" s="62">
        <v>36178100</v>
      </c>
    </row>
    <row r="38" spans="1:26" ht="12.75">
      <c r="A38" s="58" t="s">
        <v>59</v>
      </c>
      <c r="B38" s="19">
        <v>15036280</v>
      </c>
      <c r="C38" s="19">
        <v>0</v>
      </c>
      <c r="D38" s="59">
        <v>6252015</v>
      </c>
      <c r="E38" s="60">
        <v>15137839</v>
      </c>
      <c r="F38" s="60">
        <v>16778375</v>
      </c>
      <c r="G38" s="60">
        <v>16778375</v>
      </c>
      <c r="H38" s="60">
        <v>16778375</v>
      </c>
      <c r="I38" s="60">
        <v>16778375</v>
      </c>
      <c r="J38" s="60">
        <v>16778375</v>
      </c>
      <c r="K38" s="60">
        <v>15036280</v>
      </c>
      <c r="L38" s="60">
        <v>15036280</v>
      </c>
      <c r="M38" s="60">
        <v>15036280</v>
      </c>
      <c r="N38" s="60">
        <v>15036280</v>
      </c>
      <c r="O38" s="60">
        <v>15036280</v>
      </c>
      <c r="P38" s="60">
        <v>15036280</v>
      </c>
      <c r="Q38" s="60">
        <v>15036280</v>
      </c>
      <c r="R38" s="60">
        <v>0</v>
      </c>
      <c r="S38" s="60">
        <v>0</v>
      </c>
      <c r="T38" s="60">
        <v>0</v>
      </c>
      <c r="U38" s="60">
        <v>0</v>
      </c>
      <c r="V38" s="60">
        <v>15036280</v>
      </c>
      <c r="W38" s="60">
        <v>11353379</v>
      </c>
      <c r="X38" s="60">
        <v>3682901</v>
      </c>
      <c r="Y38" s="61">
        <v>32.44</v>
      </c>
      <c r="Z38" s="62">
        <v>15137839</v>
      </c>
    </row>
    <row r="39" spans="1:26" ht="12.75">
      <c r="A39" s="58" t="s">
        <v>60</v>
      </c>
      <c r="B39" s="19">
        <v>345673407</v>
      </c>
      <c r="C39" s="19">
        <v>0</v>
      </c>
      <c r="D39" s="59">
        <v>477273742</v>
      </c>
      <c r="E39" s="60">
        <v>443077677</v>
      </c>
      <c r="F39" s="60">
        <v>359763623</v>
      </c>
      <c r="G39" s="60">
        <v>364897874</v>
      </c>
      <c r="H39" s="60">
        <v>396220668</v>
      </c>
      <c r="I39" s="60">
        <v>396220668</v>
      </c>
      <c r="J39" s="60">
        <v>387877020</v>
      </c>
      <c r="K39" s="60">
        <v>358300807</v>
      </c>
      <c r="L39" s="60">
        <v>369918646</v>
      </c>
      <c r="M39" s="60">
        <v>369918646</v>
      </c>
      <c r="N39" s="60">
        <v>371199448</v>
      </c>
      <c r="O39" s="60">
        <v>371102302</v>
      </c>
      <c r="P39" s="60">
        <v>425198884</v>
      </c>
      <c r="Q39" s="60">
        <v>425198884</v>
      </c>
      <c r="R39" s="60">
        <v>0</v>
      </c>
      <c r="S39" s="60">
        <v>0</v>
      </c>
      <c r="T39" s="60">
        <v>0</v>
      </c>
      <c r="U39" s="60">
        <v>0</v>
      </c>
      <c r="V39" s="60">
        <v>425198884</v>
      </c>
      <c r="W39" s="60">
        <v>332308258</v>
      </c>
      <c r="X39" s="60">
        <v>92890626</v>
      </c>
      <c r="Y39" s="61">
        <v>27.95</v>
      </c>
      <c r="Z39" s="62">
        <v>443077677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58382164</v>
      </c>
      <c r="C42" s="19">
        <v>0</v>
      </c>
      <c r="D42" s="59">
        <v>65231421</v>
      </c>
      <c r="E42" s="60">
        <v>26903077</v>
      </c>
      <c r="F42" s="60">
        <v>55966144</v>
      </c>
      <c r="G42" s="60">
        <v>-5561187</v>
      </c>
      <c r="H42" s="60">
        <v>-9971031</v>
      </c>
      <c r="I42" s="60">
        <v>40433926</v>
      </c>
      <c r="J42" s="60">
        <v>-4422572</v>
      </c>
      <c r="K42" s="60">
        <v>-7905496</v>
      </c>
      <c r="L42" s="60">
        <v>32950536</v>
      </c>
      <c r="M42" s="60">
        <v>20622468</v>
      </c>
      <c r="N42" s="60">
        <v>-2049862</v>
      </c>
      <c r="O42" s="60">
        <v>-6079604</v>
      </c>
      <c r="P42" s="60">
        <v>50821525</v>
      </c>
      <c r="Q42" s="60">
        <v>42692059</v>
      </c>
      <c r="R42" s="60">
        <v>0</v>
      </c>
      <c r="S42" s="60">
        <v>0</v>
      </c>
      <c r="T42" s="60">
        <v>0</v>
      </c>
      <c r="U42" s="60">
        <v>0</v>
      </c>
      <c r="V42" s="60">
        <v>103748453</v>
      </c>
      <c r="W42" s="60">
        <v>83569408</v>
      </c>
      <c r="X42" s="60">
        <v>20179045</v>
      </c>
      <c r="Y42" s="61">
        <v>24.15</v>
      </c>
      <c r="Z42" s="62">
        <v>26903077</v>
      </c>
    </row>
    <row r="43" spans="1:26" ht="12.75">
      <c r="A43" s="58" t="s">
        <v>63</v>
      </c>
      <c r="B43" s="19">
        <v>-49347977</v>
      </c>
      <c r="C43" s="19">
        <v>0</v>
      </c>
      <c r="D43" s="59">
        <v>-79737905</v>
      </c>
      <c r="E43" s="60">
        <v>-85685017</v>
      </c>
      <c r="F43" s="60">
        <v>-5004914</v>
      </c>
      <c r="G43" s="60">
        <v>-7092250</v>
      </c>
      <c r="H43" s="60">
        <v>-4478309</v>
      </c>
      <c r="I43" s="60">
        <v>-16575473</v>
      </c>
      <c r="J43" s="60">
        <v>-3746234</v>
      </c>
      <c r="K43" s="60">
        <v>-1117316</v>
      </c>
      <c r="L43" s="60">
        <v>-4364222</v>
      </c>
      <c r="M43" s="60">
        <v>-9227772</v>
      </c>
      <c r="N43" s="60">
        <v>-3899443</v>
      </c>
      <c r="O43" s="60">
        <v>-4513945</v>
      </c>
      <c r="P43" s="60">
        <v>-10903698</v>
      </c>
      <c r="Q43" s="60">
        <v>-19317086</v>
      </c>
      <c r="R43" s="60">
        <v>0</v>
      </c>
      <c r="S43" s="60">
        <v>0</v>
      </c>
      <c r="T43" s="60">
        <v>0</v>
      </c>
      <c r="U43" s="60">
        <v>0</v>
      </c>
      <c r="V43" s="60">
        <v>-45120331</v>
      </c>
      <c r="W43" s="60">
        <v>-62631996</v>
      </c>
      <c r="X43" s="60">
        <v>17511665</v>
      </c>
      <c r="Y43" s="61">
        <v>-27.96</v>
      </c>
      <c r="Z43" s="62">
        <v>-85685017</v>
      </c>
    </row>
    <row r="44" spans="1:26" ht="12.75">
      <c r="A44" s="58" t="s">
        <v>64</v>
      </c>
      <c r="B44" s="19">
        <v>-437590</v>
      </c>
      <c r="C44" s="19">
        <v>0</v>
      </c>
      <c r="D44" s="59">
        <v>-342015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91923106</v>
      </c>
      <c r="C45" s="22">
        <v>0</v>
      </c>
      <c r="D45" s="99">
        <v>69337940</v>
      </c>
      <c r="E45" s="100">
        <v>33141167</v>
      </c>
      <c r="F45" s="100">
        <v>142884337</v>
      </c>
      <c r="G45" s="100">
        <v>130230900</v>
      </c>
      <c r="H45" s="100">
        <v>115781560</v>
      </c>
      <c r="I45" s="100">
        <v>115781560</v>
      </c>
      <c r="J45" s="100">
        <v>107612754</v>
      </c>
      <c r="K45" s="100">
        <v>98589942</v>
      </c>
      <c r="L45" s="100">
        <v>127176256</v>
      </c>
      <c r="M45" s="100">
        <v>127176256</v>
      </c>
      <c r="N45" s="100">
        <v>121226951</v>
      </c>
      <c r="O45" s="100">
        <v>110633402</v>
      </c>
      <c r="P45" s="100">
        <v>150551229</v>
      </c>
      <c r="Q45" s="100">
        <v>150551229</v>
      </c>
      <c r="R45" s="100">
        <v>0</v>
      </c>
      <c r="S45" s="100">
        <v>0</v>
      </c>
      <c r="T45" s="100">
        <v>0</v>
      </c>
      <c r="U45" s="100">
        <v>0</v>
      </c>
      <c r="V45" s="100">
        <v>150551229</v>
      </c>
      <c r="W45" s="100">
        <v>112860519</v>
      </c>
      <c r="X45" s="100">
        <v>37690710</v>
      </c>
      <c r="Y45" s="101">
        <v>33.4</v>
      </c>
      <c r="Z45" s="102">
        <v>33141167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2536631</v>
      </c>
      <c r="C49" s="52">
        <v>0</v>
      </c>
      <c r="D49" s="129">
        <v>2318488</v>
      </c>
      <c r="E49" s="54">
        <v>1907870</v>
      </c>
      <c r="F49" s="54">
        <v>0</v>
      </c>
      <c r="G49" s="54">
        <v>0</v>
      </c>
      <c r="H49" s="54">
        <v>0</v>
      </c>
      <c r="I49" s="54">
        <v>1780329</v>
      </c>
      <c r="J49" s="54">
        <v>0</v>
      </c>
      <c r="K49" s="54">
        <v>0</v>
      </c>
      <c r="L49" s="54">
        <v>0</v>
      </c>
      <c r="M49" s="54">
        <v>38858135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47401453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93.74653450570605</v>
      </c>
      <c r="C58" s="5">
        <f>IF(C67=0,0,+(C76/C67)*100)</f>
        <v>0</v>
      </c>
      <c r="D58" s="6">
        <f aca="true" t="shared" si="6" ref="D58:Z58">IF(D67=0,0,+(D76/D67)*100)</f>
        <v>65.0000005632595</v>
      </c>
      <c r="E58" s="7">
        <f t="shared" si="6"/>
        <v>78.97094135687757</v>
      </c>
      <c r="F58" s="7">
        <f t="shared" si="6"/>
        <v>16.353425348589123</v>
      </c>
      <c r="G58" s="7">
        <f t="shared" si="6"/>
        <v>27.528512689501955</v>
      </c>
      <c r="H58" s="7">
        <f t="shared" si="6"/>
        <v>20.39991369722235</v>
      </c>
      <c r="I58" s="7">
        <f t="shared" si="6"/>
        <v>21.419535162635288</v>
      </c>
      <c r="J58" s="7">
        <f t="shared" si="6"/>
        <v>43.99320147878662</v>
      </c>
      <c r="K58" s="7">
        <f t="shared" si="6"/>
        <v>40.451167716678896</v>
      </c>
      <c r="L58" s="7">
        <f t="shared" si="6"/>
        <v>95.87273883866575</v>
      </c>
      <c r="M58" s="7">
        <f t="shared" si="6"/>
        <v>59.535270487234136</v>
      </c>
      <c r="N58" s="7">
        <f t="shared" si="6"/>
        <v>3037.7900720178804</v>
      </c>
      <c r="O58" s="7">
        <f t="shared" si="6"/>
        <v>58.18854780649456</v>
      </c>
      <c r="P58" s="7">
        <f t="shared" si="6"/>
        <v>33.65934835363603</v>
      </c>
      <c r="Q58" s="7">
        <f t="shared" si="6"/>
        <v>66.4967585742719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48.478236085049595</v>
      </c>
      <c r="W58" s="7">
        <f t="shared" si="6"/>
        <v>80.78175059141603</v>
      </c>
      <c r="X58" s="7">
        <f t="shared" si="6"/>
        <v>0</v>
      </c>
      <c r="Y58" s="7">
        <f t="shared" si="6"/>
        <v>0</v>
      </c>
      <c r="Z58" s="8">
        <f t="shared" si="6"/>
        <v>78.97094135687757</v>
      </c>
    </row>
    <row r="59" spans="1:26" ht="12.75">
      <c r="A59" s="37" t="s">
        <v>31</v>
      </c>
      <c r="B59" s="9">
        <f aca="true" t="shared" si="7" ref="B59:Z66">IF(B68=0,0,+(B77/B68)*100)</f>
        <v>92.86441173265736</v>
      </c>
      <c r="C59" s="9">
        <f t="shared" si="7"/>
        <v>0</v>
      </c>
      <c r="D59" s="2">
        <f t="shared" si="7"/>
        <v>65.00000094260486</v>
      </c>
      <c r="E59" s="10">
        <f t="shared" si="7"/>
        <v>76.00000326769702</v>
      </c>
      <c r="F59" s="10">
        <f t="shared" si="7"/>
        <v>14.023041474654377</v>
      </c>
      <c r="G59" s="10">
        <f t="shared" si="7"/>
        <v>26.128586043927804</v>
      </c>
      <c r="H59" s="10">
        <f t="shared" si="7"/>
        <v>19.037559477374685</v>
      </c>
      <c r="I59" s="10">
        <f t="shared" si="7"/>
        <v>19.717252679712313</v>
      </c>
      <c r="J59" s="10">
        <f t="shared" si="7"/>
        <v>39.305173785590966</v>
      </c>
      <c r="K59" s="10">
        <f t="shared" si="7"/>
        <v>35.10267471833322</v>
      </c>
      <c r="L59" s="10">
        <f t="shared" si="7"/>
        <v>78.15767998846592</v>
      </c>
      <c r="M59" s="10">
        <f t="shared" si="7"/>
        <v>50.85926731842717</v>
      </c>
      <c r="N59" s="10">
        <f t="shared" si="7"/>
        <v>2709.4299274302584</v>
      </c>
      <c r="O59" s="10">
        <f t="shared" si="7"/>
        <v>59.55172465996061</v>
      </c>
      <c r="P59" s="10">
        <f t="shared" si="7"/>
        <v>31.27170108792841</v>
      </c>
      <c r="Q59" s="10">
        <f t="shared" si="7"/>
        <v>63.93637583416577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44.61501793950012</v>
      </c>
      <c r="W59" s="10">
        <f t="shared" si="7"/>
        <v>75.99834103119993</v>
      </c>
      <c r="X59" s="10">
        <f t="shared" si="7"/>
        <v>0</v>
      </c>
      <c r="Y59" s="10">
        <f t="shared" si="7"/>
        <v>0</v>
      </c>
      <c r="Z59" s="11">
        <f t="shared" si="7"/>
        <v>76.00000326769702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64.99999728328345</v>
      </c>
      <c r="E60" s="13">
        <f t="shared" si="7"/>
        <v>100</v>
      </c>
      <c r="F60" s="13">
        <f t="shared" si="7"/>
        <v>39.591971110813894</v>
      </c>
      <c r="G60" s="13">
        <f t="shared" si="7"/>
        <v>41.231469145470385</v>
      </c>
      <c r="H60" s="13">
        <f t="shared" si="7"/>
        <v>33.679118316094936</v>
      </c>
      <c r="I60" s="13">
        <f t="shared" si="7"/>
        <v>38.162051547315606</v>
      </c>
      <c r="J60" s="13">
        <f t="shared" si="7"/>
        <v>89.39774366511527</v>
      </c>
      <c r="K60" s="13">
        <f t="shared" si="7"/>
        <v>0</v>
      </c>
      <c r="L60" s="13">
        <f t="shared" si="7"/>
        <v>-10076.068200493017</v>
      </c>
      <c r="M60" s="13">
        <f t="shared" si="7"/>
        <v>311.57199197398467</v>
      </c>
      <c r="N60" s="13">
        <f t="shared" si="7"/>
        <v>0</v>
      </c>
      <c r="O60" s="13">
        <f t="shared" si="7"/>
        <v>44.228492501973165</v>
      </c>
      <c r="P60" s="13">
        <f t="shared" si="7"/>
        <v>81.90103638595883</v>
      </c>
      <c r="Q60" s="13">
        <f t="shared" si="7"/>
        <v>105.51817079520538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105.62452119713177</v>
      </c>
      <c r="W60" s="13">
        <f t="shared" si="7"/>
        <v>96.35957620211899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64.99999728328345</v>
      </c>
      <c r="E64" s="13">
        <f t="shared" si="7"/>
        <v>100</v>
      </c>
      <c r="F64" s="13">
        <f t="shared" si="7"/>
        <v>39.591971110813894</v>
      </c>
      <c r="G64" s="13">
        <f t="shared" si="7"/>
        <v>41.231469145470385</v>
      </c>
      <c r="H64" s="13">
        <f t="shared" si="7"/>
        <v>33.679118316094936</v>
      </c>
      <c r="I64" s="13">
        <f t="shared" si="7"/>
        <v>38.162051547315606</v>
      </c>
      <c r="J64" s="13">
        <f t="shared" si="7"/>
        <v>89.39774366511527</v>
      </c>
      <c r="K64" s="13">
        <f t="shared" si="7"/>
        <v>0</v>
      </c>
      <c r="L64" s="13">
        <f t="shared" si="7"/>
        <v>-10076.068200493017</v>
      </c>
      <c r="M64" s="13">
        <f t="shared" si="7"/>
        <v>311.57199197398467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155.70548573019914</v>
      </c>
      <c r="W64" s="13">
        <f t="shared" si="7"/>
        <v>96.35957620211899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20933161</v>
      </c>
      <c r="C67" s="24"/>
      <c r="D67" s="25">
        <v>35507612</v>
      </c>
      <c r="E67" s="26">
        <v>36323100</v>
      </c>
      <c r="F67" s="26">
        <v>3199397</v>
      </c>
      <c r="G67" s="26">
        <v>3182355</v>
      </c>
      <c r="H67" s="26">
        <v>3170234</v>
      </c>
      <c r="I67" s="26">
        <v>9551986</v>
      </c>
      <c r="J67" s="26">
        <v>3140683</v>
      </c>
      <c r="K67" s="26">
        <v>2755206</v>
      </c>
      <c r="L67" s="26">
        <v>2790325</v>
      </c>
      <c r="M67" s="26">
        <v>8686214</v>
      </c>
      <c r="N67" s="26">
        <v>72482</v>
      </c>
      <c r="O67" s="26">
        <v>3190236</v>
      </c>
      <c r="P67" s="26">
        <v>5751371</v>
      </c>
      <c r="Q67" s="26">
        <v>9014089</v>
      </c>
      <c r="R67" s="26"/>
      <c r="S67" s="26"/>
      <c r="T67" s="26"/>
      <c r="U67" s="26"/>
      <c r="V67" s="26">
        <v>27252289</v>
      </c>
      <c r="W67" s="26">
        <v>26631000</v>
      </c>
      <c r="X67" s="26"/>
      <c r="Y67" s="25"/>
      <c r="Z67" s="27">
        <v>36323100</v>
      </c>
    </row>
    <row r="68" spans="1:26" ht="12.75" hidden="1">
      <c r="A68" s="37" t="s">
        <v>31</v>
      </c>
      <c r="B68" s="19">
        <v>18345341</v>
      </c>
      <c r="C68" s="19"/>
      <c r="D68" s="20">
        <v>31826698</v>
      </c>
      <c r="E68" s="21">
        <v>31826696</v>
      </c>
      <c r="F68" s="21">
        <v>2907800</v>
      </c>
      <c r="G68" s="21">
        <v>2887374</v>
      </c>
      <c r="H68" s="21">
        <v>2875253</v>
      </c>
      <c r="I68" s="21">
        <v>8670427</v>
      </c>
      <c r="J68" s="21">
        <v>2846755</v>
      </c>
      <c r="K68" s="21">
        <v>2755206</v>
      </c>
      <c r="L68" s="21">
        <v>2795193</v>
      </c>
      <c r="M68" s="21">
        <v>8397154</v>
      </c>
      <c r="N68" s="21">
        <v>72482</v>
      </c>
      <c r="O68" s="21">
        <v>2906428</v>
      </c>
      <c r="P68" s="21">
        <v>5480140</v>
      </c>
      <c r="Q68" s="21">
        <v>8459050</v>
      </c>
      <c r="R68" s="21"/>
      <c r="S68" s="21"/>
      <c r="T68" s="21"/>
      <c r="U68" s="21"/>
      <c r="V68" s="21">
        <v>25526631</v>
      </c>
      <c r="W68" s="21">
        <v>23870250</v>
      </c>
      <c r="X68" s="21"/>
      <c r="Y68" s="20"/>
      <c r="Z68" s="23">
        <v>31826696</v>
      </c>
    </row>
    <row r="69" spans="1:26" ht="12.75" hidden="1">
      <c r="A69" s="38" t="s">
        <v>32</v>
      </c>
      <c r="B69" s="19">
        <v>2587820</v>
      </c>
      <c r="C69" s="19"/>
      <c r="D69" s="20">
        <v>3680914</v>
      </c>
      <c r="E69" s="21">
        <v>3547153</v>
      </c>
      <c r="F69" s="21">
        <v>291597</v>
      </c>
      <c r="G69" s="21">
        <v>294981</v>
      </c>
      <c r="H69" s="21">
        <v>294981</v>
      </c>
      <c r="I69" s="21">
        <v>881559</v>
      </c>
      <c r="J69" s="21">
        <v>293928</v>
      </c>
      <c r="K69" s="21"/>
      <c r="L69" s="21">
        <v>-4868</v>
      </c>
      <c r="M69" s="21">
        <v>289060</v>
      </c>
      <c r="N69" s="21"/>
      <c r="O69" s="21">
        <v>283808</v>
      </c>
      <c r="P69" s="21">
        <v>271231</v>
      </c>
      <c r="Q69" s="21">
        <v>555039</v>
      </c>
      <c r="R69" s="21"/>
      <c r="S69" s="21"/>
      <c r="T69" s="21"/>
      <c r="U69" s="21"/>
      <c r="V69" s="21">
        <v>1725658</v>
      </c>
      <c r="W69" s="21">
        <v>2760750</v>
      </c>
      <c r="X69" s="21"/>
      <c r="Y69" s="20"/>
      <c r="Z69" s="23">
        <v>3547153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2587820</v>
      </c>
      <c r="C73" s="19"/>
      <c r="D73" s="20">
        <v>3680914</v>
      </c>
      <c r="E73" s="21">
        <v>3547153</v>
      </c>
      <c r="F73" s="21">
        <v>291597</v>
      </c>
      <c r="G73" s="21">
        <v>294981</v>
      </c>
      <c r="H73" s="21">
        <v>294981</v>
      </c>
      <c r="I73" s="21">
        <v>881559</v>
      </c>
      <c r="J73" s="21">
        <v>293928</v>
      </c>
      <c r="K73" s="21"/>
      <c r="L73" s="21">
        <v>-4868</v>
      </c>
      <c r="M73" s="21">
        <v>289060</v>
      </c>
      <c r="N73" s="21"/>
      <c r="O73" s="21"/>
      <c r="P73" s="21"/>
      <c r="Q73" s="21"/>
      <c r="R73" s="21"/>
      <c r="S73" s="21"/>
      <c r="T73" s="21"/>
      <c r="U73" s="21"/>
      <c r="V73" s="21">
        <v>1170619</v>
      </c>
      <c r="W73" s="21">
        <v>2760750</v>
      </c>
      <c r="X73" s="21"/>
      <c r="Y73" s="20"/>
      <c r="Z73" s="23">
        <v>3547153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283808</v>
      </c>
      <c r="P74" s="21">
        <v>271231</v>
      </c>
      <c r="Q74" s="21">
        <v>555039</v>
      </c>
      <c r="R74" s="21"/>
      <c r="S74" s="21"/>
      <c r="T74" s="21"/>
      <c r="U74" s="21"/>
      <c r="V74" s="21">
        <v>555039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>
        <v>949251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949251</v>
      </c>
    </row>
    <row r="76" spans="1:26" ht="12.75" hidden="1">
      <c r="A76" s="42" t="s">
        <v>287</v>
      </c>
      <c r="B76" s="32">
        <v>19624113</v>
      </c>
      <c r="C76" s="32"/>
      <c r="D76" s="33">
        <v>23079948</v>
      </c>
      <c r="E76" s="34">
        <v>28684694</v>
      </c>
      <c r="F76" s="34">
        <v>523211</v>
      </c>
      <c r="G76" s="34">
        <v>876055</v>
      </c>
      <c r="H76" s="34">
        <v>646725</v>
      </c>
      <c r="I76" s="34">
        <v>2045991</v>
      </c>
      <c r="J76" s="34">
        <v>1381687</v>
      </c>
      <c r="K76" s="34">
        <v>1114513</v>
      </c>
      <c r="L76" s="34">
        <v>2675161</v>
      </c>
      <c r="M76" s="34">
        <v>5171361</v>
      </c>
      <c r="N76" s="34">
        <v>2201851</v>
      </c>
      <c r="O76" s="34">
        <v>1856352</v>
      </c>
      <c r="P76" s="34">
        <v>1935874</v>
      </c>
      <c r="Q76" s="34">
        <v>5994077</v>
      </c>
      <c r="R76" s="34"/>
      <c r="S76" s="34"/>
      <c r="T76" s="34"/>
      <c r="U76" s="34"/>
      <c r="V76" s="34">
        <v>13211429</v>
      </c>
      <c r="W76" s="34">
        <v>21512988</v>
      </c>
      <c r="X76" s="34"/>
      <c r="Y76" s="33"/>
      <c r="Z76" s="35">
        <v>28684694</v>
      </c>
    </row>
    <row r="77" spans="1:26" ht="12.75" hidden="1">
      <c r="A77" s="37" t="s">
        <v>31</v>
      </c>
      <c r="B77" s="19">
        <v>17036293</v>
      </c>
      <c r="C77" s="19"/>
      <c r="D77" s="20">
        <v>20687354</v>
      </c>
      <c r="E77" s="21">
        <v>24188290</v>
      </c>
      <c r="F77" s="21">
        <v>407762</v>
      </c>
      <c r="G77" s="21">
        <v>754430</v>
      </c>
      <c r="H77" s="21">
        <v>547378</v>
      </c>
      <c r="I77" s="21">
        <v>1709570</v>
      </c>
      <c r="J77" s="21">
        <v>1118922</v>
      </c>
      <c r="K77" s="21">
        <v>967151</v>
      </c>
      <c r="L77" s="21">
        <v>2184658</v>
      </c>
      <c r="M77" s="21">
        <v>4270731</v>
      </c>
      <c r="N77" s="21">
        <v>1963849</v>
      </c>
      <c r="O77" s="21">
        <v>1730828</v>
      </c>
      <c r="P77" s="21">
        <v>1713733</v>
      </c>
      <c r="Q77" s="21">
        <v>5408410</v>
      </c>
      <c r="R77" s="21"/>
      <c r="S77" s="21"/>
      <c r="T77" s="21"/>
      <c r="U77" s="21"/>
      <c r="V77" s="21">
        <v>11388711</v>
      </c>
      <c r="W77" s="21">
        <v>18140994</v>
      </c>
      <c r="X77" s="21"/>
      <c r="Y77" s="20"/>
      <c r="Z77" s="23">
        <v>24188290</v>
      </c>
    </row>
    <row r="78" spans="1:26" ht="12.75" hidden="1">
      <c r="A78" s="38" t="s">
        <v>32</v>
      </c>
      <c r="B78" s="19">
        <v>2587820</v>
      </c>
      <c r="C78" s="19"/>
      <c r="D78" s="20">
        <v>2392594</v>
      </c>
      <c r="E78" s="21">
        <v>3547153</v>
      </c>
      <c r="F78" s="21">
        <v>115449</v>
      </c>
      <c r="G78" s="21">
        <v>121625</v>
      </c>
      <c r="H78" s="21">
        <v>99347</v>
      </c>
      <c r="I78" s="21">
        <v>336421</v>
      </c>
      <c r="J78" s="21">
        <v>262765</v>
      </c>
      <c r="K78" s="21">
        <v>147362</v>
      </c>
      <c r="L78" s="21">
        <v>490503</v>
      </c>
      <c r="M78" s="21">
        <v>900630</v>
      </c>
      <c r="N78" s="21">
        <v>238002</v>
      </c>
      <c r="O78" s="21">
        <v>125524</v>
      </c>
      <c r="P78" s="21">
        <v>222141</v>
      </c>
      <c r="Q78" s="21">
        <v>585667</v>
      </c>
      <c r="R78" s="21"/>
      <c r="S78" s="21"/>
      <c r="T78" s="21"/>
      <c r="U78" s="21"/>
      <c r="V78" s="21">
        <v>1822718</v>
      </c>
      <c r="W78" s="21">
        <v>2660247</v>
      </c>
      <c r="X78" s="21"/>
      <c r="Y78" s="20"/>
      <c r="Z78" s="23">
        <v>3547153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2587820</v>
      </c>
      <c r="C82" s="19"/>
      <c r="D82" s="20">
        <v>2392594</v>
      </c>
      <c r="E82" s="21">
        <v>3547153</v>
      </c>
      <c r="F82" s="21">
        <v>115449</v>
      </c>
      <c r="G82" s="21">
        <v>121625</v>
      </c>
      <c r="H82" s="21">
        <v>99347</v>
      </c>
      <c r="I82" s="21">
        <v>336421</v>
      </c>
      <c r="J82" s="21">
        <v>262765</v>
      </c>
      <c r="K82" s="21">
        <v>147362</v>
      </c>
      <c r="L82" s="21">
        <v>490503</v>
      </c>
      <c r="M82" s="21">
        <v>900630</v>
      </c>
      <c r="N82" s="21">
        <v>238002</v>
      </c>
      <c r="O82" s="21">
        <v>125524</v>
      </c>
      <c r="P82" s="21">
        <v>222141</v>
      </c>
      <c r="Q82" s="21">
        <v>585667</v>
      </c>
      <c r="R82" s="21"/>
      <c r="S82" s="21"/>
      <c r="T82" s="21"/>
      <c r="U82" s="21"/>
      <c r="V82" s="21">
        <v>1822718</v>
      </c>
      <c r="W82" s="21">
        <v>2660247</v>
      </c>
      <c r="X82" s="21"/>
      <c r="Y82" s="20"/>
      <c r="Z82" s="23">
        <v>3547153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>
        <v>949251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711747</v>
      </c>
      <c r="X84" s="30"/>
      <c r="Y84" s="29"/>
      <c r="Z84" s="31">
        <v>949251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3963046</v>
      </c>
      <c r="D5" s="357">
        <f t="shared" si="0"/>
        <v>0</v>
      </c>
      <c r="E5" s="356">
        <f t="shared" si="0"/>
        <v>2200000</v>
      </c>
      <c r="F5" s="358">
        <f t="shared" si="0"/>
        <v>1446182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1084637</v>
      </c>
      <c r="Y5" s="358">
        <f t="shared" si="0"/>
        <v>-1084637</v>
      </c>
      <c r="Z5" s="359">
        <f>+IF(X5&lt;&gt;0,+(Y5/X5)*100,0)</f>
        <v>-100</v>
      </c>
      <c r="AA5" s="360">
        <f>+AA6+AA8+AA11+AA13+AA15</f>
        <v>1446182</v>
      </c>
    </row>
    <row r="6" spans="1:27" ht="12.75">
      <c r="A6" s="361" t="s">
        <v>205</v>
      </c>
      <c r="B6" s="142"/>
      <c r="C6" s="60">
        <f>+C7</f>
        <v>3963046</v>
      </c>
      <c r="D6" s="340">
        <f aca="true" t="shared" si="1" ref="D6:AA6">+D7</f>
        <v>0</v>
      </c>
      <c r="E6" s="60">
        <f t="shared" si="1"/>
        <v>1386000</v>
      </c>
      <c r="F6" s="59">
        <f t="shared" si="1"/>
        <v>1446182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1084637</v>
      </c>
      <c r="Y6" s="59">
        <f t="shared" si="1"/>
        <v>-1084637</v>
      </c>
      <c r="Z6" s="61">
        <f>+IF(X6&lt;&gt;0,+(Y6/X6)*100,0)</f>
        <v>-100</v>
      </c>
      <c r="AA6" s="62">
        <f t="shared" si="1"/>
        <v>1446182</v>
      </c>
    </row>
    <row r="7" spans="1:27" ht="12.75">
      <c r="A7" s="291" t="s">
        <v>229</v>
      </c>
      <c r="B7" s="142"/>
      <c r="C7" s="60">
        <v>3963046</v>
      </c>
      <c r="D7" s="340"/>
      <c r="E7" s="60">
        <v>1386000</v>
      </c>
      <c r="F7" s="59">
        <v>1446182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1084637</v>
      </c>
      <c r="Y7" s="59">
        <v>-1084637</v>
      </c>
      <c r="Z7" s="61">
        <v>-100</v>
      </c>
      <c r="AA7" s="62">
        <v>1446182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400000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414000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414000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8881000</v>
      </c>
      <c r="F22" s="345">
        <f t="shared" si="6"/>
        <v>5033205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3774904</v>
      </c>
      <c r="Y22" s="345">
        <f t="shared" si="6"/>
        <v>-3774904</v>
      </c>
      <c r="Z22" s="336">
        <f>+IF(X22&lt;&gt;0,+(Y22/X22)*100,0)</f>
        <v>-100</v>
      </c>
      <c r="AA22" s="350">
        <f>SUM(AA23:AA32)</f>
        <v>5033205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8397000</v>
      </c>
      <c r="F25" s="59">
        <v>3769862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2827397</v>
      </c>
      <c r="Y25" s="59">
        <v>-2827397</v>
      </c>
      <c r="Z25" s="61">
        <v>-100</v>
      </c>
      <c r="AA25" s="62">
        <v>3769862</v>
      </c>
    </row>
    <row r="26" spans="1:27" ht="12.75">
      <c r="A26" s="361" t="s">
        <v>240</v>
      </c>
      <c r="B26" s="302"/>
      <c r="C26" s="362"/>
      <c r="D26" s="363"/>
      <c r="E26" s="362"/>
      <c r="F26" s="364">
        <v>1263343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947507</v>
      </c>
      <c r="Y26" s="364">
        <v>-947507</v>
      </c>
      <c r="Z26" s="365">
        <v>-100</v>
      </c>
      <c r="AA26" s="366">
        <v>1263343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484000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522000</v>
      </c>
      <c r="F40" s="345">
        <f t="shared" si="9"/>
        <v>5092893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3819670</v>
      </c>
      <c r="Y40" s="345">
        <f t="shared" si="9"/>
        <v>-3819670</v>
      </c>
      <c r="Z40" s="336">
        <f>+IF(X40&lt;&gt;0,+(Y40/X40)*100,0)</f>
        <v>-100</v>
      </c>
      <c r="AA40" s="350">
        <f>SUM(AA41:AA49)</f>
        <v>5092893</v>
      </c>
    </row>
    <row r="41" spans="1:27" ht="12.75">
      <c r="A41" s="361" t="s">
        <v>248</v>
      </c>
      <c r="B41" s="142"/>
      <c r="C41" s="362"/>
      <c r="D41" s="363"/>
      <c r="E41" s="362">
        <v>363000</v>
      </c>
      <c r="F41" s="364">
        <v>1412056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1059042</v>
      </c>
      <c r="Y41" s="364">
        <v>-1059042</v>
      </c>
      <c r="Z41" s="365">
        <v>-100</v>
      </c>
      <c r="AA41" s="366">
        <v>1412056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159000</v>
      </c>
      <c r="F43" s="370">
        <v>504151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378113</v>
      </c>
      <c r="Y43" s="370">
        <v>-378113</v>
      </c>
      <c r="Z43" s="371">
        <v>-100</v>
      </c>
      <c r="AA43" s="303">
        <v>504151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3176686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2382515</v>
      </c>
      <c r="Y47" s="53">
        <v>-2382515</v>
      </c>
      <c r="Z47" s="94">
        <v>-100</v>
      </c>
      <c r="AA47" s="95">
        <v>3176686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3963046</v>
      </c>
      <c r="D60" s="346">
        <f t="shared" si="14"/>
        <v>0</v>
      </c>
      <c r="E60" s="219">
        <f t="shared" si="14"/>
        <v>11603000</v>
      </c>
      <c r="F60" s="264">
        <f t="shared" si="14"/>
        <v>11572280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8679211</v>
      </c>
      <c r="Y60" s="264">
        <f t="shared" si="14"/>
        <v>-8679211</v>
      </c>
      <c r="Z60" s="337">
        <f>+IF(X60&lt;&gt;0,+(Y60/X60)*100,0)</f>
        <v>-100</v>
      </c>
      <c r="AA60" s="232">
        <f>+AA57+AA54+AA51+AA40+AA37+AA34+AA22+AA5</f>
        <v>11572280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121938771</v>
      </c>
      <c r="D5" s="153">
        <f>SUM(D6:D8)</f>
        <v>0</v>
      </c>
      <c r="E5" s="154">
        <f t="shared" si="0"/>
        <v>179833000</v>
      </c>
      <c r="F5" s="100">
        <f t="shared" si="0"/>
        <v>155170757</v>
      </c>
      <c r="G5" s="100">
        <f t="shared" si="0"/>
        <v>5126701</v>
      </c>
      <c r="H5" s="100">
        <f t="shared" si="0"/>
        <v>3926139</v>
      </c>
      <c r="I5" s="100">
        <f t="shared" si="0"/>
        <v>42644870</v>
      </c>
      <c r="J5" s="100">
        <f t="shared" si="0"/>
        <v>51697710</v>
      </c>
      <c r="K5" s="100">
        <f t="shared" si="0"/>
        <v>3853210</v>
      </c>
      <c r="L5" s="100">
        <f t="shared" si="0"/>
        <v>4247239</v>
      </c>
      <c r="M5" s="100">
        <f t="shared" si="0"/>
        <v>48909827</v>
      </c>
      <c r="N5" s="100">
        <f t="shared" si="0"/>
        <v>57010276</v>
      </c>
      <c r="O5" s="100">
        <f t="shared" si="0"/>
        <v>839500</v>
      </c>
      <c r="P5" s="100">
        <f t="shared" si="0"/>
        <v>9255105</v>
      </c>
      <c r="Q5" s="100">
        <f t="shared" si="0"/>
        <v>10831964</v>
      </c>
      <c r="R5" s="100">
        <f t="shared" si="0"/>
        <v>20926569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129634555</v>
      </c>
      <c r="X5" s="100">
        <f t="shared" si="0"/>
        <v>134874747</v>
      </c>
      <c r="Y5" s="100">
        <f t="shared" si="0"/>
        <v>-5240192</v>
      </c>
      <c r="Z5" s="137">
        <f>+IF(X5&lt;&gt;0,+(Y5/X5)*100,0)</f>
        <v>-3.885228418630509</v>
      </c>
      <c r="AA5" s="153">
        <f>SUM(AA6:AA8)</f>
        <v>155170757</v>
      </c>
    </row>
    <row r="6" spans="1:27" ht="12.75">
      <c r="A6" s="138" t="s">
        <v>75</v>
      </c>
      <c r="B6" s="136"/>
      <c r="C6" s="155">
        <v>794408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121144363</v>
      </c>
      <c r="D7" s="157"/>
      <c r="E7" s="158">
        <v>179833000</v>
      </c>
      <c r="F7" s="159">
        <v>155170757</v>
      </c>
      <c r="G7" s="159">
        <v>5126701</v>
      </c>
      <c r="H7" s="159">
        <v>3926139</v>
      </c>
      <c r="I7" s="159">
        <v>42644870</v>
      </c>
      <c r="J7" s="159">
        <v>51697710</v>
      </c>
      <c r="K7" s="159">
        <v>3853210</v>
      </c>
      <c r="L7" s="159">
        <v>4247239</v>
      </c>
      <c r="M7" s="159">
        <v>48909827</v>
      </c>
      <c r="N7" s="159">
        <v>57010276</v>
      </c>
      <c r="O7" s="159">
        <v>839500</v>
      </c>
      <c r="P7" s="159">
        <v>9255105</v>
      </c>
      <c r="Q7" s="159">
        <v>10831964</v>
      </c>
      <c r="R7" s="159">
        <v>20926569</v>
      </c>
      <c r="S7" s="159"/>
      <c r="T7" s="159"/>
      <c r="U7" s="159"/>
      <c r="V7" s="159"/>
      <c r="W7" s="159">
        <v>129634555</v>
      </c>
      <c r="X7" s="159">
        <v>134874747</v>
      </c>
      <c r="Y7" s="159">
        <v>-5240192</v>
      </c>
      <c r="Z7" s="141">
        <v>-3.89</v>
      </c>
      <c r="AA7" s="157">
        <v>155170757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2437653</v>
      </c>
      <c r="D9" s="153">
        <f>SUM(D10:D14)</f>
        <v>0</v>
      </c>
      <c r="E9" s="154">
        <f t="shared" si="1"/>
        <v>3484971</v>
      </c>
      <c r="F9" s="100">
        <f t="shared" si="1"/>
        <v>3998422</v>
      </c>
      <c r="G9" s="100">
        <f t="shared" si="1"/>
        <v>159346</v>
      </c>
      <c r="H9" s="100">
        <f t="shared" si="1"/>
        <v>160857</v>
      </c>
      <c r="I9" s="100">
        <f t="shared" si="1"/>
        <v>228415</v>
      </c>
      <c r="J9" s="100">
        <f t="shared" si="1"/>
        <v>548618</v>
      </c>
      <c r="K9" s="100">
        <f t="shared" si="1"/>
        <v>292117</v>
      </c>
      <c r="L9" s="100">
        <f t="shared" si="1"/>
        <v>414214</v>
      </c>
      <c r="M9" s="100">
        <f t="shared" si="1"/>
        <v>285866</v>
      </c>
      <c r="N9" s="100">
        <f t="shared" si="1"/>
        <v>992197</v>
      </c>
      <c r="O9" s="100">
        <f t="shared" si="1"/>
        <v>200972</v>
      </c>
      <c r="P9" s="100">
        <f t="shared" si="1"/>
        <v>283808</v>
      </c>
      <c r="Q9" s="100">
        <f t="shared" si="1"/>
        <v>1239600</v>
      </c>
      <c r="R9" s="100">
        <f t="shared" si="1"/>
        <v>1724380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3265195</v>
      </c>
      <c r="X9" s="100">
        <f t="shared" si="1"/>
        <v>2614500</v>
      </c>
      <c r="Y9" s="100">
        <f t="shared" si="1"/>
        <v>650695</v>
      </c>
      <c r="Z9" s="137">
        <f>+IF(X9&lt;&gt;0,+(Y9/X9)*100,0)</f>
        <v>24.887932683113405</v>
      </c>
      <c r="AA9" s="153">
        <f>SUM(AA10:AA14)</f>
        <v>3998422</v>
      </c>
    </row>
    <row r="10" spans="1:27" ht="12.75">
      <c r="A10" s="138" t="s">
        <v>79</v>
      </c>
      <c r="B10" s="136"/>
      <c r="C10" s="155">
        <v>2437653</v>
      </c>
      <c r="D10" s="155"/>
      <c r="E10" s="156">
        <v>2411411</v>
      </c>
      <c r="F10" s="60">
        <v>3998422</v>
      </c>
      <c r="G10" s="60">
        <v>159346</v>
      </c>
      <c r="H10" s="60">
        <v>160857</v>
      </c>
      <c r="I10" s="60">
        <v>228415</v>
      </c>
      <c r="J10" s="60">
        <v>548618</v>
      </c>
      <c r="K10" s="60">
        <v>292117</v>
      </c>
      <c r="L10" s="60">
        <v>414214</v>
      </c>
      <c r="M10" s="60">
        <v>285866</v>
      </c>
      <c r="N10" s="60">
        <v>992197</v>
      </c>
      <c r="O10" s="60">
        <v>200972</v>
      </c>
      <c r="P10" s="60">
        <v>283808</v>
      </c>
      <c r="Q10" s="60">
        <v>1239600</v>
      </c>
      <c r="R10" s="60">
        <v>1724380</v>
      </c>
      <c r="S10" s="60"/>
      <c r="T10" s="60"/>
      <c r="U10" s="60"/>
      <c r="V10" s="60"/>
      <c r="W10" s="60">
        <v>3265195</v>
      </c>
      <c r="X10" s="60">
        <v>1809000</v>
      </c>
      <c r="Y10" s="60">
        <v>1456195</v>
      </c>
      <c r="Z10" s="140">
        <v>80.5</v>
      </c>
      <c r="AA10" s="155">
        <v>3998422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1073560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805500</v>
      </c>
      <c r="Y12" s="60">
        <v>-805500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40060784</v>
      </c>
      <c r="D15" s="153">
        <f>SUM(D16:D18)</f>
        <v>0</v>
      </c>
      <c r="E15" s="154">
        <f t="shared" si="2"/>
        <v>29880000</v>
      </c>
      <c r="F15" s="100">
        <f t="shared" si="2"/>
        <v>56179664</v>
      </c>
      <c r="G15" s="100">
        <f t="shared" si="2"/>
        <v>457512</v>
      </c>
      <c r="H15" s="100">
        <f t="shared" si="2"/>
        <v>5436570</v>
      </c>
      <c r="I15" s="100">
        <f t="shared" si="2"/>
        <v>3974256</v>
      </c>
      <c r="J15" s="100">
        <f t="shared" si="2"/>
        <v>9868338</v>
      </c>
      <c r="K15" s="100">
        <f t="shared" si="2"/>
        <v>521753</v>
      </c>
      <c r="L15" s="100">
        <f t="shared" si="2"/>
        <v>1654724</v>
      </c>
      <c r="M15" s="100">
        <f t="shared" si="2"/>
        <v>3789589</v>
      </c>
      <c r="N15" s="100">
        <f t="shared" si="2"/>
        <v>5966066</v>
      </c>
      <c r="O15" s="100">
        <f t="shared" si="2"/>
        <v>5746902</v>
      </c>
      <c r="P15" s="100">
        <f t="shared" si="2"/>
        <v>8115859</v>
      </c>
      <c r="Q15" s="100">
        <f t="shared" si="2"/>
        <v>11334382</v>
      </c>
      <c r="R15" s="100">
        <f t="shared" si="2"/>
        <v>25197143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41031547</v>
      </c>
      <c r="X15" s="100">
        <f t="shared" si="2"/>
        <v>22410000</v>
      </c>
      <c r="Y15" s="100">
        <f t="shared" si="2"/>
        <v>18621547</v>
      </c>
      <c r="Z15" s="137">
        <f>+IF(X15&lt;&gt;0,+(Y15/X15)*100,0)</f>
        <v>83.0948103525212</v>
      </c>
      <c r="AA15" s="153">
        <f>SUM(AA16:AA18)</f>
        <v>56179664</v>
      </c>
    </row>
    <row r="16" spans="1:27" ht="12.75">
      <c r="A16" s="138" t="s">
        <v>85</v>
      </c>
      <c r="B16" s="136"/>
      <c r="C16" s="155"/>
      <c r="D16" s="155"/>
      <c r="E16" s="156">
        <v>437000</v>
      </c>
      <c r="F16" s="60">
        <v>236664</v>
      </c>
      <c r="G16" s="60">
        <v>3565</v>
      </c>
      <c r="H16" s="60">
        <v>6012</v>
      </c>
      <c r="I16" s="60">
        <v>4768</v>
      </c>
      <c r="J16" s="60">
        <v>14345</v>
      </c>
      <c r="K16" s="60">
        <v>13694</v>
      </c>
      <c r="L16" s="60">
        <v>22366</v>
      </c>
      <c r="M16" s="60">
        <v>404</v>
      </c>
      <c r="N16" s="60">
        <v>36464</v>
      </c>
      <c r="O16" s="60">
        <v>561</v>
      </c>
      <c r="P16" s="60">
        <v>8744</v>
      </c>
      <c r="Q16" s="60">
        <v>6298</v>
      </c>
      <c r="R16" s="60">
        <v>15603</v>
      </c>
      <c r="S16" s="60"/>
      <c r="T16" s="60"/>
      <c r="U16" s="60"/>
      <c r="V16" s="60"/>
      <c r="W16" s="60">
        <v>66412</v>
      </c>
      <c r="X16" s="60">
        <v>327753</v>
      </c>
      <c r="Y16" s="60">
        <v>-261341</v>
      </c>
      <c r="Z16" s="140">
        <v>-79.74</v>
      </c>
      <c r="AA16" s="155">
        <v>236664</v>
      </c>
    </row>
    <row r="17" spans="1:27" ht="12.75">
      <c r="A17" s="138" t="s">
        <v>86</v>
      </c>
      <c r="B17" s="136"/>
      <c r="C17" s="155">
        <v>40060784</v>
      </c>
      <c r="D17" s="155"/>
      <c r="E17" s="156">
        <v>29443000</v>
      </c>
      <c r="F17" s="60">
        <v>55943000</v>
      </c>
      <c r="G17" s="60">
        <v>453947</v>
      </c>
      <c r="H17" s="60">
        <v>5430558</v>
      </c>
      <c r="I17" s="60">
        <v>3969488</v>
      </c>
      <c r="J17" s="60">
        <v>9853993</v>
      </c>
      <c r="K17" s="60">
        <v>508059</v>
      </c>
      <c r="L17" s="60">
        <v>1632358</v>
      </c>
      <c r="M17" s="60">
        <v>3789185</v>
      </c>
      <c r="N17" s="60">
        <v>5929602</v>
      </c>
      <c r="O17" s="60">
        <v>5746341</v>
      </c>
      <c r="P17" s="60">
        <v>8107115</v>
      </c>
      <c r="Q17" s="60">
        <v>11328084</v>
      </c>
      <c r="R17" s="60">
        <v>25181540</v>
      </c>
      <c r="S17" s="60"/>
      <c r="T17" s="60"/>
      <c r="U17" s="60"/>
      <c r="V17" s="60"/>
      <c r="W17" s="60">
        <v>40965135</v>
      </c>
      <c r="X17" s="60">
        <v>22082247</v>
      </c>
      <c r="Y17" s="60">
        <v>18882888</v>
      </c>
      <c r="Z17" s="140">
        <v>85.51</v>
      </c>
      <c r="AA17" s="155">
        <v>55943000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2587820</v>
      </c>
      <c r="D19" s="153">
        <f>SUM(D20:D23)</f>
        <v>0</v>
      </c>
      <c r="E19" s="154">
        <f t="shared" si="3"/>
        <v>17680914</v>
      </c>
      <c r="F19" s="100">
        <f t="shared" si="3"/>
        <v>3547153</v>
      </c>
      <c r="G19" s="100">
        <f t="shared" si="3"/>
        <v>291597</v>
      </c>
      <c r="H19" s="100">
        <f t="shared" si="3"/>
        <v>294981</v>
      </c>
      <c r="I19" s="100">
        <f t="shared" si="3"/>
        <v>294981</v>
      </c>
      <c r="J19" s="100">
        <f t="shared" si="3"/>
        <v>881559</v>
      </c>
      <c r="K19" s="100">
        <f t="shared" si="3"/>
        <v>293928</v>
      </c>
      <c r="L19" s="100">
        <f t="shared" si="3"/>
        <v>0</v>
      </c>
      <c r="M19" s="100">
        <f t="shared" si="3"/>
        <v>-4868</v>
      </c>
      <c r="N19" s="100">
        <f t="shared" si="3"/>
        <v>289060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1170619</v>
      </c>
      <c r="X19" s="100">
        <f t="shared" si="3"/>
        <v>13260753</v>
      </c>
      <c r="Y19" s="100">
        <f t="shared" si="3"/>
        <v>-12090134</v>
      </c>
      <c r="Z19" s="137">
        <f>+IF(X19&lt;&gt;0,+(Y19/X19)*100,0)</f>
        <v>-91.1723037145779</v>
      </c>
      <c r="AA19" s="153">
        <f>SUM(AA20:AA23)</f>
        <v>3547153</v>
      </c>
    </row>
    <row r="20" spans="1:27" ht="12.75">
      <c r="A20" s="138" t="s">
        <v>89</v>
      </c>
      <c r="B20" s="136"/>
      <c r="C20" s="155"/>
      <c r="D20" s="155"/>
      <c r="E20" s="156">
        <v>14000000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10500003</v>
      </c>
      <c r="Y20" s="60">
        <v>-10500003</v>
      </c>
      <c r="Z20" s="140">
        <v>-100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2587820</v>
      </c>
      <c r="D23" s="155"/>
      <c r="E23" s="156">
        <v>3680914</v>
      </c>
      <c r="F23" s="60">
        <v>3547153</v>
      </c>
      <c r="G23" s="60">
        <v>291597</v>
      </c>
      <c r="H23" s="60">
        <v>294981</v>
      </c>
      <c r="I23" s="60">
        <v>294981</v>
      </c>
      <c r="J23" s="60">
        <v>881559</v>
      </c>
      <c r="K23" s="60">
        <v>293928</v>
      </c>
      <c r="L23" s="60"/>
      <c r="M23" s="60">
        <v>-4868</v>
      </c>
      <c r="N23" s="60">
        <v>289060</v>
      </c>
      <c r="O23" s="60"/>
      <c r="P23" s="60"/>
      <c r="Q23" s="60"/>
      <c r="R23" s="60"/>
      <c r="S23" s="60"/>
      <c r="T23" s="60"/>
      <c r="U23" s="60"/>
      <c r="V23" s="60"/>
      <c r="W23" s="60">
        <v>1170619</v>
      </c>
      <c r="X23" s="60">
        <v>2760750</v>
      </c>
      <c r="Y23" s="60">
        <v>-1590131</v>
      </c>
      <c r="Z23" s="140">
        <v>-57.6</v>
      </c>
      <c r="AA23" s="155">
        <v>3547153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167025028</v>
      </c>
      <c r="D25" s="168">
        <f>+D5+D9+D15+D19+D24</f>
        <v>0</v>
      </c>
      <c r="E25" s="169">
        <f t="shared" si="4"/>
        <v>230878885</v>
      </c>
      <c r="F25" s="73">
        <f t="shared" si="4"/>
        <v>218895996</v>
      </c>
      <c r="G25" s="73">
        <f t="shared" si="4"/>
        <v>6035156</v>
      </c>
      <c r="H25" s="73">
        <f t="shared" si="4"/>
        <v>9818547</v>
      </c>
      <c r="I25" s="73">
        <f t="shared" si="4"/>
        <v>47142522</v>
      </c>
      <c r="J25" s="73">
        <f t="shared" si="4"/>
        <v>62996225</v>
      </c>
      <c r="K25" s="73">
        <f t="shared" si="4"/>
        <v>4961008</v>
      </c>
      <c r="L25" s="73">
        <f t="shared" si="4"/>
        <v>6316177</v>
      </c>
      <c r="M25" s="73">
        <f t="shared" si="4"/>
        <v>52980414</v>
      </c>
      <c r="N25" s="73">
        <f t="shared" si="4"/>
        <v>64257599</v>
      </c>
      <c r="O25" s="73">
        <f t="shared" si="4"/>
        <v>6787374</v>
      </c>
      <c r="P25" s="73">
        <f t="shared" si="4"/>
        <v>17654772</v>
      </c>
      <c r="Q25" s="73">
        <f t="shared" si="4"/>
        <v>23405946</v>
      </c>
      <c r="R25" s="73">
        <f t="shared" si="4"/>
        <v>47848092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175101916</v>
      </c>
      <c r="X25" s="73">
        <f t="shared" si="4"/>
        <v>173160000</v>
      </c>
      <c r="Y25" s="73">
        <f t="shared" si="4"/>
        <v>1941916</v>
      </c>
      <c r="Z25" s="170">
        <f>+IF(X25&lt;&gt;0,+(Y25/X25)*100,0)</f>
        <v>1.1214576114576114</v>
      </c>
      <c r="AA25" s="168">
        <f>+AA5+AA9+AA15+AA19+AA24</f>
        <v>218895996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73277059</v>
      </c>
      <c r="D28" s="153">
        <f>SUM(D29:D31)</f>
        <v>0</v>
      </c>
      <c r="E28" s="154">
        <f t="shared" si="5"/>
        <v>89834340</v>
      </c>
      <c r="F28" s="100">
        <f t="shared" si="5"/>
        <v>90168404</v>
      </c>
      <c r="G28" s="100">
        <f t="shared" si="5"/>
        <v>3201035</v>
      </c>
      <c r="H28" s="100">
        <f t="shared" si="5"/>
        <v>3398611</v>
      </c>
      <c r="I28" s="100">
        <f t="shared" si="5"/>
        <v>10235548</v>
      </c>
      <c r="J28" s="100">
        <f t="shared" si="5"/>
        <v>16835194</v>
      </c>
      <c r="K28" s="100">
        <f t="shared" si="5"/>
        <v>6740915</v>
      </c>
      <c r="L28" s="100">
        <f t="shared" si="5"/>
        <v>5924163</v>
      </c>
      <c r="M28" s="100">
        <f t="shared" si="5"/>
        <v>11236303</v>
      </c>
      <c r="N28" s="100">
        <f t="shared" si="5"/>
        <v>23901381</v>
      </c>
      <c r="O28" s="100">
        <f t="shared" si="5"/>
        <v>5351714</v>
      </c>
      <c r="P28" s="100">
        <f t="shared" si="5"/>
        <v>7454656</v>
      </c>
      <c r="Q28" s="100">
        <f t="shared" si="5"/>
        <v>5023659</v>
      </c>
      <c r="R28" s="100">
        <f t="shared" si="5"/>
        <v>17830029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58566604</v>
      </c>
      <c r="X28" s="100">
        <f t="shared" si="5"/>
        <v>67375494</v>
      </c>
      <c r="Y28" s="100">
        <f t="shared" si="5"/>
        <v>-8808890</v>
      </c>
      <c r="Z28" s="137">
        <f>+IF(X28&lt;&gt;0,+(Y28/X28)*100,0)</f>
        <v>-13.074323432789969</v>
      </c>
      <c r="AA28" s="153">
        <f>SUM(AA29:AA31)</f>
        <v>90168404</v>
      </c>
    </row>
    <row r="29" spans="1:27" ht="12.75">
      <c r="A29" s="138" t="s">
        <v>75</v>
      </c>
      <c r="B29" s="136"/>
      <c r="C29" s="155">
        <v>21298251</v>
      </c>
      <c r="D29" s="155"/>
      <c r="E29" s="156">
        <v>25376255</v>
      </c>
      <c r="F29" s="60">
        <v>23758500</v>
      </c>
      <c r="G29" s="60">
        <v>1259142</v>
      </c>
      <c r="H29" s="60">
        <v>1663120</v>
      </c>
      <c r="I29" s="60">
        <v>1950101</v>
      </c>
      <c r="J29" s="60">
        <v>4872363</v>
      </c>
      <c r="K29" s="60">
        <v>1909455</v>
      </c>
      <c r="L29" s="60">
        <v>1592673</v>
      </c>
      <c r="M29" s="60">
        <v>2648986</v>
      </c>
      <c r="N29" s="60">
        <v>6151114</v>
      </c>
      <c r="O29" s="60">
        <v>1483140</v>
      </c>
      <c r="P29" s="60">
        <v>2263117</v>
      </c>
      <c r="Q29" s="60">
        <v>2716227</v>
      </c>
      <c r="R29" s="60">
        <v>6462484</v>
      </c>
      <c r="S29" s="60"/>
      <c r="T29" s="60"/>
      <c r="U29" s="60"/>
      <c r="V29" s="60"/>
      <c r="W29" s="60">
        <v>17485961</v>
      </c>
      <c r="X29" s="60">
        <v>19032003</v>
      </c>
      <c r="Y29" s="60">
        <v>-1546042</v>
      </c>
      <c r="Z29" s="140">
        <v>-8.12</v>
      </c>
      <c r="AA29" s="155">
        <v>23758500</v>
      </c>
    </row>
    <row r="30" spans="1:27" ht="12.75">
      <c r="A30" s="138" t="s">
        <v>76</v>
      </c>
      <c r="B30" s="136"/>
      <c r="C30" s="157">
        <v>30924527</v>
      </c>
      <c r="D30" s="157"/>
      <c r="E30" s="158">
        <v>63005085</v>
      </c>
      <c r="F30" s="159">
        <v>58969856</v>
      </c>
      <c r="G30" s="159">
        <v>849928</v>
      </c>
      <c r="H30" s="159">
        <v>1025095</v>
      </c>
      <c r="I30" s="159">
        <v>6204489</v>
      </c>
      <c r="J30" s="159">
        <v>8079512</v>
      </c>
      <c r="K30" s="159">
        <v>3231969</v>
      </c>
      <c r="L30" s="159">
        <v>2952611</v>
      </c>
      <c r="M30" s="159">
        <v>3876034</v>
      </c>
      <c r="N30" s="159">
        <v>10060614</v>
      </c>
      <c r="O30" s="159">
        <v>2584779</v>
      </c>
      <c r="P30" s="159">
        <v>4042060</v>
      </c>
      <c r="Q30" s="159">
        <v>1113331</v>
      </c>
      <c r="R30" s="159">
        <v>7740170</v>
      </c>
      <c r="S30" s="159"/>
      <c r="T30" s="159"/>
      <c r="U30" s="159"/>
      <c r="V30" s="159"/>
      <c r="W30" s="159">
        <v>25880296</v>
      </c>
      <c r="X30" s="159">
        <v>47253744</v>
      </c>
      <c r="Y30" s="159">
        <v>-21373448</v>
      </c>
      <c r="Z30" s="141">
        <v>-45.23</v>
      </c>
      <c r="AA30" s="157">
        <v>58969856</v>
      </c>
    </row>
    <row r="31" spans="1:27" ht="12.75">
      <c r="A31" s="138" t="s">
        <v>77</v>
      </c>
      <c r="B31" s="136"/>
      <c r="C31" s="155">
        <v>21054281</v>
      </c>
      <c r="D31" s="155"/>
      <c r="E31" s="156">
        <v>1453000</v>
      </c>
      <c r="F31" s="60">
        <v>7440048</v>
      </c>
      <c r="G31" s="60">
        <v>1091965</v>
      </c>
      <c r="H31" s="60">
        <v>710396</v>
      </c>
      <c r="I31" s="60">
        <v>2080958</v>
      </c>
      <c r="J31" s="60">
        <v>3883319</v>
      </c>
      <c r="K31" s="60">
        <v>1599491</v>
      </c>
      <c r="L31" s="60">
        <v>1378879</v>
      </c>
      <c r="M31" s="60">
        <v>4711283</v>
      </c>
      <c r="N31" s="60">
        <v>7689653</v>
      </c>
      <c r="O31" s="60">
        <v>1283795</v>
      </c>
      <c r="P31" s="60">
        <v>1149479</v>
      </c>
      <c r="Q31" s="60">
        <v>1194101</v>
      </c>
      <c r="R31" s="60">
        <v>3627375</v>
      </c>
      <c r="S31" s="60"/>
      <c r="T31" s="60"/>
      <c r="U31" s="60"/>
      <c r="V31" s="60"/>
      <c r="W31" s="60">
        <v>15200347</v>
      </c>
      <c r="X31" s="60">
        <v>1089747</v>
      </c>
      <c r="Y31" s="60">
        <v>14110600</v>
      </c>
      <c r="Z31" s="140">
        <v>1294.85</v>
      </c>
      <c r="AA31" s="155">
        <v>7440048</v>
      </c>
    </row>
    <row r="32" spans="1:27" ht="12.75">
      <c r="A32" s="135" t="s">
        <v>78</v>
      </c>
      <c r="B32" s="136"/>
      <c r="C32" s="153">
        <f aca="true" t="shared" si="6" ref="C32:Y32">SUM(C33:C37)</f>
        <v>15822405</v>
      </c>
      <c r="D32" s="153">
        <f>SUM(D33:D37)</f>
        <v>0</v>
      </c>
      <c r="E32" s="154">
        <f t="shared" si="6"/>
        <v>25182815</v>
      </c>
      <c r="F32" s="100">
        <f t="shared" si="6"/>
        <v>26384284</v>
      </c>
      <c r="G32" s="100">
        <f t="shared" si="6"/>
        <v>891852</v>
      </c>
      <c r="H32" s="100">
        <f t="shared" si="6"/>
        <v>1121797</v>
      </c>
      <c r="I32" s="100">
        <f t="shared" si="6"/>
        <v>1566702</v>
      </c>
      <c r="J32" s="100">
        <f t="shared" si="6"/>
        <v>3580351</v>
      </c>
      <c r="K32" s="100">
        <f t="shared" si="6"/>
        <v>2795175</v>
      </c>
      <c r="L32" s="100">
        <f t="shared" si="6"/>
        <v>1946887</v>
      </c>
      <c r="M32" s="100">
        <f t="shared" si="6"/>
        <v>1960030</v>
      </c>
      <c r="N32" s="100">
        <f t="shared" si="6"/>
        <v>6702092</v>
      </c>
      <c r="O32" s="100">
        <f t="shared" si="6"/>
        <v>1294258</v>
      </c>
      <c r="P32" s="100">
        <f t="shared" si="6"/>
        <v>1584867</v>
      </c>
      <c r="Q32" s="100">
        <f t="shared" si="6"/>
        <v>1534483</v>
      </c>
      <c r="R32" s="100">
        <f t="shared" si="6"/>
        <v>4413608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14696051</v>
      </c>
      <c r="X32" s="100">
        <f t="shared" si="6"/>
        <v>19305747</v>
      </c>
      <c r="Y32" s="100">
        <f t="shared" si="6"/>
        <v>-4609696</v>
      </c>
      <c r="Z32" s="137">
        <f>+IF(X32&lt;&gt;0,+(Y32/X32)*100,0)</f>
        <v>-23.877325233776244</v>
      </c>
      <c r="AA32" s="153">
        <f>SUM(AA33:AA37)</f>
        <v>26384284</v>
      </c>
    </row>
    <row r="33" spans="1:27" ht="12.75">
      <c r="A33" s="138" t="s">
        <v>79</v>
      </c>
      <c r="B33" s="136"/>
      <c r="C33" s="155">
        <v>15822405</v>
      </c>
      <c r="D33" s="155"/>
      <c r="E33" s="156">
        <v>20194815</v>
      </c>
      <c r="F33" s="60">
        <v>26384284</v>
      </c>
      <c r="G33" s="60">
        <v>891852</v>
      </c>
      <c r="H33" s="60">
        <v>1121797</v>
      </c>
      <c r="I33" s="60">
        <v>1558102</v>
      </c>
      <c r="J33" s="60">
        <v>3571751</v>
      </c>
      <c r="K33" s="60">
        <v>2777113</v>
      </c>
      <c r="L33" s="60">
        <v>1936414</v>
      </c>
      <c r="M33" s="60">
        <v>1960030</v>
      </c>
      <c r="N33" s="60">
        <v>6673557</v>
      </c>
      <c r="O33" s="60">
        <v>1291608</v>
      </c>
      <c r="P33" s="60">
        <v>1581431</v>
      </c>
      <c r="Q33" s="60">
        <v>1524446</v>
      </c>
      <c r="R33" s="60">
        <v>4397485</v>
      </c>
      <c r="S33" s="60"/>
      <c r="T33" s="60"/>
      <c r="U33" s="60"/>
      <c r="V33" s="60"/>
      <c r="W33" s="60">
        <v>14642793</v>
      </c>
      <c r="X33" s="60">
        <v>15565500</v>
      </c>
      <c r="Y33" s="60">
        <v>-922707</v>
      </c>
      <c r="Z33" s="140">
        <v>-5.93</v>
      </c>
      <c r="AA33" s="155">
        <v>26384284</v>
      </c>
    </row>
    <row r="34" spans="1:27" ht="12.75">
      <c r="A34" s="138" t="s">
        <v>80</v>
      </c>
      <c r="B34" s="136"/>
      <c r="C34" s="155"/>
      <c r="D34" s="155"/>
      <c r="E34" s="156">
        <v>454000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340497</v>
      </c>
      <c r="Y34" s="60">
        <v>-340497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>
        <v>4092000</v>
      </c>
      <c r="F35" s="60"/>
      <c r="G35" s="60"/>
      <c r="H35" s="60"/>
      <c r="I35" s="60">
        <v>8600</v>
      </c>
      <c r="J35" s="60">
        <v>8600</v>
      </c>
      <c r="K35" s="60">
        <v>18062</v>
      </c>
      <c r="L35" s="60">
        <v>10473</v>
      </c>
      <c r="M35" s="60"/>
      <c r="N35" s="60">
        <v>28535</v>
      </c>
      <c r="O35" s="60">
        <v>2650</v>
      </c>
      <c r="P35" s="60">
        <v>3436</v>
      </c>
      <c r="Q35" s="60">
        <v>10037</v>
      </c>
      <c r="R35" s="60">
        <v>16123</v>
      </c>
      <c r="S35" s="60"/>
      <c r="T35" s="60"/>
      <c r="U35" s="60"/>
      <c r="V35" s="60"/>
      <c r="W35" s="60">
        <v>53258</v>
      </c>
      <c r="X35" s="60">
        <v>3069000</v>
      </c>
      <c r="Y35" s="60">
        <v>-3015742</v>
      </c>
      <c r="Z35" s="140">
        <v>-98.26</v>
      </c>
      <c r="AA35" s="155"/>
    </row>
    <row r="36" spans="1:27" ht="12.75">
      <c r="A36" s="138" t="s">
        <v>82</v>
      </c>
      <c r="B36" s="136"/>
      <c r="C36" s="155"/>
      <c r="D36" s="155"/>
      <c r="E36" s="156">
        <v>442000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330750</v>
      </c>
      <c r="Y36" s="60">
        <v>-330750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50316570</v>
      </c>
      <c r="D38" s="153">
        <f>SUM(D39:D41)</f>
        <v>0</v>
      </c>
      <c r="E38" s="154">
        <f t="shared" si="7"/>
        <v>33289000</v>
      </c>
      <c r="F38" s="100">
        <f t="shared" si="7"/>
        <v>39382205</v>
      </c>
      <c r="G38" s="100">
        <f t="shared" si="7"/>
        <v>1463714</v>
      </c>
      <c r="H38" s="100">
        <f t="shared" si="7"/>
        <v>1786828</v>
      </c>
      <c r="I38" s="100">
        <f t="shared" si="7"/>
        <v>2519416</v>
      </c>
      <c r="J38" s="100">
        <f t="shared" si="7"/>
        <v>5769958</v>
      </c>
      <c r="K38" s="100">
        <f t="shared" si="7"/>
        <v>2366016</v>
      </c>
      <c r="L38" s="100">
        <f t="shared" si="7"/>
        <v>3107540</v>
      </c>
      <c r="M38" s="100">
        <f t="shared" si="7"/>
        <v>2843963</v>
      </c>
      <c r="N38" s="100">
        <f t="shared" si="7"/>
        <v>8317519</v>
      </c>
      <c r="O38" s="100">
        <f t="shared" si="7"/>
        <v>2009142</v>
      </c>
      <c r="P38" s="100">
        <f t="shared" si="7"/>
        <v>2043914</v>
      </c>
      <c r="Q38" s="100">
        <f t="shared" si="7"/>
        <v>3691089</v>
      </c>
      <c r="R38" s="100">
        <f t="shared" si="7"/>
        <v>7744145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21831622</v>
      </c>
      <c r="X38" s="100">
        <f t="shared" si="7"/>
        <v>6223500</v>
      </c>
      <c r="Y38" s="100">
        <f t="shared" si="7"/>
        <v>15608122</v>
      </c>
      <c r="Z38" s="137">
        <f>+IF(X38&lt;&gt;0,+(Y38/X38)*100,0)</f>
        <v>250.7933156583916</v>
      </c>
      <c r="AA38" s="153">
        <f>SUM(AA39:AA41)</f>
        <v>39382205</v>
      </c>
    </row>
    <row r="39" spans="1:27" ht="12.75">
      <c r="A39" s="138" t="s">
        <v>85</v>
      </c>
      <c r="B39" s="136"/>
      <c r="C39" s="155"/>
      <c r="D39" s="155"/>
      <c r="E39" s="156">
        <v>8298000</v>
      </c>
      <c r="F39" s="60">
        <v>5712574</v>
      </c>
      <c r="G39" s="60"/>
      <c r="H39" s="60"/>
      <c r="I39" s="60">
        <v>15710</v>
      </c>
      <c r="J39" s="60">
        <v>15710</v>
      </c>
      <c r="K39" s="60">
        <v>33662</v>
      </c>
      <c r="L39" s="60">
        <v>48653</v>
      </c>
      <c r="M39" s="60">
        <v>224464</v>
      </c>
      <c r="N39" s="60">
        <v>306779</v>
      </c>
      <c r="O39" s="60">
        <v>1548</v>
      </c>
      <c r="P39" s="60">
        <v>20342</v>
      </c>
      <c r="Q39" s="60">
        <v>214568</v>
      </c>
      <c r="R39" s="60">
        <v>236458</v>
      </c>
      <c r="S39" s="60"/>
      <c r="T39" s="60"/>
      <c r="U39" s="60"/>
      <c r="V39" s="60"/>
      <c r="W39" s="60">
        <v>558947</v>
      </c>
      <c r="X39" s="60">
        <v>6223500</v>
      </c>
      <c r="Y39" s="60">
        <v>-5664553</v>
      </c>
      <c r="Z39" s="140">
        <v>-91.02</v>
      </c>
      <c r="AA39" s="155">
        <v>5712574</v>
      </c>
    </row>
    <row r="40" spans="1:27" ht="12.75">
      <c r="A40" s="138" t="s">
        <v>86</v>
      </c>
      <c r="B40" s="136"/>
      <c r="C40" s="155">
        <v>50316570</v>
      </c>
      <c r="D40" s="155"/>
      <c r="E40" s="156">
        <v>24991000</v>
      </c>
      <c r="F40" s="60">
        <v>33669631</v>
      </c>
      <c r="G40" s="60">
        <v>1463714</v>
      </c>
      <c r="H40" s="60">
        <v>1786828</v>
      </c>
      <c r="I40" s="60">
        <v>2503706</v>
      </c>
      <c r="J40" s="60">
        <v>5754248</v>
      </c>
      <c r="K40" s="60">
        <v>2332354</v>
      </c>
      <c r="L40" s="60">
        <v>3058887</v>
      </c>
      <c r="M40" s="60">
        <v>2619499</v>
      </c>
      <c r="N40" s="60">
        <v>8010740</v>
      </c>
      <c r="O40" s="60">
        <v>2007594</v>
      </c>
      <c r="P40" s="60">
        <v>2023572</v>
      </c>
      <c r="Q40" s="60">
        <v>3476521</v>
      </c>
      <c r="R40" s="60">
        <v>7507687</v>
      </c>
      <c r="S40" s="60"/>
      <c r="T40" s="60"/>
      <c r="U40" s="60"/>
      <c r="V40" s="60"/>
      <c r="W40" s="60">
        <v>21272675</v>
      </c>
      <c r="X40" s="60"/>
      <c r="Y40" s="60">
        <v>21272675</v>
      </c>
      <c r="Z40" s="140">
        <v>0</v>
      </c>
      <c r="AA40" s="155">
        <v>33669631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2825000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2118744</v>
      </c>
      <c r="Y42" s="100">
        <f t="shared" si="8"/>
        <v>-2118744</v>
      </c>
      <c r="Z42" s="137">
        <f>+IF(X42&lt;&gt;0,+(Y42/X42)*100,0)</f>
        <v>-100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2825000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2118744</v>
      </c>
      <c r="Y46" s="60">
        <v>-2118744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139416034</v>
      </c>
      <c r="D48" s="168">
        <f>+D28+D32+D38+D42+D47</f>
        <v>0</v>
      </c>
      <c r="E48" s="169">
        <f t="shared" si="9"/>
        <v>151131155</v>
      </c>
      <c r="F48" s="73">
        <f t="shared" si="9"/>
        <v>155934893</v>
      </c>
      <c r="G48" s="73">
        <f t="shared" si="9"/>
        <v>5556601</v>
      </c>
      <c r="H48" s="73">
        <f t="shared" si="9"/>
        <v>6307236</v>
      </c>
      <c r="I48" s="73">
        <f t="shared" si="9"/>
        <v>14321666</v>
      </c>
      <c r="J48" s="73">
        <f t="shared" si="9"/>
        <v>26185503</v>
      </c>
      <c r="K48" s="73">
        <f t="shared" si="9"/>
        <v>11902106</v>
      </c>
      <c r="L48" s="73">
        <f t="shared" si="9"/>
        <v>10978590</v>
      </c>
      <c r="M48" s="73">
        <f t="shared" si="9"/>
        <v>16040296</v>
      </c>
      <c r="N48" s="73">
        <f t="shared" si="9"/>
        <v>38920992</v>
      </c>
      <c r="O48" s="73">
        <f t="shared" si="9"/>
        <v>8655114</v>
      </c>
      <c r="P48" s="73">
        <f t="shared" si="9"/>
        <v>11083437</v>
      </c>
      <c r="Q48" s="73">
        <f t="shared" si="9"/>
        <v>10249231</v>
      </c>
      <c r="R48" s="73">
        <f t="shared" si="9"/>
        <v>29987782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95094277</v>
      </c>
      <c r="X48" s="73">
        <f t="shared" si="9"/>
        <v>95023485</v>
      </c>
      <c r="Y48" s="73">
        <f t="shared" si="9"/>
        <v>70792</v>
      </c>
      <c r="Z48" s="170">
        <f>+IF(X48&lt;&gt;0,+(Y48/X48)*100,0)</f>
        <v>0.07449947768175415</v>
      </c>
      <c r="AA48" s="168">
        <f>+AA28+AA32+AA38+AA42+AA47</f>
        <v>155934893</v>
      </c>
    </row>
    <row r="49" spans="1:27" ht="12.75">
      <c r="A49" s="148" t="s">
        <v>49</v>
      </c>
      <c r="B49" s="149"/>
      <c r="C49" s="171">
        <f aca="true" t="shared" si="10" ref="C49:Y49">+C25-C48</f>
        <v>27608994</v>
      </c>
      <c r="D49" s="171">
        <f>+D25-D48</f>
        <v>0</v>
      </c>
      <c r="E49" s="172">
        <f t="shared" si="10"/>
        <v>79747730</v>
      </c>
      <c r="F49" s="173">
        <f t="shared" si="10"/>
        <v>62961103</v>
      </c>
      <c r="G49" s="173">
        <f t="shared" si="10"/>
        <v>478555</v>
      </c>
      <c r="H49" s="173">
        <f t="shared" si="10"/>
        <v>3511311</v>
      </c>
      <c r="I49" s="173">
        <f t="shared" si="10"/>
        <v>32820856</v>
      </c>
      <c r="J49" s="173">
        <f t="shared" si="10"/>
        <v>36810722</v>
      </c>
      <c r="K49" s="173">
        <f t="shared" si="10"/>
        <v>-6941098</v>
      </c>
      <c r="L49" s="173">
        <f t="shared" si="10"/>
        <v>-4662413</v>
      </c>
      <c r="M49" s="173">
        <f t="shared" si="10"/>
        <v>36940118</v>
      </c>
      <c r="N49" s="173">
        <f t="shared" si="10"/>
        <v>25336607</v>
      </c>
      <c r="O49" s="173">
        <f t="shared" si="10"/>
        <v>-1867740</v>
      </c>
      <c r="P49" s="173">
        <f t="shared" si="10"/>
        <v>6571335</v>
      </c>
      <c r="Q49" s="173">
        <f t="shared" si="10"/>
        <v>13156715</v>
      </c>
      <c r="R49" s="173">
        <f t="shared" si="10"/>
        <v>17860310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80007639</v>
      </c>
      <c r="X49" s="173">
        <f>IF(F25=F48,0,X25-X48)</f>
        <v>78136515</v>
      </c>
      <c r="Y49" s="173">
        <f t="shared" si="10"/>
        <v>1871124</v>
      </c>
      <c r="Z49" s="174">
        <f>+IF(X49&lt;&gt;0,+(Y49/X49)*100,0)</f>
        <v>2.394685762476097</v>
      </c>
      <c r="AA49" s="171">
        <f>+AA25-AA48</f>
        <v>62961103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18345341</v>
      </c>
      <c r="D5" s="155">
        <v>0</v>
      </c>
      <c r="E5" s="156">
        <v>31826698</v>
      </c>
      <c r="F5" s="60">
        <v>31826696</v>
      </c>
      <c r="G5" s="60">
        <v>2907800</v>
      </c>
      <c r="H5" s="60">
        <v>2887374</v>
      </c>
      <c r="I5" s="60">
        <v>2875253</v>
      </c>
      <c r="J5" s="60">
        <v>8670427</v>
      </c>
      <c r="K5" s="60">
        <v>2846755</v>
      </c>
      <c r="L5" s="60">
        <v>2755206</v>
      </c>
      <c r="M5" s="60">
        <v>2795193</v>
      </c>
      <c r="N5" s="60">
        <v>8397154</v>
      </c>
      <c r="O5" s="60">
        <v>72482</v>
      </c>
      <c r="P5" s="60">
        <v>2906428</v>
      </c>
      <c r="Q5" s="60">
        <v>5480140</v>
      </c>
      <c r="R5" s="60">
        <v>8459050</v>
      </c>
      <c r="S5" s="60">
        <v>0</v>
      </c>
      <c r="T5" s="60">
        <v>0</v>
      </c>
      <c r="U5" s="60">
        <v>0</v>
      </c>
      <c r="V5" s="60">
        <v>0</v>
      </c>
      <c r="W5" s="60">
        <v>25526631</v>
      </c>
      <c r="X5" s="60">
        <v>23870250</v>
      </c>
      <c r="Y5" s="60">
        <v>1656381</v>
      </c>
      <c r="Z5" s="140">
        <v>6.94</v>
      </c>
      <c r="AA5" s="155">
        <v>31826696</v>
      </c>
    </row>
    <row r="6" spans="1:27" ht="12.75">
      <c r="A6" s="181" t="s">
        <v>102</v>
      </c>
      <c r="B6" s="182"/>
      <c r="C6" s="155">
        <v>1546800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-461</v>
      </c>
      <c r="L6" s="60">
        <v>0</v>
      </c>
      <c r="M6" s="60">
        <v>0</v>
      </c>
      <c r="N6" s="60">
        <v>-461</v>
      </c>
      <c r="O6" s="60">
        <v>0</v>
      </c>
      <c r="P6" s="60">
        <v>303063</v>
      </c>
      <c r="Q6" s="60">
        <v>284762</v>
      </c>
      <c r="R6" s="60">
        <v>587825</v>
      </c>
      <c r="S6" s="60">
        <v>0</v>
      </c>
      <c r="T6" s="60">
        <v>0</v>
      </c>
      <c r="U6" s="60">
        <v>0</v>
      </c>
      <c r="V6" s="60">
        <v>0</v>
      </c>
      <c r="W6" s="60">
        <v>587364</v>
      </c>
      <c r="X6" s="60"/>
      <c r="Y6" s="60">
        <v>587364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2587820</v>
      </c>
      <c r="D10" s="155">
        <v>0</v>
      </c>
      <c r="E10" s="156">
        <v>3680914</v>
      </c>
      <c r="F10" s="54">
        <v>3547153</v>
      </c>
      <c r="G10" s="54">
        <v>291597</v>
      </c>
      <c r="H10" s="54">
        <v>294981</v>
      </c>
      <c r="I10" s="54">
        <v>294981</v>
      </c>
      <c r="J10" s="54">
        <v>881559</v>
      </c>
      <c r="K10" s="54">
        <v>293928</v>
      </c>
      <c r="L10" s="54">
        <v>0</v>
      </c>
      <c r="M10" s="54">
        <v>-4868</v>
      </c>
      <c r="N10" s="54">
        <v>289060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1170619</v>
      </c>
      <c r="X10" s="54">
        <v>2760750</v>
      </c>
      <c r="Y10" s="54">
        <v>-1590131</v>
      </c>
      <c r="Z10" s="184">
        <v>-57.6</v>
      </c>
      <c r="AA10" s="130">
        <v>3547153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283808</v>
      </c>
      <c r="Q11" s="60">
        <v>271231</v>
      </c>
      <c r="R11" s="60">
        <v>555039</v>
      </c>
      <c r="S11" s="60">
        <v>0</v>
      </c>
      <c r="T11" s="60">
        <v>0</v>
      </c>
      <c r="U11" s="60">
        <v>0</v>
      </c>
      <c r="V11" s="60">
        <v>0</v>
      </c>
      <c r="W11" s="60">
        <v>555039</v>
      </c>
      <c r="X11" s="60"/>
      <c r="Y11" s="60">
        <v>555039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675973</v>
      </c>
      <c r="D12" s="155">
        <v>0</v>
      </c>
      <c r="E12" s="156">
        <v>373858</v>
      </c>
      <c r="F12" s="60">
        <v>981193</v>
      </c>
      <c r="G12" s="60">
        <v>65463</v>
      </c>
      <c r="H12" s="60">
        <v>106562</v>
      </c>
      <c r="I12" s="60">
        <v>24090</v>
      </c>
      <c r="J12" s="60">
        <v>196115</v>
      </c>
      <c r="K12" s="60">
        <v>225369</v>
      </c>
      <c r="L12" s="60">
        <v>230503</v>
      </c>
      <c r="M12" s="60">
        <v>15946</v>
      </c>
      <c r="N12" s="60">
        <v>471818</v>
      </c>
      <c r="O12" s="60">
        <v>27972</v>
      </c>
      <c r="P12" s="60">
        <v>85404</v>
      </c>
      <c r="Q12" s="60">
        <v>67083</v>
      </c>
      <c r="R12" s="60">
        <v>180459</v>
      </c>
      <c r="S12" s="60">
        <v>0</v>
      </c>
      <c r="T12" s="60">
        <v>0</v>
      </c>
      <c r="U12" s="60">
        <v>0</v>
      </c>
      <c r="V12" s="60">
        <v>0</v>
      </c>
      <c r="W12" s="60">
        <v>848392</v>
      </c>
      <c r="X12" s="60">
        <v>280503</v>
      </c>
      <c r="Y12" s="60">
        <v>567889</v>
      </c>
      <c r="Z12" s="140">
        <v>202.45</v>
      </c>
      <c r="AA12" s="155">
        <v>981193</v>
      </c>
    </row>
    <row r="13" spans="1:27" ht="12.75">
      <c r="A13" s="181" t="s">
        <v>109</v>
      </c>
      <c r="B13" s="185"/>
      <c r="C13" s="155">
        <v>5206983</v>
      </c>
      <c r="D13" s="155">
        <v>0</v>
      </c>
      <c r="E13" s="156">
        <v>6063540</v>
      </c>
      <c r="F13" s="60">
        <v>6994968</v>
      </c>
      <c r="G13" s="60">
        <v>538355</v>
      </c>
      <c r="H13" s="60">
        <v>645764</v>
      </c>
      <c r="I13" s="60">
        <v>560573</v>
      </c>
      <c r="J13" s="60">
        <v>1744692</v>
      </c>
      <c r="K13" s="60">
        <v>528344</v>
      </c>
      <c r="L13" s="60">
        <v>637057</v>
      </c>
      <c r="M13" s="60">
        <v>587391</v>
      </c>
      <c r="N13" s="60">
        <v>1752792</v>
      </c>
      <c r="O13" s="60">
        <v>613566</v>
      </c>
      <c r="P13" s="60">
        <v>532734</v>
      </c>
      <c r="Q13" s="60">
        <v>566205</v>
      </c>
      <c r="R13" s="60">
        <v>1712505</v>
      </c>
      <c r="S13" s="60">
        <v>0</v>
      </c>
      <c r="T13" s="60">
        <v>0</v>
      </c>
      <c r="U13" s="60">
        <v>0</v>
      </c>
      <c r="V13" s="60">
        <v>0</v>
      </c>
      <c r="W13" s="60">
        <v>5209989</v>
      </c>
      <c r="X13" s="60">
        <v>4547997</v>
      </c>
      <c r="Y13" s="60">
        <v>661992</v>
      </c>
      <c r="Z13" s="140">
        <v>14.56</v>
      </c>
      <c r="AA13" s="155">
        <v>6994968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949251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949251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472850</v>
      </c>
      <c r="D16" s="155">
        <v>0</v>
      </c>
      <c r="E16" s="156">
        <v>1491383</v>
      </c>
      <c r="F16" s="60">
        <v>447400</v>
      </c>
      <c r="G16" s="60">
        <v>114962</v>
      </c>
      <c r="H16" s="60">
        <v>78314</v>
      </c>
      <c r="I16" s="60">
        <v>7701</v>
      </c>
      <c r="J16" s="60">
        <v>200977</v>
      </c>
      <c r="K16" s="60">
        <v>6646</v>
      </c>
      <c r="L16" s="60">
        <v>324087</v>
      </c>
      <c r="M16" s="60">
        <v>15252</v>
      </c>
      <c r="N16" s="60">
        <v>345985</v>
      </c>
      <c r="O16" s="60">
        <v>158</v>
      </c>
      <c r="P16" s="60">
        <v>159309</v>
      </c>
      <c r="Q16" s="60">
        <v>128472</v>
      </c>
      <c r="R16" s="60">
        <v>287939</v>
      </c>
      <c r="S16" s="60">
        <v>0</v>
      </c>
      <c r="T16" s="60">
        <v>0</v>
      </c>
      <c r="U16" s="60">
        <v>0</v>
      </c>
      <c r="V16" s="60">
        <v>0</v>
      </c>
      <c r="W16" s="60">
        <v>834901</v>
      </c>
      <c r="X16" s="60">
        <v>1118250</v>
      </c>
      <c r="Y16" s="60">
        <v>-283349</v>
      </c>
      <c r="Z16" s="140">
        <v>-25.34</v>
      </c>
      <c r="AA16" s="155">
        <v>447400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1031428</v>
      </c>
      <c r="F17" s="60">
        <v>1138901</v>
      </c>
      <c r="G17" s="60">
        <v>95503</v>
      </c>
      <c r="H17" s="60">
        <v>107560</v>
      </c>
      <c r="I17" s="60">
        <v>92364</v>
      </c>
      <c r="J17" s="60">
        <v>295427</v>
      </c>
      <c r="K17" s="60">
        <v>94802</v>
      </c>
      <c r="L17" s="60">
        <v>101098</v>
      </c>
      <c r="M17" s="60">
        <v>78124</v>
      </c>
      <c r="N17" s="60">
        <v>274024</v>
      </c>
      <c r="O17" s="60">
        <v>95480</v>
      </c>
      <c r="P17" s="60">
        <v>98327</v>
      </c>
      <c r="Q17" s="60">
        <v>79942</v>
      </c>
      <c r="R17" s="60">
        <v>273749</v>
      </c>
      <c r="S17" s="60">
        <v>0</v>
      </c>
      <c r="T17" s="60">
        <v>0</v>
      </c>
      <c r="U17" s="60">
        <v>0</v>
      </c>
      <c r="V17" s="60">
        <v>0</v>
      </c>
      <c r="W17" s="60">
        <v>843200</v>
      </c>
      <c r="X17" s="60">
        <v>773253</v>
      </c>
      <c r="Y17" s="60">
        <v>69947</v>
      </c>
      <c r="Z17" s="140">
        <v>9.05</v>
      </c>
      <c r="AA17" s="155">
        <v>1138901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93439790</v>
      </c>
      <c r="D19" s="155">
        <v>0</v>
      </c>
      <c r="E19" s="156">
        <v>113892064</v>
      </c>
      <c r="F19" s="60">
        <v>117607000</v>
      </c>
      <c r="G19" s="60">
        <v>1742303</v>
      </c>
      <c r="H19" s="60">
        <v>672023</v>
      </c>
      <c r="I19" s="60">
        <v>39661743</v>
      </c>
      <c r="J19" s="60">
        <v>42076069</v>
      </c>
      <c r="K19" s="60">
        <v>599615</v>
      </c>
      <c r="L19" s="60">
        <v>1067712</v>
      </c>
      <c r="M19" s="60">
        <v>40530398</v>
      </c>
      <c r="N19" s="60">
        <v>42197725</v>
      </c>
      <c r="O19" s="60">
        <v>513626</v>
      </c>
      <c r="P19" s="60">
        <v>5633705</v>
      </c>
      <c r="Q19" s="60">
        <v>5638823</v>
      </c>
      <c r="R19" s="60">
        <v>11786154</v>
      </c>
      <c r="S19" s="60">
        <v>0</v>
      </c>
      <c r="T19" s="60">
        <v>0</v>
      </c>
      <c r="U19" s="60">
        <v>0</v>
      </c>
      <c r="V19" s="60">
        <v>0</v>
      </c>
      <c r="W19" s="60">
        <v>96059948</v>
      </c>
      <c r="X19" s="60">
        <v>85419747</v>
      </c>
      <c r="Y19" s="60">
        <v>10640201</v>
      </c>
      <c r="Z19" s="140">
        <v>12.46</v>
      </c>
      <c r="AA19" s="155">
        <v>117607000</v>
      </c>
    </row>
    <row r="20" spans="1:27" ht="12.75">
      <c r="A20" s="181" t="s">
        <v>35</v>
      </c>
      <c r="B20" s="185"/>
      <c r="C20" s="155">
        <v>6884754</v>
      </c>
      <c r="D20" s="155">
        <v>0</v>
      </c>
      <c r="E20" s="156">
        <v>30953000</v>
      </c>
      <c r="F20" s="54">
        <v>994500</v>
      </c>
      <c r="G20" s="54">
        <v>23677</v>
      </c>
      <c r="H20" s="54">
        <v>105010</v>
      </c>
      <c r="I20" s="54">
        <v>60600</v>
      </c>
      <c r="J20" s="54">
        <v>189287</v>
      </c>
      <c r="K20" s="54">
        <v>45496</v>
      </c>
      <c r="L20" s="54">
        <v>113235</v>
      </c>
      <c r="M20" s="54">
        <v>5471986</v>
      </c>
      <c r="N20" s="54">
        <v>5630717</v>
      </c>
      <c r="O20" s="54">
        <v>22236</v>
      </c>
      <c r="P20" s="54">
        <v>13827</v>
      </c>
      <c r="Q20" s="54">
        <v>22909</v>
      </c>
      <c r="R20" s="54">
        <v>58972</v>
      </c>
      <c r="S20" s="54">
        <v>0</v>
      </c>
      <c r="T20" s="54">
        <v>0</v>
      </c>
      <c r="U20" s="54">
        <v>0</v>
      </c>
      <c r="V20" s="54">
        <v>0</v>
      </c>
      <c r="W20" s="54">
        <v>5878976</v>
      </c>
      <c r="X20" s="54">
        <v>23214744</v>
      </c>
      <c r="Y20" s="54">
        <v>-17335768</v>
      </c>
      <c r="Z20" s="184">
        <v>-74.68</v>
      </c>
      <c r="AA20" s="130">
        <v>994500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342934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342934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129160311</v>
      </c>
      <c r="D22" s="188">
        <f>SUM(D5:D21)</f>
        <v>0</v>
      </c>
      <c r="E22" s="189">
        <f t="shared" si="0"/>
        <v>189312885</v>
      </c>
      <c r="F22" s="190">
        <f t="shared" si="0"/>
        <v>164829996</v>
      </c>
      <c r="G22" s="190">
        <f t="shared" si="0"/>
        <v>5779660</v>
      </c>
      <c r="H22" s="190">
        <f t="shared" si="0"/>
        <v>4897588</v>
      </c>
      <c r="I22" s="190">
        <f t="shared" si="0"/>
        <v>43577305</v>
      </c>
      <c r="J22" s="190">
        <f t="shared" si="0"/>
        <v>54254553</v>
      </c>
      <c r="K22" s="190">
        <f t="shared" si="0"/>
        <v>4640494</v>
      </c>
      <c r="L22" s="190">
        <f t="shared" si="0"/>
        <v>5228898</v>
      </c>
      <c r="M22" s="190">
        <f t="shared" si="0"/>
        <v>49489422</v>
      </c>
      <c r="N22" s="190">
        <f t="shared" si="0"/>
        <v>59358814</v>
      </c>
      <c r="O22" s="190">
        <f t="shared" si="0"/>
        <v>1345520</v>
      </c>
      <c r="P22" s="190">
        <f t="shared" si="0"/>
        <v>10016605</v>
      </c>
      <c r="Q22" s="190">
        <f t="shared" si="0"/>
        <v>12539567</v>
      </c>
      <c r="R22" s="190">
        <f t="shared" si="0"/>
        <v>23901692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137515059</v>
      </c>
      <c r="X22" s="190">
        <f t="shared" si="0"/>
        <v>141985494</v>
      </c>
      <c r="Y22" s="190">
        <f t="shared" si="0"/>
        <v>-4470435</v>
      </c>
      <c r="Z22" s="191">
        <f>+IF(X22&lt;&gt;0,+(Y22/X22)*100,0)</f>
        <v>-3.148515298330405</v>
      </c>
      <c r="AA22" s="188">
        <f>SUM(AA5:AA21)</f>
        <v>164829996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45569738</v>
      </c>
      <c r="D25" s="155">
        <v>0</v>
      </c>
      <c r="E25" s="156">
        <v>54927742</v>
      </c>
      <c r="F25" s="60">
        <v>56160927</v>
      </c>
      <c r="G25" s="60">
        <v>3944484</v>
      </c>
      <c r="H25" s="60">
        <v>3888630</v>
      </c>
      <c r="I25" s="60">
        <v>3866481</v>
      </c>
      <c r="J25" s="60">
        <v>11699595</v>
      </c>
      <c r="K25" s="60">
        <v>4633676</v>
      </c>
      <c r="L25" s="60">
        <v>4664759</v>
      </c>
      <c r="M25" s="60">
        <v>5603464</v>
      </c>
      <c r="N25" s="60">
        <v>14901899</v>
      </c>
      <c r="O25" s="60">
        <v>3934705</v>
      </c>
      <c r="P25" s="60">
        <v>3851375</v>
      </c>
      <c r="Q25" s="60">
        <v>3933226</v>
      </c>
      <c r="R25" s="60">
        <v>11719306</v>
      </c>
      <c r="S25" s="60">
        <v>0</v>
      </c>
      <c r="T25" s="60">
        <v>0</v>
      </c>
      <c r="U25" s="60">
        <v>0</v>
      </c>
      <c r="V25" s="60">
        <v>0</v>
      </c>
      <c r="W25" s="60">
        <v>38320800</v>
      </c>
      <c r="X25" s="60">
        <v>41188500</v>
      </c>
      <c r="Y25" s="60">
        <v>-2867700</v>
      </c>
      <c r="Z25" s="140">
        <v>-6.96</v>
      </c>
      <c r="AA25" s="155">
        <v>56160927</v>
      </c>
    </row>
    <row r="26" spans="1:27" ht="12.75">
      <c r="A26" s="183" t="s">
        <v>38</v>
      </c>
      <c r="B26" s="182"/>
      <c r="C26" s="155">
        <v>8084739</v>
      </c>
      <c r="D26" s="155">
        <v>0</v>
      </c>
      <c r="E26" s="156">
        <v>10559799</v>
      </c>
      <c r="F26" s="60">
        <v>10723086</v>
      </c>
      <c r="G26" s="60">
        <v>590665</v>
      </c>
      <c r="H26" s="60">
        <v>600028</v>
      </c>
      <c r="I26" s="60">
        <v>736160</v>
      </c>
      <c r="J26" s="60">
        <v>1926853</v>
      </c>
      <c r="K26" s="60">
        <v>736160</v>
      </c>
      <c r="L26" s="60">
        <v>810017</v>
      </c>
      <c r="M26" s="60">
        <v>1396434</v>
      </c>
      <c r="N26" s="60">
        <v>2942611</v>
      </c>
      <c r="O26" s="60">
        <v>810017</v>
      </c>
      <c r="P26" s="60">
        <v>1511632</v>
      </c>
      <c r="Q26" s="60">
        <v>892108</v>
      </c>
      <c r="R26" s="60">
        <v>3213757</v>
      </c>
      <c r="S26" s="60">
        <v>0</v>
      </c>
      <c r="T26" s="60">
        <v>0</v>
      </c>
      <c r="U26" s="60">
        <v>0</v>
      </c>
      <c r="V26" s="60">
        <v>0</v>
      </c>
      <c r="W26" s="60">
        <v>8083221</v>
      </c>
      <c r="X26" s="60">
        <v>7920000</v>
      </c>
      <c r="Y26" s="60">
        <v>163221</v>
      </c>
      <c r="Z26" s="140">
        <v>2.06</v>
      </c>
      <c r="AA26" s="155">
        <v>10723086</v>
      </c>
    </row>
    <row r="27" spans="1:27" ht="12.75">
      <c r="A27" s="183" t="s">
        <v>118</v>
      </c>
      <c r="B27" s="182"/>
      <c r="C27" s="155">
        <v>3896563</v>
      </c>
      <c r="D27" s="155">
        <v>0</v>
      </c>
      <c r="E27" s="156">
        <v>1390000</v>
      </c>
      <c r="F27" s="60">
        <v>1390000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1042497</v>
      </c>
      <c r="Y27" s="60">
        <v>-1042497</v>
      </c>
      <c r="Z27" s="140">
        <v>-100</v>
      </c>
      <c r="AA27" s="155">
        <v>1390000</v>
      </c>
    </row>
    <row r="28" spans="1:27" ht="12.75">
      <c r="A28" s="183" t="s">
        <v>39</v>
      </c>
      <c r="B28" s="182"/>
      <c r="C28" s="155">
        <v>16964924</v>
      </c>
      <c r="D28" s="155">
        <v>0</v>
      </c>
      <c r="E28" s="156">
        <v>20344225</v>
      </c>
      <c r="F28" s="60">
        <v>20344226</v>
      </c>
      <c r="G28" s="60">
        <v>0</v>
      </c>
      <c r="H28" s="60">
        <v>0</v>
      </c>
      <c r="I28" s="60">
        <v>4611301</v>
      </c>
      <c r="J28" s="60">
        <v>4611301</v>
      </c>
      <c r="K28" s="60">
        <v>1667611</v>
      </c>
      <c r="L28" s="60">
        <v>1415077</v>
      </c>
      <c r="M28" s="60">
        <v>1631996</v>
      </c>
      <c r="N28" s="60">
        <v>4714684</v>
      </c>
      <c r="O28" s="60">
        <v>1597984</v>
      </c>
      <c r="P28" s="60">
        <v>1477412</v>
      </c>
      <c r="Q28" s="60">
        <v>0</v>
      </c>
      <c r="R28" s="60">
        <v>3075396</v>
      </c>
      <c r="S28" s="60">
        <v>0</v>
      </c>
      <c r="T28" s="60">
        <v>0</v>
      </c>
      <c r="U28" s="60">
        <v>0</v>
      </c>
      <c r="V28" s="60">
        <v>0</v>
      </c>
      <c r="W28" s="60">
        <v>12401381</v>
      </c>
      <c r="X28" s="60">
        <v>15257997</v>
      </c>
      <c r="Y28" s="60">
        <v>-2856616</v>
      </c>
      <c r="Z28" s="140">
        <v>-18.72</v>
      </c>
      <c r="AA28" s="155">
        <v>20344226</v>
      </c>
    </row>
    <row r="29" spans="1:27" ht="12.75">
      <c r="A29" s="183" t="s">
        <v>40</v>
      </c>
      <c r="B29" s="182"/>
      <c r="C29" s="155">
        <v>458207</v>
      </c>
      <c r="D29" s="155">
        <v>0</v>
      </c>
      <c r="E29" s="156">
        <v>377389</v>
      </c>
      <c r="F29" s="60">
        <v>477389</v>
      </c>
      <c r="G29" s="60">
        <v>32315</v>
      </c>
      <c r="H29" s="60">
        <v>53100</v>
      </c>
      <c r="I29" s="60">
        <v>196326</v>
      </c>
      <c r="J29" s="60">
        <v>281741</v>
      </c>
      <c r="K29" s="60">
        <v>44729</v>
      </c>
      <c r="L29" s="60">
        <v>20939</v>
      </c>
      <c r="M29" s="60">
        <v>17609</v>
      </c>
      <c r="N29" s="60">
        <v>83277</v>
      </c>
      <c r="O29" s="60">
        <v>59726</v>
      </c>
      <c r="P29" s="60">
        <v>0</v>
      </c>
      <c r="Q29" s="60">
        <v>21657</v>
      </c>
      <c r="R29" s="60">
        <v>81383</v>
      </c>
      <c r="S29" s="60">
        <v>0</v>
      </c>
      <c r="T29" s="60">
        <v>0</v>
      </c>
      <c r="U29" s="60">
        <v>0</v>
      </c>
      <c r="V29" s="60">
        <v>0</v>
      </c>
      <c r="W29" s="60">
        <v>446401</v>
      </c>
      <c r="X29" s="60">
        <v>282753</v>
      </c>
      <c r="Y29" s="60">
        <v>163648</v>
      </c>
      <c r="Z29" s="140">
        <v>57.88</v>
      </c>
      <c r="AA29" s="155">
        <v>477389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2160265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353151</v>
      </c>
      <c r="Q31" s="60">
        <v>26500</v>
      </c>
      <c r="R31" s="60">
        <v>379651</v>
      </c>
      <c r="S31" s="60">
        <v>0</v>
      </c>
      <c r="T31" s="60">
        <v>0</v>
      </c>
      <c r="U31" s="60">
        <v>0</v>
      </c>
      <c r="V31" s="60">
        <v>0</v>
      </c>
      <c r="W31" s="60">
        <v>379651</v>
      </c>
      <c r="X31" s="60"/>
      <c r="Y31" s="60">
        <v>379651</v>
      </c>
      <c r="Z31" s="140">
        <v>0</v>
      </c>
      <c r="AA31" s="155">
        <v>2160265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10834000</v>
      </c>
      <c r="F32" s="60">
        <v>34791000</v>
      </c>
      <c r="G32" s="60">
        <v>454128</v>
      </c>
      <c r="H32" s="60">
        <v>723437</v>
      </c>
      <c r="I32" s="60">
        <v>2744297</v>
      </c>
      <c r="J32" s="60">
        <v>3921862</v>
      </c>
      <c r="K32" s="60">
        <v>1864041</v>
      </c>
      <c r="L32" s="60">
        <v>1199334</v>
      </c>
      <c r="M32" s="60">
        <v>-306248</v>
      </c>
      <c r="N32" s="60">
        <v>2757127</v>
      </c>
      <c r="O32" s="60">
        <v>1193297</v>
      </c>
      <c r="P32" s="60">
        <v>2488466</v>
      </c>
      <c r="Q32" s="60">
        <v>3060522</v>
      </c>
      <c r="R32" s="60">
        <v>6742285</v>
      </c>
      <c r="S32" s="60">
        <v>0</v>
      </c>
      <c r="T32" s="60">
        <v>0</v>
      </c>
      <c r="U32" s="60">
        <v>0</v>
      </c>
      <c r="V32" s="60">
        <v>0</v>
      </c>
      <c r="W32" s="60">
        <v>13421274</v>
      </c>
      <c r="X32" s="60">
        <v>8125497</v>
      </c>
      <c r="Y32" s="60">
        <v>5295777</v>
      </c>
      <c r="Z32" s="140">
        <v>65.17</v>
      </c>
      <c r="AA32" s="155">
        <v>34791000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1200000</v>
      </c>
      <c r="F33" s="60">
        <v>1500000</v>
      </c>
      <c r="G33" s="60">
        <v>349162</v>
      </c>
      <c r="H33" s="60">
        <v>0</v>
      </c>
      <c r="I33" s="60">
        <v>350164</v>
      </c>
      <c r="J33" s="60">
        <v>699326</v>
      </c>
      <c r="K33" s="60">
        <v>0</v>
      </c>
      <c r="L33" s="60">
        <v>0</v>
      </c>
      <c r="M33" s="60">
        <v>364772</v>
      </c>
      <c r="N33" s="60">
        <v>364772</v>
      </c>
      <c r="O33" s="60">
        <v>0</v>
      </c>
      <c r="P33" s="60">
        <v>301151</v>
      </c>
      <c r="Q33" s="60">
        <v>145873</v>
      </c>
      <c r="R33" s="60">
        <v>447024</v>
      </c>
      <c r="S33" s="60">
        <v>0</v>
      </c>
      <c r="T33" s="60">
        <v>0</v>
      </c>
      <c r="U33" s="60">
        <v>0</v>
      </c>
      <c r="V33" s="60">
        <v>0</v>
      </c>
      <c r="W33" s="60">
        <v>1511122</v>
      </c>
      <c r="X33" s="60">
        <v>900000</v>
      </c>
      <c r="Y33" s="60">
        <v>611122</v>
      </c>
      <c r="Z33" s="140">
        <v>67.9</v>
      </c>
      <c r="AA33" s="155">
        <v>1500000</v>
      </c>
    </row>
    <row r="34" spans="1:27" ht="12.75">
      <c r="A34" s="183" t="s">
        <v>43</v>
      </c>
      <c r="B34" s="182"/>
      <c r="C34" s="155">
        <v>58006685</v>
      </c>
      <c r="D34" s="155">
        <v>0</v>
      </c>
      <c r="E34" s="156">
        <v>51498000</v>
      </c>
      <c r="F34" s="60">
        <v>28388000</v>
      </c>
      <c r="G34" s="60">
        <v>185847</v>
      </c>
      <c r="H34" s="60">
        <v>1042041</v>
      </c>
      <c r="I34" s="60">
        <v>1816937</v>
      </c>
      <c r="J34" s="60">
        <v>3044825</v>
      </c>
      <c r="K34" s="60">
        <v>2955889</v>
      </c>
      <c r="L34" s="60">
        <v>2868464</v>
      </c>
      <c r="M34" s="60">
        <v>7332269</v>
      </c>
      <c r="N34" s="60">
        <v>13156622</v>
      </c>
      <c r="O34" s="60">
        <v>1059385</v>
      </c>
      <c r="P34" s="60">
        <v>1100250</v>
      </c>
      <c r="Q34" s="60">
        <v>2169345</v>
      </c>
      <c r="R34" s="60">
        <v>4328980</v>
      </c>
      <c r="S34" s="60">
        <v>0</v>
      </c>
      <c r="T34" s="60">
        <v>0</v>
      </c>
      <c r="U34" s="60">
        <v>0</v>
      </c>
      <c r="V34" s="60">
        <v>0</v>
      </c>
      <c r="W34" s="60">
        <v>20530427</v>
      </c>
      <c r="X34" s="60">
        <v>39392253</v>
      </c>
      <c r="Y34" s="60">
        <v>-18861826</v>
      </c>
      <c r="Z34" s="140">
        <v>-47.88</v>
      </c>
      <c r="AA34" s="155">
        <v>28388000</v>
      </c>
    </row>
    <row r="35" spans="1:27" ht="12.75">
      <c r="A35" s="181" t="s">
        <v>122</v>
      </c>
      <c r="B35" s="185"/>
      <c r="C35" s="155">
        <v>6435178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139416034</v>
      </c>
      <c r="D36" s="188">
        <f>SUM(D25:D35)</f>
        <v>0</v>
      </c>
      <c r="E36" s="189">
        <f t="shared" si="1"/>
        <v>151131155</v>
      </c>
      <c r="F36" s="190">
        <f t="shared" si="1"/>
        <v>155934893</v>
      </c>
      <c r="G36" s="190">
        <f t="shared" si="1"/>
        <v>5556601</v>
      </c>
      <c r="H36" s="190">
        <f t="shared" si="1"/>
        <v>6307236</v>
      </c>
      <c r="I36" s="190">
        <f t="shared" si="1"/>
        <v>14321666</v>
      </c>
      <c r="J36" s="190">
        <f t="shared" si="1"/>
        <v>26185503</v>
      </c>
      <c r="K36" s="190">
        <f t="shared" si="1"/>
        <v>11902106</v>
      </c>
      <c r="L36" s="190">
        <f t="shared" si="1"/>
        <v>10978590</v>
      </c>
      <c r="M36" s="190">
        <f t="shared" si="1"/>
        <v>16040296</v>
      </c>
      <c r="N36" s="190">
        <f t="shared" si="1"/>
        <v>38920992</v>
      </c>
      <c r="O36" s="190">
        <f t="shared" si="1"/>
        <v>8655114</v>
      </c>
      <c r="P36" s="190">
        <f t="shared" si="1"/>
        <v>11083437</v>
      </c>
      <c r="Q36" s="190">
        <f t="shared" si="1"/>
        <v>10249231</v>
      </c>
      <c r="R36" s="190">
        <f t="shared" si="1"/>
        <v>29987782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95094277</v>
      </c>
      <c r="X36" s="190">
        <f t="shared" si="1"/>
        <v>114109497</v>
      </c>
      <c r="Y36" s="190">
        <f t="shared" si="1"/>
        <v>-19015220</v>
      </c>
      <c r="Z36" s="191">
        <f>+IF(X36&lt;&gt;0,+(Y36/X36)*100,0)</f>
        <v>-16.66401176056363</v>
      </c>
      <c r="AA36" s="188">
        <f>SUM(AA25:AA35)</f>
        <v>155934893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-10255723</v>
      </c>
      <c r="D38" s="199">
        <f>+D22-D36</f>
        <v>0</v>
      </c>
      <c r="E38" s="200">
        <f t="shared" si="2"/>
        <v>38181730</v>
      </c>
      <c r="F38" s="106">
        <f t="shared" si="2"/>
        <v>8895103</v>
      </c>
      <c r="G38" s="106">
        <f t="shared" si="2"/>
        <v>223059</v>
      </c>
      <c r="H38" s="106">
        <f t="shared" si="2"/>
        <v>-1409648</v>
      </c>
      <c r="I38" s="106">
        <f t="shared" si="2"/>
        <v>29255639</v>
      </c>
      <c r="J38" s="106">
        <f t="shared" si="2"/>
        <v>28069050</v>
      </c>
      <c r="K38" s="106">
        <f t="shared" si="2"/>
        <v>-7261612</v>
      </c>
      <c r="L38" s="106">
        <f t="shared" si="2"/>
        <v>-5749692</v>
      </c>
      <c r="M38" s="106">
        <f t="shared" si="2"/>
        <v>33449126</v>
      </c>
      <c r="N38" s="106">
        <f t="shared" si="2"/>
        <v>20437822</v>
      </c>
      <c r="O38" s="106">
        <f t="shared" si="2"/>
        <v>-7309594</v>
      </c>
      <c r="P38" s="106">
        <f t="shared" si="2"/>
        <v>-1066832</v>
      </c>
      <c r="Q38" s="106">
        <f t="shared" si="2"/>
        <v>2290336</v>
      </c>
      <c r="R38" s="106">
        <f t="shared" si="2"/>
        <v>-6086090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42420782</v>
      </c>
      <c r="X38" s="106">
        <f>IF(F22=F36,0,X22-X36)</f>
        <v>27875997</v>
      </c>
      <c r="Y38" s="106">
        <f t="shared" si="2"/>
        <v>14544785</v>
      </c>
      <c r="Z38" s="201">
        <f>+IF(X38&lt;&gt;0,+(Y38/X38)*100,0)</f>
        <v>52.17673470118396</v>
      </c>
      <c r="AA38" s="199">
        <f>+AA22-AA36</f>
        <v>8895103</v>
      </c>
    </row>
    <row r="39" spans="1:27" ht="12.75">
      <c r="A39" s="181" t="s">
        <v>46</v>
      </c>
      <c r="B39" s="185"/>
      <c r="C39" s="155">
        <v>37864717</v>
      </c>
      <c r="D39" s="155">
        <v>0</v>
      </c>
      <c r="E39" s="156">
        <v>41566000</v>
      </c>
      <c r="F39" s="60">
        <v>54066000</v>
      </c>
      <c r="G39" s="60">
        <v>255496</v>
      </c>
      <c r="H39" s="60">
        <v>4920959</v>
      </c>
      <c r="I39" s="60">
        <v>3565217</v>
      </c>
      <c r="J39" s="60">
        <v>8741672</v>
      </c>
      <c r="K39" s="60">
        <v>320514</v>
      </c>
      <c r="L39" s="60">
        <v>1087279</v>
      </c>
      <c r="M39" s="60">
        <v>3490992</v>
      </c>
      <c r="N39" s="60">
        <v>4898785</v>
      </c>
      <c r="O39" s="60">
        <v>5441854</v>
      </c>
      <c r="P39" s="60">
        <v>7638167</v>
      </c>
      <c r="Q39" s="60">
        <v>10866379</v>
      </c>
      <c r="R39" s="60">
        <v>23946400</v>
      </c>
      <c r="S39" s="60">
        <v>0</v>
      </c>
      <c r="T39" s="60">
        <v>0</v>
      </c>
      <c r="U39" s="60">
        <v>0</v>
      </c>
      <c r="V39" s="60">
        <v>0</v>
      </c>
      <c r="W39" s="60">
        <v>37586857</v>
      </c>
      <c r="X39" s="60">
        <v>31174497</v>
      </c>
      <c r="Y39" s="60">
        <v>6412360</v>
      </c>
      <c r="Z39" s="140">
        <v>20.57</v>
      </c>
      <c r="AA39" s="155">
        <v>54066000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27608994</v>
      </c>
      <c r="D42" s="206">
        <f>SUM(D38:D41)</f>
        <v>0</v>
      </c>
      <c r="E42" s="207">
        <f t="shared" si="3"/>
        <v>79747730</v>
      </c>
      <c r="F42" s="88">
        <f t="shared" si="3"/>
        <v>62961103</v>
      </c>
      <c r="G42" s="88">
        <f t="shared" si="3"/>
        <v>478555</v>
      </c>
      <c r="H42" s="88">
        <f t="shared" si="3"/>
        <v>3511311</v>
      </c>
      <c r="I42" s="88">
        <f t="shared" si="3"/>
        <v>32820856</v>
      </c>
      <c r="J42" s="88">
        <f t="shared" si="3"/>
        <v>36810722</v>
      </c>
      <c r="K42" s="88">
        <f t="shared" si="3"/>
        <v>-6941098</v>
      </c>
      <c r="L42" s="88">
        <f t="shared" si="3"/>
        <v>-4662413</v>
      </c>
      <c r="M42" s="88">
        <f t="shared" si="3"/>
        <v>36940118</v>
      </c>
      <c r="N42" s="88">
        <f t="shared" si="3"/>
        <v>25336607</v>
      </c>
      <c r="O42" s="88">
        <f t="shared" si="3"/>
        <v>-1867740</v>
      </c>
      <c r="P42" s="88">
        <f t="shared" si="3"/>
        <v>6571335</v>
      </c>
      <c r="Q42" s="88">
        <f t="shared" si="3"/>
        <v>13156715</v>
      </c>
      <c r="R42" s="88">
        <f t="shared" si="3"/>
        <v>17860310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80007639</v>
      </c>
      <c r="X42" s="88">
        <f t="shared" si="3"/>
        <v>59050494</v>
      </c>
      <c r="Y42" s="88">
        <f t="shared" si="3"/>
        <v>20957145</v>
      </c>
      <c r="Z42" s="208">
        <f>+IF(X42&lt;&gt;0,+(Y42/X42)*100,0)</f>
        <v>35.490211140316624</v>
      </c>
      <c r="AA42" s="206">
        <f>SUM(AA38:AA41)</f>
        <v>62961103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27608994</v>
      </c>
      <c r="D44" s="210">
        <f>+D42-D43</f>
        <v>0</v>
      </c>
      <c r="E44" s="211">
        <f t="shared" si="4"/>
        <v>79747730</v>
      </c>
      <c r="F44" s="77">
        <f t="shared" si="4"/>
        <v>62961103</v>
      </c>
      <c r="G44" s="77">
        <f t="shared" si="4"/>
        <v>478555</v>
      </c>
      <c r="H44" s="77">
        <f t="shared" si="4"/>
        <v>3511311</v>
      </c>
      <c r="I44" s="77">
        <f t="shared" si="4"/>
        <v>32820856</v>
      </c>
      <c r="J44" s="77">
        <f t="shared" si="4"/>
        <v>36810722</v>
      </c>
      <c r="K44" s="77">
        <f t="shared" si="4"/>
        <v>-6941098</v>
      </c>
      <c r="L44" s="77">
        <f t="shared" si="4"/>
        <v>-4662413</v>
      </c>
      <c r="M44" s="77">
        <f t="shared" si="4"/>
        <v>36940118</v>
      </c>
      <c r="N44" s="77">
        <f t="shared" si="4"/>
        <v>25336607</v>
      </c>
      <c r="O44" s="77">
        <f t="shared" si="4"/>
        <v>-1867740</v>
      </c>
      <c r="P44" s="77">
        <f t="shared" si="4"/>
        <v>6571335</v>
      </c>
      <c r="Q44" s="77">
        <f t="shared" si="4"/>
        <v>13156715</v>
      </c>
      <c r="R44" s="77">
        <f t="shared" si="4"/>
        <v>17860310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80007639</v>
      </c>
      <c r="X44" s="77">
        <f t="shared" si="4"/>
        <v>59050494</v>
      </c>
      <c r="Y44" s="77">
        <f t="shared" si="4"/>
        <v>20957145</v>
      </c>
      <c r="Z44" s="212">
        <f>+IF(X44&lt;&gt;0,+(Y44/X44)*100,0)</f>
        <v>35.490211140316624</v>
      </c>
      <c r="AA44" s="210">
        <f>+AA42-AA43</f>
        <v>62961103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27608994</v>
      </c>
      <c r="D46" s="206">
        <f>SUM(D44:D45)</f>
        <v>0</v>
      </c>
      <c r="E46" s="207">
        <f t="shared" si="5"/>
        <v>79747730</v>
      </c>
      <c r="F46" s="88">
        <f t="shared" si="5"/>
        <v>62961103</v>
      </c>
      <c r="G46" s="88">
        <f t="shared" si="5"/>
        <v>478555</v>
      </c>
      <c r="H46" s="88">
        <f t="shared" si="5"/>
        <v>3511311</v>
      </c>
      <c r="I46" s="88">
        <f t="shared" si="5"/>
        <v>32820856</v>
      </c>
      <c r="J46" s="88">
        <f t="shared" si="5"/>
        <v>36810722</v>
      </c>
      <c r="K46" s="88">
        <f t="shared" si="5"/>
        <v>-6941098</v>
      </c>
      <c r="L46" s="88">
        <f t="shared" si="5"/>
        <v>-4662413</v>
      </c>
      <c r="M46" s="88">
        <f t="shared" si="5"/>
        <v>36940118</v>
      </c>
      <c r="N46" s="88">
        <f t="shared" si="5"/>
        <v>25336607</v>
      </c>
      <c r="O46" s="88">
        <f t="shared" si="5"/>
        <v>-1867740</v>
      </c>
      <c r="P46" s="88">
        <f t="shared" si="5"/>
        <v>6571335</v>
      </c>
      <c r="Q46" s="88">
        <f t="shared" si="5"/>
        <v>13156715</v>
      </c>
      <c r="R46" s="88">
        <f t="shared" si="5"/>
        <v>17860310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80007639</v>
      </c>
      <c r="X46" s="88">
        <f t="shared" si="5"/>
        <v>59050494</v>
      </c>
      <c r="Y46" s="88">
        <f t="shared" si="5"/>
        <v>20957145</v>
      </c>
      <c r="Z46" s="208">
        <f>+IF(X46&lt;&gt;0,+(Y46/X46)*100,0)</f>
        <v>35.490211140316624</v>
      </c>
      <c r="AA46" s="206">
        <f>SUM(AA44:AA45)</f>
        <v>62961103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27608994</v>
      </c>
      <c r="D48" s="217">
        <f>SUM(D46:D47)</f>
        <v>0</v>
      </c>
      <c r="E48" s="218">
        <f t="shared" si="6"/>
        <v>79747730</v>
      </c>
      <c r="F48" s="219">
        <f t="shared" si="6"/>
        <v>62961103</v>
      </c>
      <c r="G48" s="219">
        <f t="shared" si="6"/>
        <v>478555</v>
      </c>
      <c r="H48" s="220">
        <f t="shared" si="6"/>
        <v>3511311</v>
      </c>
      <c r="I48" s="220">
        <f t="shared" si="6"/>
        <v>32820856</v>
      </c>
      <c r="J48" s="220">
        <f t="shared" si="6"/>
        <v>36810722</v>
      </c>
      <c r="K48" s="220">
        <f t="shared" si="6"/>
        <v>-6941098</v>
      </c>
      <c r="L48" s="220">
        <f t="shared" si="6"/>
        <v>-4662413</v>
      </c>
      <c r="M48" s="219">
        <f t="shared" si="6"/>
        <v>36940118</v>
      </c>
      <c r="N48" s="219">
        <f t="shared" si="6"/>
        <v>25336607</v>
      </c>
      <c r="O48" s="220">
        <f t="shared" si="6"/>
        <v>-1867740</v>
      </c>
      <c r="P48" s="220">
        <f t="shared" si="6"/>
        <v>6571335</v>
      </c>
      <c r="Q48" s="220">
        <f t="shared" si="6"/>
        <v>13156715</v>
      </c>
      <c r="R48" s="220">
        <f t="shared" si="6"/>
        <v>17860310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80007639</v>
      </c>
      <c r="X48" s="220">
        <f t="shared" si="6"/>
        <v>59050494</v>
      </c>
      <c r="Y48" s="220">
        <f t="shared" si="6"/>
        <v>20957145</v>
      </c>
      <c r="Z48" s="221">
        <f>+IF(X48&lt;&gt;0,+(Y48/X48)*100,0)</f>
        <v>35.490211140316624</v>
      </c>
      <c r="AA48" s="222">
        <f>SUM(AA46:AA47)</f>
        <v>62961103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2416000</v>
      </c>
      <c r="F5" s="100">
        <f t="shared" si="0"/>
        <v>6584378</v>
      </c>
      <c r="G5" s="100">
        <f t="shared" si="0"/>
        <v>0</v>
      </c>
      <c r="H5" s="100">
        <f t="shared" si="0"/>
        <v>30899</v>
      </c>
      <c r="I5" s="100">
        <f t="shared" si="0"/>
        <v>19925</v>
      </c>
      <c r="J5" s="100">
        <f t="shared" si="0"/>
        <v>50824</v>
      </c>
      <c r="K5" s="100">
        <f t="shared" si="0"/>
        <v>0</v>
      </c>
      <c r="L5" s="100">
        <f t="shared" si="0"/>
        <v>0</v>
      </c>
      <c r="M5" s="100">
        <f t="shared" si="0"/>
        <v>17500</v>
      </c>
      <c r="N5" s="100">
        <f t="shared" si="0"/>
        <v>17500</v>
      </c>
      <c r="O5" s="100">
        <f t="shared" si="0"/>
        <v>114938</v>
      </c>
      <c r="P5" s="100">
        <f t="shared" si="0"/>
        <v>113574</v>
      </c>
      <c r="Q5" s="100">
        <f t="shared" si="0"/>
        <v>1226345</v>
      </c>
      <c r="R5" s="100">
        <f t="shared" si="0"/>
        <v>1454857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1523181</v>
      </c>
      <c r="X5" s="100">
        <f t="shared" si="0"/>
        <v>1811988</v>
      </c>
      <c r="Y5" s="100">
        <f t="shared" si="0"/>
        <v>-288807</v>
      </c>
      <c r="Z5" s="137">
        <f>+IF(X5&lt;&gt;0,+(Y5/X5)*100,0)</f>
        <v>-15.938681713123929</v>
      </c>
      <c r="AA5" s="153">
        <f>SUM(AA6:AA8)</f>
        <v>6584378</v>
      </c>
    </row>
    <row r="6" spans="1:27" ht="12.75">
      <c r="A6" s="138" t="s">
        <v>75</v>
      </c>
      <c r="B6" s="136"/>
      <c r="C6" s="155"/>
      <c r="D6" s="155"/>
      <c r="E6" s="156">
        <v>590000</v>
      </c>
      <c r="F6" s="60">
        <v>643324</v>
      </c>
      <c r="G6" s="60"/>
      <c r="H6" s="60"/>
      <c r="I6" s="60"/>
      <c r="J6" s="60"/>
      <c r="K6" s="60"/>
      <c r="L6" s="60"/>
      <c r="M6" s="60"/>
      <c r="N6" s="60"/>
      <c r="O6" s="60">
        <v>114938</v>
      </c>
      <c r="P6" s="60">
        <v>61091</v>
      </c>
      <c r="Q6" s="60">
        <v>795732</v>
      </c>
      <c r="R6" s="60">
        <v>971761</v>
      </c>
      <c r="S6" s="60"/>
      <c r="T6" s="60"/>
      <c r="U6" s="60"/>
      <c r="V6" s="60"/>
      <c r="W6" s="60">
        <v>971761</v>
      </c>
      <c r="X6" s="60">
        <v>442494</v>
      </c>
      <c r="Y6" s="60">
        <v>529267</v>
      </c>
      <c r="Z6" s="140">
        <v>119.61</v>
      </c>
      <c r="AA6" s="62">
        <v>643324</v>
      </c>
    </row>
    <row r="7" spans="1:27" ht="12.75">
      <c r="A7" s="138" t="s">
        <v>76</v>
      </c>
      <c r="B7" s="136"/>
      <c r="C7" s="157"/>
      <c r="D7" s="157"/>
      <c r="E7" s="158">
        <v>956000</v>
      </c>
      <c r="F7" s="159">
        <v>5941054</v>
      </c>
      <c r="G7" s="159"/>
      <c r="H7" s="159">
        <v>30899</v>
      </c>
      <c r="I7" s="159">
        <v>19925</v>
      </c>
      <c r="J7" s="159">
        <v>50824</v>
      </c>
      <c r="K7" s="159"/>
      <c r="L7" s="159"/>
      <c r="M7" s="159">
        <v>17500</v>
      </c>
      <c r="N7" s="159">
        <v>17500</v>
      </c>
      <c r="O7" s="159"/>
      <c r="P7" s="159">
        <v>52483</v>
      </c>
      <c r="Q7" s="159">
        <v>35211</v>
      </c>
      <c r="R7" s="159">
        <v>87694</v>
      </c>
      <c r="S7" s="159"/>
      <c r="T7" s="159"/>
      <c r="U7" s="159"/>
      <c r="V7" s="159"/>
      <c r="W7" s="159">
        <v>156018</v>
      </c>
      <c r="X7" s="159">
        <v>716994</v>
      </c>
      <c r="Y7" s="159">
        <v>-560976</v>
      </c>
      <c r="Z7" s="141">
        <v>-78.24</v>
      </c>
      <c r="AA7" s="225">
        <v>5941054</v>
      </c>
    </row>
    <row r="8" spans="1:27" ht="12.75">
      <c r="A8" s="138" t="s">
        <v>77</v>
      </c>
      <c r="B8" s="136"/>
      <c r="C8" s="155"/>
      <c r="D8" s="155"/>
      <c r="E8" s="156">
        <v>870000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395402</v>
      </c>
      <c r="R8" s="60">
        <v>395402</v>
      </c>
      <c r="S8" s="60"/>
      <c r="T8" s="60"/>
      <c r="U8" s="60"/>
      <c r="V8" s="60"/>
      <c r="W8" s="60">
        <v>395402</v>
      </c>
      <c r="X8" s="60">
        <v>652500</v>
      </c>
      <c r="Y8" s="60">
        <v>-257098</v>
      </c>
      <c r="Z8" s="140">
        <v>-39.4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34400450</v>
      </c>
      <c r="D9" s="153">
        <f>SUM(D10:D14)</f>
        <v>0</v>
      </c>
      <c r="E9" s="154">
        <f t="shared" si="1"/>
        <v>3340200</v>
      </c>
      <c r="F9" s="100">
        <f t="shared" si="1"/>
        <v>3410198</v>
      </c>
      <c r="G9" s="100">
        <f t="shared" si="1"/>
        <v>0</v>
      </c>
      <c r="H9" s="100">
        <f t="shared" si="1"/>
        <v>29798</v>
      </c>
      <c r="I9" s="100">
        <f t="shared" si="1"/>
        <v>59549</v>
      </c>
      <c r="J9" s="100">
        <f t="shared" si="1"/>
        <v>89347</v>
      </c>
      <c r="K9" s="100">
        <f t="shared" si="1"/>
        <v>0</v>
      </c>
      <c r="L9" s="100">
        <f t="shared" si="1"/>
        <v>1809940</v>
      </c>
      <c r="M9" s="100">
        <f t="shared" si="1"/>
        <v>3793</v>
      </c>
      <c r="N9" s="100">
        <f t="shared" si="1"/>
        <v>1813733</v>
      </c>
      <c r="O9" s="100">
        <f t="shared" si="1"/>
        <v>0</v>
      </c>
      <c r="P9" s="100">
        <f t="shared" si="1"/>
        <v>0</v>
      </c>
      <c r="Q9" s="100">
        <f t="shared" si="1"/>
        <v>2527029</v>
      </c>
      <c r="R9" s="100">
        <f t="shared" si="1"/>
        <v>2527029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4430109</v>
      </c>
      <c r="X9" s="100">
        <f t="shared" si="1"/>
        <v>2504997</v>
      </c>
      <c r="Y9" s="100">
        <f t="shared" si="1"/>
        <v>1925112</v>
      </c>
      <c r="Z9" s="137">
        <f>+IF(X9&lt;&gt;0,+(Y9/X9)*100,0)</f>
        <v>76.85087048008441</v>
      </c>
      <c r="AA9" s="102">
        <f>SUM(AA10:AA14)</f>
        <v>3410198</v>
      </c>
    </row>
    <row r="10" spans="1:27" ht="12.75">
      <c r="A10" s="138" t="s">
        <v>79</v>
      </c>
      <c r="B10" s="136"/>
      <c r="C10" s="155">
        <v>34400450</v>
      </c>
      <c r="D10" s="155"/>
      <c r="E10" s="156">
        <v>3340200</v>
      </c>
      <c r="F10" s="60">
        <v>3390198</v>
      </c>
      <c r="G10" s="60"/>
      <c r="H10" s="60">
        <v>29798</v>
      </c>
      <c r="I10" s="60">
        <v>59549</v>
      </c>
      <c r="J10" s="60">
        <v>89347</v>
      </c>
      <c r="K10" s="60"/>
      <c r="L10" s="60">
        <v>1809940</v>
      </c>
      <c r="M10" s="60">
        <v>3793</v>
      </c>
      <c r="N10" s="60">
        <v>1813733</v>
      </c>
      <c r="O10" s="60"/>
      <c r="P10" s="60"/>
      <c r="Q10" s="60">
        <v>2527029</v>
      </c>
      <c r="R10" s="60">
        <v>2527029</v>
      </c>
      <c r="S10" s="60"/>
      <c r="T10" s="60"/>
      <c r="U10" s="60"/>
      <c r="V10" s="60"/>
      <c r="W10" s="60">
        <v>4430109</v>
      </c>
      <c r="X10" s="60">
        <v>2504997</v>
      </c>
      <c r="Y10" s="60">
        <v>1925112</v>
      </c>
      <c r="Z10" s="140">
        <v>76.85</v>
      </c>
      <c r="AA10" s="62">
        <v>3390198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35593088</v>
      </c>
      <c r="D15" s="153">
        <f>SUM(D16:D18)</f>
        <v>0</v>
      </c>
      <c r="E15" s="154">
        <f t="shared" si="2"/>
        <v>48032000</v>
      </c>
      <c r="F15" s="100">
        <f t="shared" si="2"/>
        <v>66015748</v>
      </c>
      <c r="G15" s="100">
        <f t="shared" si="2"/>
        <v>841661</v>
      </c>
      <c r="H15" s="100">
        <f t="shared" si="2"/>
        <v>760126</v>
      </c>
      <c r="I15" s="100">
        <f t="shared" si="2"/>
        <v>1077933</v>
      </c>
      <c r="J15" s="100">
        <f t="shared" si="2"/>
        <v>2679720</v>
      </c>
      <c r="K15" s="100">
        <f t="shared" si="2"/>
        <v>3047880</v>
      </c>
      <c r="L15" s="100">
        <f t="shared" si="2"/>
        <v>272329</v>
      </c>
      <c r="M15" s="100">
        <f t="shared" si="2"/>
        <v>1823700</v>
      </c>
      <c r="N15" s="100">
        <f t="shared" si="2"/>
        <v>5143909</v>
      </c>
      <c r="O15" s="100">
        <f t="shared" si="2"/>
        <v>3480475</v>
      </c>
      <c r="P15" s="100">
        <f t="shared" si="2"/>
        <v>5070635</v>
      </c>
      <c r="Q15" s="100">
        <f t="shared" si="2"/>
        <v>5474747</v>
      </c>
      <c r="R15" s="100">
        <f t="shared" si="2"/>
        <v>14025857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21849486</v>
      </c>
      <c r="X15" s="100">
        <f t="shared" si="2"/>
        <v>36023994</v>
      </c>
      <c r="Y15" s="100">
        <f t="shared" si="2"/>
        <v>-14174508</v>
      </c>
      <c r="Z15" s="137">
        <f>+IF(X15&lt;&gt;0,+(Y15/X15)*100,0)</f>
        <v>-39.347408285710905</v>
      </c>
      <c r="AA15" s="102">
        <f>SUM(AA16:AA18)</f>
        <v>66015748</v>
      </c>
    </row>
    <row r="16" spans="1:27" ht="12.75">
      <c r="A16" s="138" t="s">
        <v>85</v>
      </c>
      <c r="B16" s="136"/>
      <c r="C16" s="155">
        <v>35593088</v>
      </c>
      <c r="D16" s="155"/>
      <c r="E16" s="156">
        <v>48032000</v>
      </c>
      <c r="F16" s="60">
        <v>65515748</v>
      </c>
      <c r="G16" s="60">
        <v>841661</v>
      </c>
      <c r="H16" s="60">
        <v>760126</v>
      </c>
      <c r="I16" s="60">
        <v>1077933</v>
      </c>
      <c r="J16" s="60">
        <v>2679720</v>
      </c>
      <c r="K16" s="60">
        <v>3047880</v>
      </c>
      <c r="L16" s="60">
        <v>272329</v>
      </c>
      <c r="M16" s="60">
        <v>1823700</v>
      </c>
      <c r="N16" s="60">
        <v>5143909</v>
      </c>
      <c r="O16" s="60">
        <v>3480475</v>
      </c>
      <c r="P16" s="60">
        <v>5070635</v>
      </c>
      <c r="Q16" s="60">
        <v>571049</v>
      </c>
      <c r="R16" s="60">
        <v>9122159</v>
      </c>
      <c r="S16" s="60"/>
      <c r="T16" s="60"/>
      <c r="U16" s="60"/>
      <c r="V16" s="60"/>
      <c r="W16" s="60">
        <v>16945788</v>
      </c>
      <c r="X16" s="60">
        <v>36023994</v>
      </c>
      <c r="Y16" s="60">
        <v>-19078206</v>
      </c>
      <c r="Z16" s="140">
        <v>-52.96</v>
      </c>
      <c r="AA16" s="62">
        <v>65515748</v>
      </c>
    </row>
    <row r="17" spans="1:27" ht="12.75">
      <c r="A17" s="138" t="s">
        <v>86</v>
      </c>
      <c r="B17" s="136"/>
      <c r="C17" s="155"/>
      <c r="D17" s="155"/>
      <c r="E17" s="156"/>
      <c r="F17" s="60">
        <v>500000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4903698</v>
      </c>
      <c r="R17" s="60">
        <v>4903698</v>
      </c>
      <c r="S17" s="60"/>
      <c r="T17" s="60"/>
      <c r="U17" s="60"/>
      <c r="V17" s="60"/>
      <c r="W17" s="60">
        <v>4903698</v>
      </c>
      <c r="X17" s="60"/>
      <c r="Y17" s="60">
        <v>4903698</v>
      </c>
      <c r="Z17" s="140"/>
      <c r="AA17" s="62">
        <v>500000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25949800</v>
      </c>
      <c r="F19" s="100">
        <f t="shared" si="3"/>
        <v>26684800</v>
      </c>
      <c r="G19" s="100">
        <f t="shared" si="3"/>
        <v>776034</v>
      </c>
      <c r="H19" s="100">
        <f t="shared" si="3"/>
        <v>4732853</v>
      </c>
      <c r="I19" s="100">
        <f t="shared" si="3"/>
        <v>2577080</v>
      </c>
      <c r="J19" s="100">
        <f t="shared" si="3"/>
        <v>8085967</v>
      </c>
      <c r="K19" s="100">
        <f t="shared" si="3"/>
        <v>0</v>
      </c>
      <c r="L19" s="100">
        <f t="shared" si="3"/>
        <v>1030033</v>
      </c>
      <c r="M19" s="100">
        <f t="shared" si="3"/>
        <v>0</v>
      </c>
      <c r="N19" s="100">
        <f t="shared" si="3"/>
        <v>1030033</v>
      </c>
      <c r="O19" s="100">
        <f t="shared" si="3"/>
        <v>2560639</v>
      </c>
      <c r="P19" s="100">
        <f t="shared" si="3"/>
        <v>0</v>
      </c>
      <c r="Q19" s="100">
        <f t="shared" si="3"/>
        <v>1269787</v>
      </c>
      <c r="R19" s="100">
        <f t="shared" si="3"/>
        <v>3830426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12946426</v>
      </c>
      <c r="X19" s="100">
        <f t="shared" si="3"/>
        <v>19462500</v>
      </c>
      <c r="Y19" s="100">
        <f t="shared" si="3"/>
        <v>-6516074</v>
      </c>
      <c r="Z19" s="137">
        <f>+IF(X19&lt;&gt;0,+(Y19/X19)*100,0)</f>
        <v>-33.48014900449582</v>
      </c>
      <c r="AA19" s="102">
        <f>SUM(AA20:AA23)</f>
        <v>26684800</v>
      </c>
    </row>
    <row r="20" spans="1:27" ht="12.75">
      <c r="A20" s="138" t="s">
        <v>89</v>
      </c>
      <c r="B20" s="136"/>
      <c r="C20" s="155"/>
      <c r="D20" s="155"/>
      <c r="E20" s="156">
        <v>25949800</v>
      </c>
      <c r="F20" s="60">
        <v>26684800</v>
      </c>
      <c r="G20" s="60">
        <v>776034</v>
      </c>
      <c r="H20" s="60">
        <v>4732853</v>
      </c>
      <c r="I20" s="60">
        <v>2577080</v>
      </c>
      <c r="J20" s="60">
        <v>8085967</v>
      </c>
      <c r="K20" s="60"/>
      <c r="L20" s="60">
        <v>1030033</v>
      </c>
      <c r="M20" s="60"/>
      <c r="N20" s="60">
        <v>1030033</v>
      </c>
      <c r="O20" s="60">
        <v>2560639</v>
      </c>
      <c r="P20" s="60"/>
      <c r="Q20" s="60">
        <v>1269787</v>
      </c>
      <c r="R20" s="60">
        <v>3830426</v>
      </c>
      <c r="S20" s="60"/>
      <c r="T20" s="60"/>
      <c r="U20" s="60"/>
      <c r="V20" s="60"/>
      <c r="W20" s="60">
        <v>12946426</v>
      </c>
      <c r="X20" s="60">
        <v>19462500</v>
      </c>
      <c r="Y20" s="60">
        <v>-6516074</v>
      </c>
      <c r="Z20" s="140">
        <v>-33.48</v>
      </c>
      <c r="AA20" s="62">
        <v>26684800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14141448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84134986</v>
      </c>
      <c r="D25" s="217">
        <f>+D5+D9+D15+D19+D24</f>
        <v>0</v>
      </c>
      <c r="E25" s="230">
        <f t="shared" si="4"/>
        <v>79738000</v>
      </c>
      <c r="F25" s="219">
        <f t="shared" si="4"/>
        <v>102695124</v>
      </c>
      <c r="G25" s="219">
        <f t="shared" si="4"/>
        <v>1617695</v>
      </c>
      <c r="H25" s="219">
        <f t="shared" si="4"/>
        <v>5553676</v>
      </c>
      <c r="I25" s="219">
        <f t="shared" si="4"/>
        <v>3734487</v>
      </c>
      <c r="J25" s="219">
        <f t="shared" si="4"/>
        <v>10905858</v>
      </c>
      <c r="K25" s="219">
        <f t="shared" si="4"/>
        <v>3047880</v>
      </c>
      <c r="L25" s="219">
        <f t="shared" si="4"/>
        <v>3112302</v>
      </c>
      <c r="M25" s="219">
        <f t="shared" si="4"/>
        <v>1844993</v>
      </c>
      <c r="N25" s="219">
        <f t="shared" si="4"/>
        <v>8005175</v>
      </c>
      <c r="O25" s="219">
        <f t="shared" si="4"/>
        <v>6156052</v>
      </c>
      <c r="P25" s="219">
        <f t="shared" si="4"/>
        <v>5184209</v>
      </c>
      <c r="Q25" s="219">
        <f t="shared" si="4"/>
        <v>10497908</v>
      </c>
      <c r="R25" s="219">
        <f t="shared" si="4"/>
        <v>21838169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40749202</v>
      </c>
      <c r="X25" s="219">
        <f t="shared" si="4"/>
        <v>59803479</v>
      </c>
      <c r="Y25" s="219">
        <f t="shared" si="4"/>
        <v>-19054277</v>
      </c>
      <c r="Z25" s="231">
        <f>+IF(X25&lt;&gt;0,+(Y25/X25)*100,0)</f>
        <v>-31.86148585101546</v>
      </c>
      <c r="AA25" s="232">
        <f>+AA5+AA9+AA15+AA19+AA24</f>
        <v>102695124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34388911</v>
      </c>
      <c r="D28" s="155"/>
      <c r="E28" s="156">
        <v>41566000</v>
      </c>
      <c r="F28" s="60">
        <v>54066000</v>
      </c>
      <c r="G28" s="60">
        <v>1539434</v>
      </c>
      <c r="H28" s="60">
        <v>4920959</v>
      </c>
      <c r="I28" s="60">
        <v>3275217</v>
      </c>
      <c r="J28" s="60">
        <v>9735610</v>
      </c>
      <c r="K28" s="60">
        <v>468139</v>
      </c>
      <c r="L28" s="60">
        <v>1102261</v>
      </c>
      <c r="M28" s="60">
        <v>287923</v>
      </c>
      <c r="N28" s="60">
        <v>1858323</v>
      </c>
      <c r="O28" s="60">
        <v>5441853</v>
      </c>
      <c r="P28" s="60">
        <v>5070635</v>
      </c>
      <c r="Q28" s="60">
        <v>5593744</v>
      </c>
      <c r="R28" s="60">
        <v>16106232</v>
      </c>
      <c r="S28" s="60"/>
      <c r="T28" s="60"/>
      <c r="U28" s="60"/>
      <c r="V28" s="60"/>
      <c r="W28" s="60">
        <v>27700165</v>
      </c>
      <c r="X28" s="60">
        <v>31174497</v>
      </c>
      <c r="Y28" s="60">
        <v>-3474332</v>
      </c>
      <c r="Z28" s="140">
        <v>-11.14</v>
      </c>
      <c r="AA28" s="155">
        <v>54066000</v>
      </c>
    </row>
    <row r="29" spans="1:27" ht="12.75">
      <c r="A29" s="234" t="s">
        <v>134</v>
      </c>
      <c r="B29" s="136"/>
      <c r="C29" s="155">
        <v>6466642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40855553</v>
      </c>
      <c r="D32" s="210">
        <f>SUM(D28:D31)</f>
        <v>0</v>
      </c>
      <c r="E32" s="211">
        <f t="shared" si="5"/>
        <v>41566000</v>
      </c>
      <c r="F32" s="77">
        <f t="shared" si="5"/>
        <v>54066000</v>
      </c>
      <c r="G32" s="77">
        <f t="shared" si="5"/>
        <v>1539434</v>
      </c>
      <c r="H32" s="77">
        <f t="shared" si="5"/>
        <v>4920959</v>
      </c>
      <c r="I32" s="77">
        <f t="shared" si="5"/>
        <v>3275217</v>
      </c>
      <c r="J32" s="77">
        <f t="shared" si="5"/>
        <v>9735610</v>
      </c>
      <c r="K32" s="77">
        <f t="shared" si="5"/>
        <v>468139</v>
      </c>
      <c r="L32" s="77">
        <f t="shared" si="5"/>
        <v>1102261</v>
      </c>
      <c r="M32" s="77">
        <f t="shared" si="5"/>
        <v>287923</v>
      </c>
      <c r="N32" s="77">
        <f t="shared" si="5"/>
        <v>1858323</v>
      </c>
      <c r="O32" s="77">
        <f t="shared" si="5"/>
        <v>5441853</v>
      </c>
      <c r="P32" s="77">
        <f t="shared" si="5"/>
        <v>5070635</v>
      </c>
      <c r="Q32" s="77">
        <f t="shared" si="5"/>
        <v>5593744</v>
      </c>
      <c r="R32" s="77">
        <f t="shared" si="5"/>
        <v>16106232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27700165</v>
      </c>
      <c r="X32" s="77">
        <f t="shared" si="5"/>
        <v>31174497</v>
      </c>
      <c r="Y32" s="77">
        <f t="shared" si="5"/>
        <v>-3474332</v>
      </c>
      <c r="Z32" s="212">
        <f>+IF(X32&lt;&gt;0,+(Y32/X32)*100,0)</f>
        <v>-11.14478928080219</v>
      </c>
      <c r="AA32" s="79">
        <f>SUM(AA28:AA31)</f>
        <v>54066000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43279433</v>
      </c>
      <c r="D35" s="155"/>
      <c r="E35" s="156">
        <v>38172000</v>
      </c>
      <c r="F35" s="60">
        <v>48629124</v>
      </c>
      <c r="G35" s="60">
        <v>78261</v>
      </c>
      <c r="H35" s="60">
        <v>632717</v>
      </c>
      <c r="I35" s="60">
        <v>459270</v>
      </c>
      <c r="J35" s="60">
        <v>1170248</v>
      </c>
      <c r="K35" s="60">
        <v>2579741</v>
      </c>
      <c r="L35" s="60">
        <v>2010041</v>
      </c>
      <c r="M35" s="60">
        <v>1557070</v>
      </c>
      <c r="N35" s="60">
        <v>6146852</v>
      </c>
      <c r="O35" s="60">
        <v>714199</v>
      </c>
      <c r="P35" s="60">
        <v>113574</v>
      </c>
      <c r="Q35" s="60">
        <v>4904164</v>
      </c>
      <c r="R35" s="60">
        <v>5731937</v>
      </c>
      <c r="S35" s="60"/>
      <c r="T35" s="60"/>
      <c r="U35" s="60"/>
      <c r="V35" s="60"/>
      <c r="W35" s="60">
        <v>13049037</v>
      </c>
      <c r="X35" s="60">
        <v>28629000</v>
      </c>
      <c r="Y35" s="60">
        <v>-15579963</v>
      </c>
      <c r="Z35" s="140">
        <v>-54.42</v>
      </c>
      <c r="AA35" s="62">
        <v>48629124</v>
      </c>
    </row>
    <row r="36" spans="1:27" ht="12.75">
      <c r="A36" s="238" t="s">
        <v>139</v>
      </c>
      <c r="B36" s="149"/>
      <c r="C36" s="222">
        <f aca="true" t="shared" si="6" ref="C36:Y36">SUM(C32:C35)</f>
        <v>84134986</v>
      </c>
      <c r="D36" s="222">
        <f>SUM(D32:D35)</f>
        <v>0</v>
      </c>
      <c r="E36" s="218">
        <f t="shared" si="6"/>
        <v>79738000</v>
      </c>
      <c r="F36" s="220">
        <f t="shared" si="6"/>
        <v>102695124</v>
      </c>
      <c r="G36" s="220">
        <f t="shared" si="6"/>
        <v>1617695</v>
      </c>
      <c r="H36" s="220">
        <f t="shared" si="6"/>
        <v>5553676</v>
      </c>
      <c r="I36" s="220">
        <f t="shared" si="6"/>
        <v>3734487</v>
      </c>
      <c r="J36" s="220">
        <f t="shared" si="6"/>
        <v>10905858</v>
      </c>
      <c r="K36" s="220">
        <f t="shared" si="6"/>
        <v>3047880</v>
      </c>
      <c r="L36" s="220">
        <f t="shared" si="6"/>
        <v>3112302</v>
      </c>
      <c r="M36" s="220">
        <f t="shared" si="6"/>
        <v>1844993</v>
      </c>
      <c r="N36" s="220">
        <f t="shared" si="6"/>
        <v>8005175</v>
      </c>
      <c r="O36" s="220">
        <f t="shared" si="6"/>
        <v>6156052</v>
      </c>
      <c r="P36" s="220">
        <f t="shared" si="6"/>
        <v>5184209</v>
      </c>
      <c r="Q36" s="220">
        <f t="shared" si="6"/>
        <v>10497908</v>
      </c>
      <c r="R36" s="220">
        <f t="shared" si="6"/>
        <v>21838169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40749202</v>
      </c>
      <c r="X36" s="220">
        <f t="shared" si="6"/>
        <v>59803497</v>
      </c>
      <c r="Y36" s="220">
        <f t="shared" si="6"/>
        <v>-19054295</v>
      </c>
      <c r="Z36" s="221">
        <f>+IF(X36&lt;&gt;0,+(Y36/X36)*100,0)</f>
        <v>-31.86150635973679</v>
      </c>
      <c r="AA36" s="239">
        <f>SUM(AA32:AA35)</f>
        <v>102695124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7094311</v>
      </c>
      <c r="D6" s="155"/>
      <c r="E6" s="59">
        <v>79804846</v>
      </c>
      <c r="F6" s="60">
        <v>7094309</v>
      </c>
      <c r="G6" s="60">
        <v>142884337</v>
      </c>
      <c r="H6" s="60">
        <v>130230900</v>
      </c>
      <c r="I6" s="60">
        <v>115781560</v>
      </c>
      <c r="J6" s="60">
        <v>115781560</v>
      </c>
      <c r="K6" s="60">
        <v>105706526</v>
      </c>
      <c r="L6" s="60">
        <v>98589942</v>
      </c>
      <c r="M6" s="60">
        <v>127176256</v>
      </c>
      <c r="N6" s="60">
        <v>127176256</v>
      </c>
      <c r="O6" s="60">
        <v>121226951</v>
      </c>
      <c r="P6" s="60">
        <v>110633403</v>
      </c>
      <c r="Q6" s="60">
        <v>150551229</v>
      </c>
      <c r="R6" s="60">
        <v>150551229</v>
      </c>
      <c r="S6" s="60"/>
      <c r="T6" s="60"/>
      <c r="U6" s="60"/>
      <c r="V6" s="60"/>
      <c r="W6" s="60">
        <v>150551229</v>
      </c>
      <c r="X6" s="60">
        <v>5320732</v>
      </c>
      <c r="Y6" s="60">
        <v>145230497</v>
      </c>
      <c r="Z6" s="140">
        <v>2729.52</v>
      </c>
      <c r="AA6" s="62">
        <v>7094309</v>
      </c>
    </row>
    <row r="7" spans="1:27" ht="12.75">
      <c r="A7" s="249" t="s">
        <v>144</v>
      </c>
      <c r="B7" s="182"/>
      <c r="C7" s="155">
        <v>84828796</v>
      </c>
      <c r="D7" s="155"/>
      <c r="E7" s="59">
        <v>1000000</v>
      </c>
      <c r="F7" s="60">
        <v>58906246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44179685</v>
      </c>
      <c r="Y7" s="60">
        <v>-44179685</v>
      </c>
      <c r="Z7" s="140">
        <v>-100</v>
      </c>
      <c r="AA7" s="62">
        <v>58906246</v>
      </c>
    </row>
    <row r="8" spans="1:27" ht="12.75">
      <c r="A8" s="249" t="s">
        <v>145</v>
      </c>
      <c r="B8" s="182"/>
      <c r="C8" s="155">
        <v>9306655</v>
      </c>
      <c r="D8" s="155"/>
      <c r="E8" s="59">
        <v>11647054</v>
      </c>
      <c r="F8" s="60">
        <v>44239756</v>
      </c>
      <c r="G8" s="60">
        <v>11123168</v>
      </c>
      <c r="H8" s="60">
        <v>13416733</v>
      </c>
      <c r="I8" s="60">
        <v>15863136</v>
      </c>
      <c r="J8" s="60">
        <v>15863136</v>
      </c>
      <c r="K8" s="60">
        <v>15151911</v>
      </c>
      <c r="L8" s="60">
        <v>11188029</v>
      </c>
      <c r="M8" s="60">
        <v>11607472</v>
      </c>
      <c r="N8" s="60">
        <v>11607472</v>
      </c>
      <c r="O8" s="60">
        <v>8557858</v>
      </c>
      <c r="P8" s="60">
        <v>8377858</v>
      </c>
      <c r="Q8" s="60">
        <v>8407858</v>
      </c>
      <c r="R8" s="60">
        <v>8407858</v>
      </c>
      <c r="S8" s="60"/>
      <c r="T8" s="60"/>
      <c r="U8" s="60"/>
      <c r="V8" s="60"/>
      <c r="W8" s="60">
        <v>8407858</v>
      </c>
      <c r="X8" s="60">
        <v>33179817</v>
      </c>
      <c r="Y8" s="60">
        <v>-24771959</v>
      </c>
      <c r="Z8" s="140">
        <v>-74.66</v>
      </c>
      <c r="AA8" s="62">
        <v>44239756</v>
      </c>
    </row>
    <row r="9" spans="1:27" ht="12.75">
      <c r="A9" s="249" t="s">
        <v>146</v>
      </c>
      <c r="B9" s="182"/>
      <c r="C9" s="155">
        <v>3468901</v>
      </c>
      <c r="D9" s="155"/>
      <c r="E9" s="59">
        <v>9221835</v>
      </c>
      <c r="F9" s="60">
        <v>3968902</v>
      </c>
      <c r="G9" s="60">
        <v>2919230</v>
      </c>
      <c r="H9" s="60">
        <v>2178135</v>
      </c>
      <c r="I9" s="60">
        <v>3105081</v>
      </c>
      <c r="J9" s="60">
        <v>3105081</v>
      </c>
      <c r="K9" s="60">
        <v>2989994</v>
      </c>
      <c r="L9" s="60">
        <v>3783114</v>
      </c>
      <c r="M9" s="60">
        <v>4138303</v>
      </c>
      <c r="N9" s="60">
        <v>4138303</v>
      </c>
      <c r="O9" s="60">
        <v>3866657</v>
      </c>
      <c r="P9" s="60">
        <v>3866657</v>
      </c>
      <c r="Q9" s="60">
        <v>3366657</v>
      </c>
      <c r="R9" s="60">
        <v>3366657</v>
      </c>
      <c r="S9" s="60"/>
      <c r="T9" s="60"/>
      <c r="U9" s="60"/>
      <c r="V9" s="60"/>
      <c r="W9" s="60">
        <v>3366657</v>
      </c>
      <c r="X9" s="60">
        <v>2976677</v>
      </c>
      <c r="Y9" s="60">
        <v>389980</v>
      </c>
      <c r="Z9" s="140">
        <v>13.1</v>
      </c>
      <c r="AA9" s="62">
        <v>3968902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104698663</v>
      </c>
      <c r="D12" s="168">
        <f>SUM(D6:D11)</f>
        <v>0</v>
      </c>
      <c r="E12" s="72">
        <f t="shared" si="0"/>
        <v>101673735</v>
      </c>
      <c r="F12" s="73">
        <f t="shared" si="0"/>
        <v>114209213</v>
      </c>
      <c r="G12" s="73">
        <f t="shared" si="0"/>
        <v>156926735</v>
      </c>
      <c r="H12" s="73">
        <f t="shared" si="0"/>
        <v>145825768</v>
      </c>
      <c r="I12" s="73">
        <f t="shared" si="0"/>
        <v>134749777</v>
      </c>
      <c r="J12" s="73">
        <f t="shared" si="0"/>
        <v>134749777</v>
      </c>
      <c r="K12" s="73">
        <f t="shared" si="0"/>
        <v>123848431</v>
      </c>
      <c r="L12" s="73">
        <f t="shared" si="0"/>
        <v>113561085</v>
      </c>
      <c r="M12" s="73">
        <f t="shared" si="0"/>
        <v>142922031</v>
      </c>
      <c r="N12" s="73">
        <f t="shared" si="0"/>
        <v>142922031</v>
      </c>
      <c r="O12" s="73">
        <f t="shared" si="0"/>
        <v>133651466</v>
      </c>
      <c r="P12" s="73">
        <f t="shared" si="0"/>
        <v>122877918</v>
      </c>
      <c r="Q12" s="73">
        <f t="shared" si="0"/>
        <v>162325744</v>
      </c>
      <c r="R12" s="73">
        <f t="shared" si="0"/>
        <v>162325744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162325744</v>
      </c>
      <c r="X12" s="73">
        <f t="shared" si="0"/>
        <v>85656911</v>
      </c>
      <c r="Y12" s="73">
        <f t="shared" si="0"/>
        <v>76668833</v>
      </c>
      <c r="Z12" s="170">
        <f>+IF(X12&lt;&gt;0,+(Y12/X12)*100,0)</f>
        <v>89.50688520626198</v>
      </c>
      <c r="AA12" s="74">
        <f>SUM(AA6:AA11)</f>
        <v>114209213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20064000</v>
      </c>
      <c r="D17" s="155"/>
      <c r="E17" s="59">
        <v>4120000</v>
      </c>
      <c r="F17" s="60">
        <v>20064000</v>
      </c>
      <c r="G17" s="60">
        <v>20064000</v>
      </c>
      <c r="H17" s="60">
        <v>20064000</v>
      </c>
      <c r="I17" s="60">
        <v>20064000</v>
      </c>
      <c r="J17" s="60">
        <v>20064000</v>
      </c>
      <c r="K17" s="60">
        <v>20064000</v>
      </c>
      <c r="L17" s="60">
        <v>20064000</v>
      </c>
      <c r="M17" s="60">
        <v>20064000</v>
      </c>
      <c r="N17" s="60">
        <v>20064000</v>
      </c>
      <c r="O17" s="60">
        <v>20064000</v>
      </c>
      <c r="P17" s="60">
        <v>20064000</v>
      </c>
      <c r="Q17" s="60">
        <v>20064000</v>
      </c>
      <c r="R17" s="60">
        <v>20064000</v>
      </c>
      <c r="S17" s="60"/>
      <c r="T17" s="60"/>
      <c r="U17" s="60"/>
      <c r="V17" s="60"/>
      <c r="W17" s="60">
        <v>20064000</v>
      </c>
      <c r="X17" s="60">
        <v>15048000</v>
      </c>
      <c r="Y17" s="60">
        <v>5016000</v>
      </c>
      <c r="Z17" s="140">
        <v>33.33</v>
      </c>
      <c r="AA17" s="62">
        <v>20064000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290214779</v>
      </c>
      <c r="D19" s="155"/>
      <c r="E19" s="59">
        <v>421675974</v>
      </c>
      <c r="F19" s="60">
        <v>360053309</v>
      </c>
      <c r="G19" s="60">
        <v>301375098</v>
      </c>
      <c r="H19" s="60">
        <v>306089735</v>
      </c>
      <c r="I19" s="60">
        <v>308307108</v>
      </c>
      <c r="J19" s="60">
        <v>308307108</v>
      </c>
      <c r="K19" s="60">
        <v>311603682</v>
      </c>
      <c r="L19" s="60">
        <v>290769596</v>
      </c>
      <c r="M19" s="60">
        <v>291484399</v>
      </c>
      <c r="N19" s="60">
        <v>291484399</v>
      </c>
      <c r="O19" s="60">
        <v>295470596</v>
      </c>
      <c r="P19" s="60">
        <v>298130595</v>
      </c>
      <c r="Q19" s="60">
        <v>348018704</v>
      </c>
      <c r="R19" s="60">
        <v>348018704</v>
      </c>
      <c r="S19" s="60"/>
      <c r="T19" s="60"/>
      <c r="U19" s="60"/>
      <c r="V19" s="60"/>
      <c r="W19" s="60">
        <v>348018704</v>
      </c>
      <c r="X19" s="60">
        <v>270039982</v>
      </c>
      <c r="Y19" s="60">
        <v>77978722</v>
      </c>
      <c r="Z19" s="140">
        <v>28.88</v>
      </c>
      <c r="AA19" s="62">
        <v>360053309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95780</v>
      </c>
      <c r="D22" s="155"/>
      <c r="E22" s="59">
        <v>446465</v>
      </c>
      <c r="F22" s="60">
        <v>67094</v>
      </c>
      <c r="G22" s="60">
        <v>95780</v>
      </c>
      <c r="H22" s="60">
        <v>95780</v>
      </c>
      <c r="I22" s="60">
        <v>95780</v>
      </c>
      <c r="J22" s="60">
        <v>95780</v>
      </c>
      <c r="K22" s="60">
        <v>95780</v>
      </c>
      <c r="L22" s="60">
        <v>89910</v>
      </c>
      <c r="M22" s="60">
        <v>82791</v>
      </c>
      <c r="N22" s="60">
        <v>82791</v>
      </c>
      <c r="O22" s="60">
        <v>75902</v>
      </c>
      <c r="P22" s="60">
        <v>75902</v>
      </c>
      <c r="Q22" s="60">
        <v>658902</v>
      </c>
      <c r="R22" s="60">
        <v>658902</v>
      </c>
      <c r="S22" s="60"/>
      <c r="T22" s="60"/>
      <c r="U22" s="60"/>
      <c r="V22" s="60"/>
      <c r="W22" s="60">
        <v>658902</v>
      </c>
      <c r="X22" s="60">
        <v>50321</v>
      </c>
      <c r="Y22" s="60">
        <v>608581</v>
      </c>
      <c r="Z22" s="140">
        <v>1209.4</v>
      </c>
      <c r="AA22" s="62">
        <v>67094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310374559</v>
      </c>
      <c r="D24" s="168">
        <f>SUM(D15:D23)</f>
        <v>0</v>
      </c>
      <c r="E24" s="76">
        <f t="shared" si="1"/>
        <v>426242439</v>
      </c>
      <c r="F24" s="77">
        <f t="shared" si="1"/>
        <v>380184403</v>
      </c>
      <c r="G24" s="77">
        <f t="shared" si="1"/>
        <v>321534878</v>
      </c>
      <c r="H24" s="77">
        <f t="shared" si="1"/>
        <v>326249515</v>
      </c>
      <c r="I24" s="77">
        <f t="shared" si="1"/>
        <v>328466888</v>
      </c>
      <c r="J24" s="77">
        <f t="shared" si="1"/>
        <v>328466888</v>
      </c>
      <c r="K24" s="77">
        <f t="shared" si="1"/>
        <v>331763462</v>
      </c>
      <c r="L24" s="77">
        <f t="shared" si="1"/>
        <v>310923506</v>
      </c>
      <c r="M24" s="77">
        <f t="shared" si="1"/>
        <v>311631190</v>
      </c>
      <c r="N24" s="77">
        <f t="shared" si="1"/>
        <v>311631190</v>
      </c>
      <c r="O24" s="77">
        <f t="shared" si="1"/>
        <v>315610498</v>
      </c>
      <c r="P24" s="77">
        <f t="shared" si="1"/>
        <v>318270497</v>
      </c>
      <c r="Q24" s="77">
        <f t="shared" si="1"/>
        <v>368741606</v>
      </c>
      <c r="R24" s="77">
        <f t="shared" si="1"/>
        <v>368741606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368741606</v>
      </c>
      <c r="X24" s="77">
        <f t="shared" si="1"/>
        <v>285138303</v>
      </c>
      <c r="Y24" s="77">
        <f t="shared" si="1"/>
        <v>83603303</v>
      </c>
      <c r="Z24" s="212">
        <f>+IF(X24&lt;&gt;0,+(Y24/X24)*100,0)</f>
        <v>29.32026392820329</v>
      </c>
      <c r="AA24" s="79">
        <f>SUM(AA15:AA23)</f>
        <v>380184403</v>
      </c>
    </row>
    <row r="25" spans="1:27" ht="12.75">
      <c r="A25" s="250" t="s">
        <v>159</v>
      </c>
      <c r="B25" s="251"/>
      <c r="C25" s="168">
        <f aca="true" t="shared" si="2" ref="C25:Y25">+C12+C24</f>
        <v>415073222</v>
      </c>
      <c r="D25" s="168">
        <f>+D12+D24</f>
        <v>0</v>
      </c>
      <c r="E25" s="72">
        <f t="shared" si="2"/>
        <v>527916174</v>
      </c>
      <c r="F25" s="73">
        <f t="shared" si="2"/>
        <v>494393616</v>
      </c>
      <c r="G25" s="73">
        <f t="shared" si="2"/>
        <v>478461613</v>
      </c>
      <c r="H25" s="73">
        <f t="shared" si="2"/>
        <v>472075283</v>
      </c>
      <c r="I25" s="73">
        <f t="shared" si="2"/>
        <v>463216665</v>
      </c>
      <c r="J25" s="73">
        <f t="shared" si="2"/>
        <v>463216665</v>
      </c>
      <c r="K25" s="73">
        <f t="shared" si="2"/>
        <v>455611893</v>
      </c>
      <c r="L25" s="73">
        <f t="shared" si="2"/>
        <v>424484591</v>
      </c>
      <c r="M25" s="73">
        <f t="shared" si="2"/>
        <v>454553221</v>
      </c>
      <c r="N25" s="73">
        <f t="shared" si="2"/>
        <v>454553221</v>
      </c>
      <c r="O25" s="73">
        <f t="shared" si="2"/>
        <v>449261964</v>
      </c>
      <c r="P25" s="73">
        <f t="shared" si="2"/>
        <v>441148415</v>
      </c>
      <c r="Q25" s="73">
        <f t="shared" si="2"/>
        <v>531067350</v>
      </c>
      <c r="R25" s="73">
        <f t="shared" si="2"/>
        <v>531067350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531067350</v>
      </c>
      <c r="X25" s="73">
        <f t="shared" si="2"/>
        <v>370795214</v>
      </c>
      <c r="Y25" s="73">
        <f t="shared" si="2"/>
        <v>160272136</v>
      </c>
      <c r="Z25" s="170">
        <f>+IF(X25&lt;&gt;0,+(Y25/X25)*100,0)</f>
        <v>43.22389554898624</v>
      </c>
      <c r="AA25" s="74">
        <f>+AA12+AA24</f>
        <v>494393616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566593</v>
      </c>
      <c r="D30" s="155"/>
      <c r="E30" s="59">
        <v>342015</v>
      </c>
      <c r="F30" s="60"/>
      <c r="G30" s="60">
        <v>566593</v>
      </c>
      <c r="H30" s="60">
        <v>566593</v>
      </c>
      <c r="I30" s="60">
        <v>566593</v>
      </c>
      <c r="J30" s="60">
        <v>566593</v>
      </c>
      <c r="K30" s="60">
        <v>566593</v>
      </c>
      <c r="L30" s="60">
        <v>566593</v>
      </c>
      <c r="M30" s="60">
        <v>566593</v>
      </c>
      <c r="N30" s="60">
        <v>566593</v>
      </c>
      <c r="O30" s="60">
        <v>566593</v>
      </c>
      <c r="P30" s="60">
        <v>566593</v>
      </c>
      <c r="Q30" s="60">
        <v>566593</v>
      </c>
      <c r="R30" s="60">
        <v>566593</v>
      </c>
      <c r="S30" s="60"/>
      <c r="T30" s="60"/>
      <c r="U30" s="60"/>
      <c r="V30" s="60"/>
      <c r="W30" s="60">
        <v>566593</v>
      </c>
      <c r="X30" s="60"/>
      <c r="Y30" s="60">
        <v>566593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6406</v>
      </c>
      <c r="F31" s="60">
        <v>13449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10087</v>
      </c>
      <c r="Y31" s="60">
        <v>-10087</v>
      </c>
      <c r="Z31" s="140">
        <v>-100</v>
      </c>
      <c r="AA31" s="62">
        <v>13449</v>
      </c>
    </row>
    <row r="32" spans="1:27" ht="12.75">
      <c r="A32" s="249" t="s">
        <v>164</v>
      </c>
      <c r="B32" s="182"/>
      <c r="C32" s="155">
        <v>53736942</v>
      </c>
      <c r="D32" s="155"/>
      <c r="E32" s="59">
        <v>37830973</v>
      </c>
      <c r="F32" s="60">
        <v>36104651</v>
      </c>
      <c r="G32" s="60">
        <v>101293022</v>
      </c>
      <c r="H32" s="60">
        <v>89772441</v>
      </c>
      <c r="I32" s="60">
        <v>49591029</v>
      </c>
      <c r="J32" s="60">
        <v>49591029</v>
      </c>
      <c r="K32" s="60">
        <v>50329905</v>
      </c>
      <c r="L32" s="60">
        <v>50520911</v>
      </c>
      <c r="M32" s="60">
        <v>68971702</v>
      </c>
      <c r="N32" s="60">
        <v>68971702</v>
      </c>
      <c r="O32" s="60">
        <v>62399643</v>
      </c>
      <c r="P32" s="60">
        <v>54383240</v>
      </c>
      <c r="Q32" s="60">
        <v>90205593</v>
      </c>
      <c r="R32" s="60">
        <v>90205593</v>
      </c>
      <c r="S32" s="60"/>
      <c r="T32" s="60"/>
      <c r="U32" s="60"/>
      <c r="V32" s="60"/>
      <c r="W32" s="60">
        <v>90205593</v>
      </c>
      <c r="X32" s="60">
        <v>27078488</v>
      </c>
      <c r="Y32" s="60">
        <v>63127105</v>
      </c>
      <c r="Z32" s="140">
        <v>233.13</v>
      </c>
      <c r="AA32" s="62">
        <v>36104651</v>
      </c>
    </row>
    <row r="33" spans="1:27" ht="12.75">
      <c r="A33" s="249" t="s">
        <v>165</v>
      </c>
      <c r="B33" s="182"/>
      <c r="C33" s="155">
        <v>60000</v>
      </c>
      <c r="D33" s="155"/>
      <c r="E33" s="59">
        <v>6211024</v>
      </c>
      <c r="F33" s="60">
        <v>60000</v>
      </c>
      <c r="G33" s="60">
        <v>60000</v>
      </c>
      <c r="H33" s="60">
        <v>60000</v>
      </c>
      <c r="I33" s="60">
        <v>60000</v>
      </c>
      <c r="J33" s="60">
        <v>60000</v>
      </c>
      <c r="K33" s="60">
        <v>60000</v>
      </c>
      <c r="L33" s="60">
        <v>60000</v>
      </c>
      <c r="M33" s="60">
        <v>60000</v>
      </c>
      <c r="N33" s="60">
        <v>60000</v>
      </c>
      <c r="O33" s="60">
        <v>60000</v>
      </c>
      <c r="P33" s="60">
        <v>60000</v>
      </c>
      <c r="Q33" s="60">
        <v>60000</v>
      </c>
      <c r="R33" s="60">
        <v>60000</v>
      </c>
      <c r="S33" s="60"/>
      <c r="T33" s="60"/>
      <c r="U33" s="60"/>
      <c r="V33" s="60"/>
      <c r="W33" s="60">
        <v>60000</v>
      </c>
      <c r="X33" s="60">
        <v>45000</v>
      </c>
      <c r="Y33" s="60">
        <v>15000</v>
      </c>
      <c r="Z33" s="140">
        <v>33.33</v>
      </c>
      <c r="AA33" s="62">
        <v>60000</v>
      </c>
    </row>
    <row r="34" spans="1:27" ht="12.75">
      <c r="A34" s="250" t="s">
        <v>58</v>
      </c>
      <c r="B34" s="251"/>
      <c r="C34" s="168">
        <f aca="true" t="shared" si="3" ref="C34:Y34">SUM(C29:C33)</f>
        <v>54363535</v>
      </c>
      <c r="D34" s="168">
        <f>SUM(D29:D33)</f>
        <v>0</v>
      </c>
      <c r="E34" s="72">
        <f t="shared" si="3"/>
        <v>44390418</v>
      </c>
      <c r="F34" s="73">
        <f t="shared" si="3"/>
        <v>36178100</v>
      </c>
      <c r="G34" s="73">
        <f t="shared" si="3"/>
        <v>101919615</v>
      </c>
      <c r="H34" s="73">
        <f t="shared" si="3"/>
        <v>90399034</v>
      </c>
      <c r="I34" s="73">
        <f t="shared" si="3"/>
        <v>50217622</v>
      </c>
      <c r="J34" s="73">
        <f t="shared" si="3"/>
        <v>50217622</v>
      </c>
      <c r="K34" s="73">
        <f t="shared" si="3"/>
        <v>50956498</v>
      </c>
      <c r="L34" s="73">
        <f t="shared" si="3"/>
        <v>51147504</v>
      </c>
      <c r="M34" s="73">
        <f t="shared" si="3"/>
        <v>69598295</v>
      </c>
      <c r="N34" s="73">
        <f t="shared" si="3"/>
        <v>69598295</v>
      </c>
      <c r="O34" s="73">
        <f t="shared" si="3"/>
        <v>63026236</v>
      </c>
      <c r="P34" s="73">
        <f t="shared" si="3"/>
        <v>55009833</v>
      </c>
      <c r="Q34" s="73">
        <f t="shared" si="3"/>
        <v>90832186</v>
      </c>
      <c r="R34" s="73">
        <f t="shared" si="3"/>
        <v>90832186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90832186</v>
      </c>
      <c r="X34" s="73">
        <f t="shared" si="3"/>
        <v>27133575</v>
      </c>
      <c r="Y34" s="73">
        <f t="shared" si="3"/>
        <v>63698611</v>
      </c>
      <c r="Z34" s="170">
        <f>+IF(X34&lt;&gt;0,+(Y34/X34)*100,0)</f>
        <v>234.7593746861591</v>
      </c>
      <c r="AA34" s="74">
        <f>SUM(AA29:AA33)</f>
        <v>36178100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73441</v>
      </c>
      <c r="D37" s="155"/>
      <c r="E37" s="59">
        <v>342015</v>
      </c>
      <c r="F37" s="60"/>
      <c r="G37" s="60">
        <v>73441</v>
      </c>
      <c r="H37" s="60">
        <v>73441</v>
      </c>
      <c r="I37" s="60">
        <v>73441</v>
      </c>
      <c r="J37" s="60">
        <v>73441</v>
      </c>
      <c r="K37" s="60">
        <v>73441</v>
      </c>
      <c r="L37" s="60">
        <v>73441</v>
      </c>
      <c r="M37" s="60">
        <v>73441</v>
      </c>
      <c r="N37" s="60">
        <v>73441</v>
      </c>
      <c r="O37" s="60">
        <v>73441</v>
      </c>
      <c r="P37" s="60">
        <v>73441</v>
      </c>
      <c r="Q37" s="60">
        <v>73441</v>
      </c>
      <c r="R37" s="60">
        <v>73441</v>
      </c>
      <c r="S37" s="60"/>
      <c r="T37" s="60"/>
      <c r="U37" s="60"/>
      <c r="V37" s="60"/>
      <c r="W37" s="60">
        <v>73441</v>
      </c>
      <c r="X37" s="60"/>
      <c r="Y37" s="60">
        <v>73441</v>
      </c>
      <c r="Z37" s="140"/>
      <c r="AA37" s="62"/>
    </row>
    <row r="38" spans="1:27" ht="12.75">
      <c r="A38" s="249" t="s">
        <v>165</v>
      </c>
      <c r="B38" s="182"/>
      <c r="C38" s="155">
        <v>14962839</v>
      </c>
      <c r="D38" s="155"/>
      <c r="E38" s="59">
        <v>5910000</v>
      </c>
      <c r="F38" s="60">
        <v>15137839</v>
      </c>
      <c r="G38" s="60">
        <v>16704934</v>
      </c>
      <c r="H38" s="60">
        <v>16704934</v>
      </c>
      <c r="I38" s="60">
        <v>16704934</v>
      </c>
      <c r="J38" s="60">
        <v>16704934</v>
      </c>
      <c r="K38" s="60">
        <v>16704934</v>
      </c>
      <c r="L38" s="60">
        <v>14962839</v>
      </c>
      <c r="M38" s="60">
        <v>14962839</v>
      </c>
      <c r="N38" s="60">
        <v>14962839</v>
      </c>
      <c r="O38" s="60">
        <v>14962839</v>
      </c>
      <c r="P38" s="60">
        <v>14962839</v>
      </c>
      <c r="Q38" s="60">
        <v>14962839</v>
      </c>
      <c r="R38" s="60">
        <v>14962839</v>
      </c>
      <c r="S38" s="60"/>
      <c r="T38" s="60"/>
      <c r="U38" s="60"/>
      <c r="V38" s="60"/>
      <c r="W38" s="60">
        <v>14962839</v>
      </c>
      <c r="X38" s="60">
        <v>11353379</v>
      </c>
      <c r="Y38" s="60">
        <v>3609460</v>
      </c>
      <c r="Z38" s="140">
        <v>31.79</v>
      </c>
      <c r="AA38" s="62">
        <v>15137839</v>
      </c>
    </row>
    <row r="39" spans="1:27" ht="12.75">
      <c r="A39" s="250" t="s">
        <v>59</v>
      </c>
      <c r="B39" s="253"/>
      <c r="C39" s="168">
        <f aca="true" t="shared" si="4" ref="C39:Y39">SUM(C37:C38)</f>
        <v>15036280</v>
      </c>
      <c r="D39" s="168">
        <f>SUM(D37:D38)</f>
        <v>0</v>
      </c>
      <c r="E39" s="76">
        <f t="shared" si="4"/>
        <v>6252015</v>
      </c>
      <c r="F39" s="77">
        <f t="shared" si="4"/>
        <v>15137839</v>
      </c>
      <c r="G39" s="77">
        <f t="shared" si="4"/>
        <v>16778375</v>
      </c>
      <c r="H39" s="77">
        <f t="shared" si="4"/>
        <v>16778375</v>
      </c>
      <c r="I39" s="77">
        <f t="shared" si="4"/>
        <v>16778375</v>
      </c>
      <c r="J39" s="77">
        <f t="shared" si="4"/>
        <v>16778375</v>
      </c>
      <c r="K39" s="77">
        <f t="shared" si="4"/>
        <v>16778375</v>
      </c>
      <c r="L39" s="77">
        <f t="shared" si="4"/>
        <v>15036280</v>
      </c>
      <c r="M39" s="77">
        <f t="shared" si="4"/>
        <v>15036280</v>
      </c>
      <c r="N39" s="77">
        <f t="shared" si="4"/>
        <v>15036280</v>
      </c>
      <c r="O39" s="77">
        <f t="shared" si="4"/>
        <v>15036280</v>
      </c>
      <c r="P39" s="77">
        <f t="shared" si="4"/>
        <v>15036280</v>
      </c>
      <c r="Q39" s="77">
        <f t="shared" si="4"/>
        <v>15036280</v>
      </c>
      <c r="R39" s="77">
        <f t="shared" si="4"/>
        <v>15036280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15036280</v>
      </c>
      <c r="X39" s="77">
        <f t="shared" si="4"/>
        <v>11353379</v>
      </c>
      <c r="Y39" s="77">
        <f t="shared" si="4"/>
        <v>3682901</v>
      </c>
      <c r="Z39" s="212">
        <f>+IF(X39&lt;&gt;0,+(Y39/X39)*100,0)</f>
        <v>32.43880962663186</v>
      </c>
      <c r="AA39" s="79">
        <f>SUM(AA37:AA38)</f>
        <v>15137839</v>
      </c>
    </row>
    <row r="40" spans="1:27" ht="12.75">
      <c r="A40" s="250" t="s">
        <v>167</v>
      </c>
      <c r="B40" s="251"/>
      <c r="C40" s="168">
        <f aca="true" t="shared" si="5" ref="C40:Y40">+C34+C39</f>
        <v>69399815</v>
      </c>
      <c r="D40" s="168">
        <f>+D34+D39</f>
        <v>0</v>
      </c>
      <c r="E40" s="72">
        <f t="shared" si="5"/>
        <v>50642433</v>
      </c>
      <c r="F40" s="73">
        <f t="shared" si="5"/>
        <v>51315939</v>
      </c>
      <c r="G40" s="73">
        <f t="shared" si="5"/>
        <v>118697990</v>
      </c>
      <c r="H40" s="73">
        <f t="shared" si="5"/>
        <v>107177409</v>
      </c>
      <c r="I40" s="73">
        <f t="shared" si="5"/>
        <v>66995997</v>
      </c>
      <c r="J40" s="73">
        <f t="shared" si="5"/>
        <v>66995997</v>
      </c>
      <c r="K40" s="73">
        <f t="shared" si="5"/>
        <v>67734873</v>
      </c>
      <c r="L40" s="73">
        <f t="shared" si="5"/>
        <v>66183784</v>
      </c>
      <c r="M40" s="73">
        <f t="shared" si="5"/>
        <v>84634575</v>
      </c>
      <c r="N40" s="73">
        <f t="shared" si="5"/>
        <v>84634575</v>
      </c>
      <c r="O40" s="73">
        <f t="shared" si="5"/>
        <v>78062516</v>
      </c>
      <c r="P40" s="73">
        <f t="shared" si="5"/>
        <v>70046113</v>
      </c>
      <c r="Q40" s="73">
        <f t="shared" si="5"/>
        <v>105868466</v>
      </c>
      <c r="R40" s="73">
        <f t="shared" si="5"/>
        <v>105868466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105868466</v>
      </c>
      <c r="X40" s="73">
        <f t="shared" si="5"/>
        <v>38486954</v>
      </c>
      <c r="Y40" s="73">
        <f t="shared" si="5"/>
        <v>67381512</v>
      </c>
      <c r="Z40" s="170">
        <f>+IF(X40&lt;&gt;0,+(Y40/X40)*100,0)</f>
        <v>175.07624012022362</v>
      </c>
      <c r="AA40" s="74">
        <f>+AA34+AA39</f>
        <v>51315939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345673407</v>
      </c>
      <c r="D42" s="257">
        <f>+D25-D40</f>
        <v>0</v>
      </c>
      <c r="E42" s="258">
        <f t="shared" si="6"/>
        <v>477273741</v>
      </c>
      <c r="F42" s="259">
        <f t="shared" si="6"/>
        <v>443077677</v>
      </c>
      <c r="G42" s="259">
        <f t="shared" si="6"/>
        <v>359763623</v>
      </c>
      <c r="H42" s="259">
        <f t="shared" si="6"/>
        <v>364897874</v>
      </c>
      <c r="I42" s="259">
        <f t="shared" si="6"/>
        <v>396220668</v>
      </c>
      <c r="J42" s="259">
        <f t="shared" si="6"/>
        <v>396220668</v>
      </c>
      <c r="K42" s="259">
        <f t="shared" si="6"/>
        <v>387877020</v>
      </c>
      <c r="L42" s="259">
        <f t="shared" si="6"/>
        <v>358300807</v>
      </c>
      <c r="M42" s="259">
        <f t="shared" si="6"/>
        <v>369918646</v>
      </c>
      <c r="N42" s="259">
        <f t="shared" si="6"/>
        <v>369918646</v>
      </c>
      <c r="O42" s="259">
        <f t="shared" si="6"/>
        <v>371199448</v>
      </c>
      <c r="P42" s="259">
        <f t="shared" si="6"/>
        <v>371102302</v>
      </c>
      <c r="Q42" s="259">
        <f t="shared" si="6"/>
        <v>425198884</v>
      </c>
      <c r="R42" s="259">
        <f t="shared" si="6"/>
        <v>425198884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425198884</v>
      </c>
      <c r="X42" s="259">
        <f t="shared" si="6"/>
        <v>332308260</v>
      </c>
      <c r="Y42" s="259">
        <f t="shared" si="6"/>
        <v>92890624</v>
      </c>
      <c r="Z42" s="260">
        <f>+IF(X42&lt;&gt;0,+(Y42/X42)*100,0)</f>
        <v>27.95314928374034</v>
      </c>
      <c r="AA42" s="261">
        <f>+AA25-AA40</f>
        <v>443077677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342080394</v>
      </c>
      <c r="D45" s="155"/>
      <c r="E45" s="59">
        <v>470195414</v>
      </c>
      <c r="F45" s="60">
        <v>438715456</v>
      </c>
      <c r="G45" s="60">
        <v>350984007</v>
      </c>
      <c r="H45" s="60">
        <v>356118258</v>
      </c>
      <c r="I45" s="60">
        <v>387441052</v>
      </c>
      <c r="J45" s="60">
        <v>387441052</v>
      </c>
      <c r="K45" s="60">
        <v>379097404</v>
      </c>
      <c r="L45" s="60">
        <v>354707794</v>
      </c>
      <c r="M45" s="60">
        <v>366325633</v>
      </c>
      <c r="N45" s="60">
        <v>366325633</v>
      </c>
      <c r="O45" s="60">
        <v>367606435</v>
      </c>
      <c r="P45" s="60">
        <v>367509289</v>
      </c>
      <c r="Q45" s="60">
        <v>421605871</v>
      </c>
      <c r="R45" s="60">
        <v>421605871</v>
      </c>
      <c r="S45" s="60"/>
      <c r="T45" s="60"/>
      <c r="U45" s="60"/>
      <c r="V45" s="60"/>
      <c r="W45" s="60">
        <v>421605871</v>
      </c>
      <c r="X45" s="60">
        <v>329036592</v>
      </c>
      <c r="Y45" s="60">
        <v>92569279</v>
      </c>
      <c r="Z45" s="139">
        <v>28.13</v>
      </c>
      <c r="AA45" s="62">
        <v>438715456</v>
      </c>
    </row>
    <row r="46" spans="1:27" ht="12.75">
      <c r="A46" s="249" t="s">
        <v>171</v>
      </c>
      <c r="B46" s="182"/>
      <c r="C46" s="155">
        <v>3593013</v>
      </c>
      <c r="D46" s="155"/>
      <c r="E46" s="59">
        <v>7078328</v>
      </c>
      <c r="F46" s="60">
        <v>4362221</v>
      </c>
      <c r="G46" s="60">
        <v>8779616</v>
      </c>
      <c r="H46" s="60">
        <v>8779616</v>
      </c>
      <c r="I46" s="60">
        <v>8779616</v>
      </c>
      <c r="J46" s="60">
        <v>8779616</v>
      </c>
      <c r="K46" s="60">
        <v>8779616</v>
      </c>
      <c r="L46" s="60">
        <v>3593013</v>
      </c>
      <c r="M46" s="60">
        <v>3593013</v>
      </c>
      <c r="N46" s="60">
        <v>3593013</v>
      </c>
      <c r="O46" s="60">
        <v>3593013</v>
      </c>
      <c r="P46" s="60">
        <v>3593013</v>
      </c>
      <c r="Q46" s="60">
        <v>3593013</v>
      </c>
      <c r="R46" s="60">
        <v>3593013</v>
      </c>
      <c r="S46" s="60"/>
      <c r="T46" s="60"/>
      <c r="U46" s="60"/>
      <c r="V46" s="60"/>
      <c r="W46" s="60">
        <v>3593013</v>
      </c>
      <c r="X46" s="60">
        <v>3271666</v>
      </c>
      <c r="Y46" s="60">
        <v>321347</v>
      </c>
      <c r="Z46" s="139">
        <v>9.82</v>
      </c>
      <c r="AA46" s="62">
        <v>4362221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345673407</v>
      </c>
      <c r="D48" s="217">
        <f>SUM(D45:D47)</f>
        <v>0</v>
      </c>
      <c r="E48" s="264">
        <f t="shared" si="7"/>
        <v>477273742</v>
      </c>
      <c r="F48" s="219">
        <f t="shared" si="7"/>
        <v>443077677</v>
      </c>
      <c r="G48" s="219">
        <f t="shared" si="7"/>
        <v>359763623</v>
      </c>
      <c r="H48" s="219">
        <f t="shared" si="7"/>
        <v>364897874</v>
      </c>
      <c r="I48" s="219">
        <f t="shared" si="7"/>
        <v>396220668</v>
      </c>
      <c r="J48" s="219">
        <f t="shared" si="7"/>
        <v>396220668</v>
      </c>
      <c r="K48" s="219">
        <f t="shared" si="7"/>
        <v>387877020</v>
      </c>
      <c r="L48" s="219">
        <f t="shared" si="7"/>
        <v>358300807</v>
      </c>
      <c r="M48" s="219">
        <f t="shared" si="7"/>
        <v>369918646</v>
      </c>
      <c r="N48" s="219">
        <f t="shared" si="7"/>
        <v>369918646</v>
      </c>
      <c r="O48" s="219">
        <f t="shared" si="7"/>
        <v>371199448</v>
      </c>
      <c r="P48" s="219">
        <f t="shared" si="7"/>
        <v>371102302</v>
      </c>
      <c r="Q48" s="219">
        <f t="shared" si="7"/>
        <v>425198884</v>
      </c>
      <c r="R48" s="219">
        <f t="shared" si="7"/>
        <v>425198884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425198884</v>
      </c>
      <c r="X48" s="219">
        <f t="shared" si="7"/>
        <v>332308258</v>
      </c>
      <c r="Y48" s="219">
        <f t="shared" si="7"/>
        <v>92890626</v>
      </c>
      <c r="Z48" s="265">
        <f>+IF(X48&lt;&gt;0,+(Y48/X48)*100,0)</f>
        <v>27.95315005382743</v>
      </c>
      <c r="AA48" s="232">
        <f>SUM(AA45:AA47)</f>
        <v>443077677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17036293</v>
      </c>
      <c r="D6" s="155"/>
      <c r="E6" s="59">
        <v>20687354</v>
      </c>
      <c r="F6" s="60">
        <v>24188290</v>
      </c>
      <c r="G6" s="60">
        <v>407762</v>
      </c>
      <c r="H6" s="60">
        <v>754430</v>
      </c>
      <c r="I6" s="60">
        <v>547378</v>
      </c>
      <c r="J6" s="60">
        <v>1709570</v>
      </c>
      <c r="K6" s="60">
        <v>1118922</v>
      </c>
      <c r="L6" s="60">
        <v>967151</v>
      </c>
      <c r="M6" s="60">
        <v>2184658</v>
      </c>
      <c r="N6" s="60">
        <v>4270731</v>
      </c>
      <c r="O6" s="60">
        <v>1963849</v>
      </c>
      <c r="P6" s="60">
        <v>1730828</v>
      </c>
      <c r="Q6" s="60">
        <v>1713733</v>
      </c>
      <c r="R6" s="60">
        <v>5408410</v>
      </c>
      <c r="S6" s="60"/>
      <c r="T6" s="60"/>
      <c r="U6" s="60"/>
      <c r="V6" s="60"/>
      <c r="W6" s="60">
        <v>11388711</v>
      </c>
      <c r="X6" s="60">
        <v>18140994</v>
      </c>
      <c r="Y6" s="60">
        <v>-6752283</v>
      </c>
      <c r="Z6" s="140">
        <v>-37.22</v>
      </c>
      <c r="AA6" s="62">
        <v>24188290</v>
      </c>
    </row>
    <row r="7" spans="1:27" ht="12.75">
      <c r="A7" s="249" t="s">
        <v>32</v>
      </c>
      <c r="B7" s="182"/>
      <c r="C7" s="155">
        <v>2587820</v>
      </c>
      <c r="D7" s="155"/>
      <c r="E7" s="59">
        <v>2392594</v>
      </c>
      <c r="F7" s="60">
        <v>3547153</v>
      </c>
      <c r="G7" s="60">
        <v>115449</v>
      </c>
      <c r="H7" s="60">
        <v>121625</v>
      </c>
      <c r="I7" s="60">
        <v>99347</v>
      </c>
      <c r="J7" s="60">
        <v>336421</v>
      </c>
      <c r="K7" s="60">
        <v>262765</v>
      </c>
      <c r="L7" s="60">
        <v>147362</v>
      </c>
      <c r="M7" s="60">
        <v>490503</v>
      </c>
      <c r="N7" s="60">
        <v>900630</v>
      </c>
      <c r="O7" s="60">
        <v>238002</v>
      </c>
      <c r="P7" s="60">
        <v>125524</v>
      </c>
      <c r="Q7" s="60">
        <v>222141</v>
      </c>
      <c r="R7" s="60">
        <v>585667</v>
      </c>
      <c r="S7" s="60"/>
      <c r="T7" s="60"/>
      <c r="U7" s="60"/>
      <c r="V7" s="60"/>
      <c r="W7" s="60">
        <v>1822718</v>
      </c>
      <c r="X7" s="60">
        <v>2660247</v>
      </c>
      <c r="Y7" s="60">
        <v>-837529</v>
      </c>
      <c r="Z7" s="140">
        <v>-31.48</v>
      </c>
      <c r="AA7" s="62">
        <v>3547153</v>
      </c>
    </row>
    <row r="8" spans="1:27" ht="12.75">
      <c r="A8" s="249" t="s">
        <v>178</v>
      </c>
      <c r="B8" s="182"/>
      <c r="C8" s="155">
        <v>15922797</v>
      </c>
      <c r="D8" s="155"/>
      <c r="E8" s="59">
        <v>31760979</v>
      </c>
      <c r="F8" s="60">
        <v>3432567</v>
      </c>
      <c r="G8" s="60">
        <v>566792</v>
      </c>
      <c r="H8" s="60">
        <v>192646</v>
      </c>
      <c r="I8" s="60">
        <v>327662</v>
      </c>
      <c r="J8" s="60">
        <v>1087100</v>
      </c>
      <c r="K8" s="60">
        <v>1558444</v>
      </c>
      <c r="L8" s="60">
        <v>904829</v>
      </c>
      <c r="M8" s="60">
        <v>383309</v>
      </c>
      <c r="N8" s="60">
        <v>2846582</v>
      </c>
      <c r="O8" s="60">
        <v>2500747</v>
      </c>
      <c r="P8" s="60">
        <v>112043</v>
      </c>
      <c r="Q8" s="60">
        <v>93588</v>
      </c>
      <c r="R8" s="60">
        <v>2706378</v>
      </c>
      <c r="S8" s="60"/>
      <c r="T8" s="60"/>
      <c r="U8" s="60"/>
      <c r="V8" s="60"/>
      <c r="W8" s="60">
        <v>6640060</v>
      </c>
      <c r="X8" s="60">
        <v>2227491</v>
      </c>
      <c r="Y8" s="60">
        <v>4412569</v>
      </c>
      <c r="Z8" s="140">
        <v>198.1</v>
      </c>
      <c r="AA8" s="62">
        <v>3432567</v>
      </c>
    </row>
    <row r="9" spans="1:27" ht="12.75">
      <c r="A9" s="249" t="s">
        <v>179</v>
      </c>
      <c r="B9" s="182"/>
      <c r="C9" s="155">
        <v>94037000</v>
      </c>
      <c r="D9" s="155"/>
      <c r="E9" s="59">
        <v>113892999</v>
      </c>
      <c r="F9" s="60">
        <v>117607000</v>
      </c>
      <c r="G9" s="60">
        <v>47506000</v>
      </c>
      <c r="H9" s="60">
        <v>470000</v>
      </c>
      <c r="I9" s="60">
        <v>1522000</v>
      </c>
      <c r="J9" s="60">
        <v>49498000</v>
      </c>
      <c r="K9" s="60"/>
      <c r="L9" s="60"/>
      <c r="M9" s="60">
        <v>34776000</v>
      </c>
      <c r="N9" s="60">
        <v>34776000</v>
      </c>
      <c r="O9" s="60"/>
      <c r="P9" s="60">
        <v>563000</v>
      </c>
      <c r="Q9" s="60">
        <v>30546000</v>
      </c>
      <c r="R9" s="60">
        <v>31109000</v>
      </c>
      <c r="S9" s="60"/>
      <c r="T9" s="60"/>
      <c r="U9" s="60"/>
      <c r="V9" s="60"/>
      <c r="W9" s="60">
        <v>115383000</v>
      </c>
      <c r="X9" s="60">
        <v>117607000</v>
      </c>
      <c r="Y9" s="60">
        <v>-2224000</v>
      </c>
      <c r="Z9" s="140">
        <v>-1.89</v>
      </c>
      <c r="AA9" s="62">
        <v>117607000</v>
      </c>
    </row>
    <row r="10" spans="1:27" ht="12.75">
      <c r="A10" s="249" t="s">
        <v>180</v>
      </c>
      <c r="B10" s="182"/>
      <c r="C10" s="155">
        <v>41513000</v>
      </c>
      <c r="D10" s="155"/>
      <c r="E10" s="59">
        <v>41566000</v>
      </c>
      <c r="F10" s="60">
        <v>41566000</v>
      </c>
      <c r="G10" s="60">
        <v>16000000</v>
      </c>
      <c r="H10" s="60"/>
      <c r="I10" s="60"/>
      <c r="J10" s="60">
        <v>16000000</v>
      </c>
      <c r="K10" s="60">
        <v>4000000</v>
      </c>
      <c r="L10" s="60"/>
      <c r="M10" s="60">
        <v>4000000</v>
      </c>
      <c r="N10" s="60">
        <v>8000000</v>
      </c>
      <c r="O10" s="60"/>
      <c r="P10" s="60"/>
      <c r="Q10" s="60">
        <v>30066000</v>
      </c>
      <c r="R10" s="60">
        <v>30066000</v>
      </c>
      <c r="S10" s="60"/>
      <c r="T10" s="60"/>
      <c r="U10" s="60"/>
      <c r="V10" s="60"/>
      <c r="W10" s="60">
        <v>54066000</v>
      </c>
      <c r="X10" s="60">
        <v>41566000</v>
      </c>
      <c r="Y10" s="60">
        <v>12500000</v>
      </c>
      <c r="Z10" s="140">
        <v>30.07</v>
      </c>
      <c r="AA10" s="62">
        <v>41566000</v>
      </c>
    </row>
    <row r="11" spans="1:27" ht="12.75">
      <c r="A11" s="249" t="s">
        <v>181</v>
      </c>
      <c r="B11" s="182"/>
      <c r="C11" s="155">
        <v>5206983</v>
      </c>
      <c r="D11" s="155"/>
      <c r="E11" s="59">
        <v>6063540</v>
      </c>
      <c r="F11" s="60">
        <v>7944349</v>
      </c>
      <c r="G11" s="60">
        <v>538355</v>
      </c>
      <c r="H11" s="60">
        <v>645764</v>
      </c>
      <c r="I11" s="60">
        <v>560573</v>
      </c>
      <c r="J11" s="60">
        <v>1744692</v>
      </c>
      <c r="K11" s="60">
        <v>527828</v>
      </c>
      <c r="L11" s="60">
        <v>637057</v>
      </c>
      <c r="M11" s="60">
        <v>587391</v>
      </c>
      <c r="N11" s="60">
        <v>1752276</v>
      </c>
      <c r="O11" s="60">
        <v>612835</v>
      </c>
      <c r="P11" s="60">
        <v>532734</v>
      </c>
      <c r="Q11" s="60">
        <v>582914</v>
      </c>
      <c r="R11" s="60">
        <v>1728483</v>
      </c>
      <c r="S11" s="60"/>
      <c r="T11" s="60"/>
      <c r="U11" s="60"/>
      <c r="V11" s="60"/>
      <c r="W11" s="60">
        <v>5225451</v>
      </c>
      <c r="X11" s="60">
        <v>6857748</v>
      </c>
      <c r="Y11" s="60">
        <v>-1632297</v>
      </c>
      <c r="Z11" s="140">
        <v>-23.8</v>
      </c>
      <c r="AA11" s="62">
        <v>7944349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-117463522</v>
      </c>
      <c r="D14" s="155"/>
      <c r="E14" s="59">
        <v>-149554656</v>
      </c>
      <c r="F14" s="60">
        <v>-169404893</v>
      </c>
      <c r="G14" s="60">
        <v>-9135899</v>
      </c>
      <c r="H14" s="60">
        <v>-7692552</v>
      </c>
      <c r="I14" s="60">
        <v>-12831665</v>
      </c>
      <c r="J14" s="60">
        <v>-29660116</v>
      </c>
      <c r="K14" s="60">
        <v>-11845802</v>
      </c>
      <c r="L14" s="60">
        <v>-10540956</v>
      </c>
      <c r="M14" s="60">
        <v>-9453716</v>
      </c>
      <c r="N14" s="60">
        <v>-31840474</v>
      </c>
      <c r="O14" s="60">
        <v>-7305569</v>
      </c>
      <c r="P14" s="60">
        <v>-9143733</v>
      </c>
      <c r="Q14" s="60">
        <v>-12357142</v>
      </c>
      <c r="R14" s="60">
        <v>-28806444</v>
      </c>
      <c r="S14" s="60"/>
      <c r="T14" s="60"/>
      <c r="U14" s="60"/>
      <c r="V14" s="60"/>
      <c r="W14" s="60">
        <v>-90307034</v>
      </c>
      <c r="X14" s="60">
        <v>-104082319</v>
      </c>
      <c r="Y14" s="60">
        <v>13775285</v>
      </c>
      <c r="Z14" s="140">
        <v>-13.23</v>
      </c>
      <c r="AA14" s="62">
        <v>-169404893</v>
      </c>
    </row>
    <row r="15" spans="1:27" ht="12.75">
      <c r="A15" s="249" t="s">
        <v>40</v>
      </c>
      <c r="B15" s="182"/>
      <c r="C15" s="155">
        <v>-458207</v>
      </c>
      <c r="D15" s="155"/>
      <c r="E15" s="59">
        <v>-377389</v>
      </c>
      <c r="F15" s="60">
        <v>-477389</v>
      </c>
      <c r="G15" s="60">
        <v>-32315</v>
      </c>
      <c r="H15" s="60">
        <v>-53100</v>
      </c>
      <c r="I15" s="60">
        <v>-196326</v>
      </c>
      <c r="J15" s="60">
        <v>-281741</v>
      </c>
      <c r="K15" s="60">
        <v>-44729</v>
      </c>
      <c r="L15" s="60">
        <v>-20939</v>
      </c>
      <c r="M15" s="60">
        <v>-17609</v>
      </c>
      <c r="N15" s="60">
        <v>-83277</v>
      </c>
      <c r="O15" s="60">
        <v>-59726</v>
      </c>
      <c r="P15" s="60"/>
      <c r="Q15" s="60">
        <v>-45709</v>
      </c>
      <c r="R15" s="60">
        <v>-105435</v>
      </c>
      <c r="S15" s="60"/>
      <c r="T15" s="60"/>
      <c r="U15" s="60"/>
      <c r="V15" s="60"/>
      <c r="W15" s="60">
        <v>-470453</v>
      </c>
      <c r="X15" s="60">
        <v>-282753</v>
      </c>
      <c r="Y15" s="60">
        <v>-187700</v>
      </c>
      <c r="Z15" s="140">
        <v>66.38</v>
      </c>
      <c r="AA15" s="62">
        <v>-477389</v>
      </c>
    </row>
    <row r="16" spans="1:27" ht="12.75">
      <c r="A16" s="249" t="s">
        <v>42</v>
      </c>
      <c r="B16" s="182"/>
      <c r="C16" s="155"/>
      <c r="D16" s="155"/>
      <c r="E16" s="59">
        <v>-1200000</v>
      </c>
      <c r="F16" s="60">
        <v>-1500000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-1125000</v>
      </c>
      <c r="Y16" s="60">
        <v>1125000</v>
      </c>
      <c r="Z16" s="140">
        <v>-100</v>
      </c>
      <c r="AA16" s="62">
        <v>-1500000</v>
      </c>
    </row>
    <row r="17" spans="1:27" ht="12.75">
      <c r="A17" s="250" t="s">
        <v>185</v>
      </c>
      <c r="B17" s="251"/>
      <c r="C17" s="168">
        <f aca="true" t="shared" si="0" ref="C17:Y17">SUM(C6:C16)</f>
        <v>58382164</v>
      </c>
      <c r="D17" s="168">
        <f t="shared" si="0"/>
        <v>0</v>
      </c>
      <c r="E17" s="72">
        <f t="shared" si="0"/>
        <v>65231421</v>
      </c>
      <c r="F17" s="73">
        <f t="shared" si="0"/>
        <v>26903077</v>
      </c>
      <c r="G17" s="73">
        <f t="shared" si="0"/>
        <v>55966144</v>
      </c>
      <c r="H17" s="73">
        <f t="shared" si="0"/>
        <v>-5561187</v>
      </c>
      <c r="I17" s="73">
        <f t="shared" si="0"/>
        <v>-9971031</v>
      </c>
      <c r="J17" s="73">
        <f t="shared" si="0"/>
        <v>40433926</v>
      </c>
      <c r="K17" s="73">
        <f t="shared" si="0"/>
        <v>-4422572</v>
      </c>
      <c r="L17" s="73">
        <f t="shared" si="0"/>
        <v>-7905496</v>
      </c>
      <c r="M17" s="73">
        <f t="shared" si="0"/>
        <v>32950536</v>
      </c>
      <c r="N17" s="73">
        <f t="shared" si="0"/>
        <v>20622468</v>
      </c>
      <c r="O17" s="73">
        <f t="shared" si="0"/>
        <v>-2049862</v>
      </c>
      <c r="P17" s="73">
        <f t="shared" si="0"/>
        <v>-6079604</v>
      </c>
      <c r="Q17" s="73">
        <f t="shared" si="0"/>
        <v>50821525</v>
      </c>
      <c r="R17" s="73">
        <f t="shared" si="0"/>
        <v>42692059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103748453</v>
      </c>
      <c r="X17" s="73">
        <f t="shared" si="0"/>
        <v>83569408</v>
      </c>
      <c r="Y17" s="73">
        <f t="shared" si="0"/>
        <v>20179045</v>
      </c>
      <c r="Z17" s="170">
        <f>+IF(X17&lt;&gt;0,+(Y17/X17)*100,0)</f>
        <v>24.146449619458835</v>
      </c>
      <c r="AA17" s="74">
        <f>SUM(AA6:AA16)</f>
        <v>26903077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-49347977</v>
      </c>
      <c r="D26" s="155"/>
      <c r="E26" s="59">
        <v>-79737905</v>
      </c>
      <c r="F26" s="60">
        <v>-85685017</v>
      </c>
      <c r="G26" s="60">
        <v>-5004914</v>
      </c>
      <c r="H26" s="60">
        <v>-7092250</v>
      </c>
      <c r="I26" s="60">
        <v>-4478309</v>
      </c>
      <c r="J26" s="60">
        <v>-16575473</v>
      </c>
      <c r="K26" s="60">
        <v>-3746234</v>
      </c>
      <c r="L26" s="60">
        <v>-1117316</v>
      </c>
      <c r="M26" s="60">
        <v>-4364222</v>
      </c>
      <c r="N26" s="60">
        <v>-9227772</v>
      </c>
      <c r="O26" s="60">
        <v>-3899443</v>
      </c>
      <c r="P26" s="60">
        <v>-4513945</v>
      </c>
      <c r="Q26" s="60">
        <v>-10903698</v>
      </c>
      <c r="R26" s="60">
        <v>-19317086</v>
      </c>
      <c r="S26" s="60"/>
      <c r="T26" s="60"/>
      <c r="U26" s="60"/>
      <c r="V26" s="60"/>
      <c r="W26" s="60">
        <v>-45120331</v>
      </c>
      <c r="X26" s="60">
        <v>-62631996</v>
      </c>
      <c r="Y26" s="60">
        <v>17511665</v>
      </c>
      <c r="Z26" s="140">
        <v>-27.96</v>
      </c>
      <c r="AA26" s="62">
        <v>-85685017</v>
      </c>
    </row>
    <row r="27" spans="1:27" ht="12.75">
      <c r="A27" s="250" t="s">
        <v>192</v>
      </c>
      <c r="B27" s="251"/>
      <c r="C27" s="168">
        <f aca="true" t="shared" si="1" ref="C27:Y27">SUM(C21:C26)</f>
        <v>-49347977</v>
      </c>
      <c r="D27" s="168">
        <f>SUM(D21:D26)</f>
        <v>0</v>
      </c>
      <c r="E27" s="72">
        <f t="shared" si="1"/>
        <v>-79737905</v>
      </c>
      <c r="F27" s="73">
        <f t="shared" si="1"/>
        <v>-85685017</v>
      </c>
      <c r="G27" s="73">
        <f t="shared" si="1"/>
        <v>-5004914</v>
      </c>
      <c r="H27" s="73">
        <f t="shared" si="1"/>
        <v>-7092250</v>
      </c>
      <c r="I27" s="73">
        <f t="shared" si="1"/>
        <v>-4478309</v>
      </c>
      <c r="J27" s="73">
        <f t="shared" si="1"/>
        <v>-16575473</v>
      </c>
      <c r="K27" s="73">
        <f t="shared" si="1"/>
        <v>-3746234</v>
      </c>
      <c r="L27" s="73">
        <f t="shared" si="1"/>
        <v>-1117316</v>
      </c>
      <c r="M27" s="73">
        <f t="shared" si="1"/>
        <v>-4364222</v>
      </c>
      <c r="N27" s="73">
        <f t="shared" si="1"/>
        <v>-9227772</v>
      </c>
      <c r="O27" s="73">
        <f t="shared" si="1"/>
        <v>-3899443</v>
      </c>
      <c r="P27" s="73">
        <f t="shared" si="1"/>
        <v>-4513945</v>
      </c>
      <c r="Q27" s="73">
        <f t="shared" si="1"/>
        <v>-10903698</v>
      </c>
      <c r="R27" s="73">
        <f t="shared" si="1"/>
        <v>-19317086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-45120331</v>
      </c>
      <c r="X27" s="73">
        <f t="shared" si="1"/>
        <v>-62631996</v>
      </c>
      <c r="Y27" s="73">
        <f t="shared" si="1"/>
        <v>17511665</v>
      </c>
      <c r="Z27" s="170">
        <f>+IF(X27&lt;&gt;0,+(Y27/X27)*100,0)</f>
        <v>-27.959615082361417</v>
      </c>
      <c r="AA27" s="74">
        <f>SUM(AA21:AA26)</f>
        <v>-85685017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-437590</v>
      </c>
      <c r="D35" s="155"/>
      <c r="E35" s="59">
        <v>-342015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-437590</v>
      </c>
      <c r="D36" s="168">
        <f>SUM(D31:D35)</f>
        <v>0</v>
      </c>
      <c r="E36" s="72">
        <f t="shared" si="2"/>
        <v>-342015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8596597</v>
      </c>
      <c r="D38" s="153">
        <f>+D17+D27+D36</f>
        <v>0</v>
      </c>
      <c r="E38" s="99">
        <f t="shared" si="3"/>
        <v>-14848499</v>
      </c>
      <c r="F38" s="100">
        <f t="shared" si="3"/>
        <v>-58781940</v>
      </c>
      <c r="G38" s="100">
        <f t="shared" si="3"/>
        <v>50961230</v>
      </c>
      <c r="H38" s="100">
        <f t="shared" si="3"/>
        <v>-12653437</v>
      </c>
      <c r="I38" s="100">
        <f t="shared" si="3"/>
        <v>-14449340</v>
      </c>
      <c r="J38" s="100">
        <f t="shared" si="3"/>
        <v>23858453</v>
      </c>
      <c r="K38" s="100">
        <f t="shared" si="3"/>
        <v>-8168806</v>
      </c>
      <c r="L38" s="100">
        <f t="shared" si="3"/>
        <v>-9022812</v>
      </c>
      <c r="M38" s="100">
        <f t="shared" si="3"/>
        <v>28586314</v>
      </c>
      <c r="N38" s="100">
        <f t="shared" si="3"/>
        <v>11394696</v>
      </c>
      <c r="O38" s="100">
        <f t="shared" si="3"/>
        <v>-5949305</v>
      </c>
      <c r="P38" s="100">
        <f t="shared" si="3"/>
        <v>-10593549</v>
      </c>
      <c r="Q38" s="100">
        <f t="shared" si="3"/>
        <v>39917827</v>
      </c>
      <c r="R38" s="100">
        <f t="shared" si="3"/>
        <v>23374973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58628122</v>
      </c>
      <c r="X38" s="100">
        <f t="shared" si="3"/>
        <v>20937412</v>
      </c>
      <c r="Y38" s="100">
        <f t="shared" si="3"/>
        <v>37690710</v>
      </c>
      <c r="Z38" s="137">
        <f>+IF(X38&lt;&gt;0,+(Y38/X38)*100,0)</f>
        <v>180.01608794821442</v>
      </c>
      <c r="AA38" s="102">
        <f>+AA17+AA27+AA36</f>
        <v>-58781940</v>
      </c>
    </row>
    <row r="39" spans="1:27" ht="12.75">
      <c r="A39" s="249" t="s">
        <v>200</v>
      </c>
      <c r="B39" s="182"/>
      <c r="C39" s="153">
        <v>83326509</v>
      </c>
      <c r="D39" s="153"/>
      <c r="E39" s="99">
        <v>84186438</v>
      </c>
      <c r="F39" s="100">
        <v>91923107</v>
      </c>
      <c r="G39" s="100">
        <v>91923107</v>
      </c>
      <c r="H39" s="100">
        <v>142884337</v>
      </c>
      <c r="I39" s="100">
        <v>130230900</v>
      </c>
      <c r="J39" s="100">
        <v>91923107</v>
      </c>
      <c r="K39" s="100">
        <v>115781560</v>
      </c>
      <c r="L39" s="100">
        <v>107612754</v>
      </c>
      <c r="M39" s="100">
        <v>98589942</v>
      </c>
      <c r="N39" s="100">
        <v>115781560</v>
      </c>
      <c r="O39" s="100">
        <v>127176256</v>
      </c>
      <c r="P39" s="100">
        <v>121226951</v>
      </c>
      <c r="Q39" s="100">
        <v>110633402</v>
      </c>
      <c r="R39" s="100">
        <v>127176256</v>
      </c>
      <c r="S39" s="100"/>
      <c r="T39" s="100"/>
      <c r="U39" s="100"/>
      <c r="V39" s="100"/>
      <c r="W39" s="100">
        <v>91923107</v>
      </c>
      <c r="X39" s="100">
        <v>91923107</v>
      </c>
      <c r="Y39" s="100"/>
      <c r="Z39" s="137"/>
      <c r="AA39" s="102">
        <v>91923107</v>
      </c>
    </row>
    <row r="40" spans="1:27" ht="12.75">
      <c r="A40" s="269" t="s">
        <v>201</v>
      </c>
      <c r="B40" s="256"/>
      <c r="C40" s="257">
        <v>91923106</v>
      </c>
      <c r="D40" s="257"/>
      <c r="E40" s="258">
        <v>69337940</v>
      </c>
      <c r="F40" s="259">
        <v>33141167</v>
      </c>
      <c r="G40" s="259">
        <v>142884337</v>
      </c>
      <c r="H40" s="259">
        <v>130230900</v>
      </c>
      <c r="I40" s="259">
        <v>115781560</v>
      </c>
      <c r="J40" s="259">
        <v>115781560</v>
      </c>
      <c r="K40" s="259">
        <v>107612754</v>
      </c>
      <c r="L40" s="259">
        <v>98589942</v>
      </c>
      <c r="M40" s="259">
        <v>127176256</v>
      </c>
      <c r="N40" s="259">
        <v>127176256</v>
      </c>
      <c r="O40" s="259">
        <v>121226951</v>
      </c>
      <c r="P40" s="259">
        <v>110633402</v>
      </c>
      <c r="Q40" s="259">
        <v>150551229</v>
      </c>
      <c r="R40" s="259">
        <v>150551229</v>
      </c>
      <c r="S40" s="259"/>
      <c r="T40" s="259"/>
      <c r="U40" s="259"/>
      <c r="V40" s="259"/>
      <c r="W40" s="259">
        <v>150551229</v>
      </c>
      <c r="X40" s="259">
        <v>112860519</v>
      </c>
      <c r="Y40" s="259">
        <v>37690710</v>
      </c>
      <c r="Z40" s="260">
        <v>33.4</v>
      </c>
      <c r="AA40" s="261">
        <v>33141167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84134986</v>
      </c>
      <c r="D5" s="200">
        <f t="shared" si="0"/>
        <v>0</v>
      </c>
      <c r="E5" s="106">
        <f t="shared" si="0"/>
        <v>74873000</v>
      </c>
      <c r="F5" s="106">
        <f t="shared" si="0"/>
        <v>97625420</v>
      </c>
      <c r="G5" s="106">
        <f t="shared" si="0"/>
        <v>1617695</v>
      </c>
      <c r="H5" s="106">
        <f t="shared" si="0"/>
        <v>5553676</v>
      </c>
      <c r="I5" s="106">
        <f t="shared" si="0"/>
        <v>3734487</v>
      </c>
      <c r="J5" s="106">
        <f t="shared" si="0"/>
        <v>10905858</v>
      </c>
      <c r="K5" s="106">
        <f t="shared" si="0"/>
        <v>3047880</v>
      </c>
      <c r="L5" s="106">
        <f t="shared" si="0"/>
        <v>3112302</v>
      </c>
      <c r="M5" s="106">
        <f t="shared" si="0"/>
        <v>1844993</v>
      </c>
      <c r="N5" s="106">
        <f t="shared" si="0"/>
        <v>8005175</v>
      </c>
      <c r="O5" s="106">
        <f t="shared" si="0"/>
        <v>6156052</v>
      </c>
      <c r="P5" s="106">
        <f t="shared" si="0"/>
        <v>5184209</v>
      </c>
      <c r="Q5" s="106">
        <f t="shared" si="0"/>
        <v>10497908</v>
      </c>
      <c r="R5" s="106">
        <f t="shared" si="0"/>
        <v>21838169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40749202</v>
      </c>
      <c r="X5" s="106">
        <f t="shared" si="0"/>
        <v>73219065</v>
      </c>
      <c r="Y5" s="106">
        <f t="shared" si="0"/>
        <v>-32469863</v>
      </c>
      <c r="Z5" s="201">
        <f>+IF(X5&lt;&gt;0,+(Y5/X5)*100,0)</f>
        <v>-44.34618633821669</v>
      </c>
      <c r="AA5" s="199">
        <f>SUM(AA11:AA18)</f>
        <v>97625420</v>
      </c>
    </row>
    <row r="6" spans="1:27" ht="12.75">
      <c r="A6" s="291" t="s">
        <v>205</v>
      </c>
      <c r="B6" s="142"/>
      <c r="C6" s="62">
        <v>35593088</v>
      </c>
      <c r="D6" s="156"/>
      <c r="E6" s="60">
        <v>13136000</v>
      </c>
      <c r="F6" s="60">
        <v>33046773</v>
      </c>
      <c r="G6" s="60">
        <v>255496</v>
      </c>
      <c r="H6" s="60">
        <v>188106</v>
      </c>
      <c r="I6" s="60">
        <v>698137</v>
      </c>
      <c r="J6" s="60">
        <v>1141739</v>
      </c>
      <c r="K6" s="60">
        <v>257587</v>
      </c>
      <c r="L6" s="60">
        <v>863143</v>
      </c>
      <c r="M6" s="60">
        <v>195511</v>
      </c>
      <c r="N6" s="60">
        <v>1316241</v>
      </c>
      <c r="O6" s="60">
        <v>1297277</v>
      </c>
      <c r="P6" s="60">
        <v>3195933</v>
      </c>
      <c r="Q6" s="60"/>
      <c r="R6" s="60">
        <v>4493210</v>
      </c>
      <c r="S6" s="60"/>
      <c r="T6" s="60"/>
      <c r="U6" s="60"/>
      <c r="V6" s="60"/>
      <c r="W6" s="60">
        <v>6951190</v>
      </c>
      <c r="X6" s="60">
        <v>24785080</v>
      </c>
      <c r="Y6" s="60">
        <v>-17833890</v>
      </c>
      <c r="Z6" s="140">
        <v>-71.95</v>
      </c>
      <c r="AA6" s="155">
        <v>33046773</v>
      </c>
    </row>
    <row r="7" spans="1:27" ht="12.75">
      <c r="A7" s="291" t="s">
        <v>206</v>
      </c>
      <c r="B7" s="142"/>
      <c r="C7" s="62"/>
      <c r="D7" s="156"/>
      <c r="E7" s="60">
        <v>25875000</v>
      </c>
      <c r="F7" s="60">
        <v>26684800</v>
      </c>
      <c r="G7" s="60">
        <v>776034</v>
      </c>
      <c r="H7" s="60">
        <v>4732853</v>
      </c>
      <c r="I7" s="60">
        <v>2577080</v>
      </c>
      <c r="J7" s="60">
        <v>8085967</v>
      </c>
      <c r="K7" s="60"/>
      <c r="L7" s="60">
        <v>1030033</v>
      </c>
      <c r="M7" s="60"/>
      <c r="N7" s="60">
        <v>1030033</v>
      </c>
      <c r="O7" s="60">
        <v>2560639</v>
      </c>
      <c r="P7" s="60"/>
      <c r="Q7" s="60">
        <v>1269787</v>
      </c>
      <c r="R7" s="60">
        <v>3830426</v>
      </c>
      <c r="S7" s="60"/>
      <c r="T7" s="60"/>
      <c r="U7" s="60"/>
      <c r="V7" s="60"/>
      <c r="W7" s="60">
        <v>12946426</v>
      </c>
      <c r="X7" s="60">
        <v>20013600</v>
      </c>
      <c r="Y7" s="60">
        <v>-7067174</v>
      </c>
      <c r="Z7" s="140">
        <v>-35.31</v>
      </c>
      <c r="AA7" s="155">
        <v>26684800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3053327</v>
      </c>
      <c r="R8" s="60">
        <v>3053327</v>
      </c>
      <c r="S8" s="60"/>
      <c r="T8" s="60"/>
      <c r="U8" s="60"/>
      <c r="V8" s="60"/>
      <c r="W8" s="60">
        <v>3053327</v>
      </c>
      <c r="X8" s="60"/>
      <c r="Y8" s="60">
        <v>3053327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2000000</v>
      </c>
      <c r="F10" s="60"/>
      <c r="G10" s="60">
        <v>507904</v>
      </c>
      <c r="H10" s="60"/>
      <c r="I10" s="60">
        <v>361296</v>
      </c>
      <c r="J10" s="60">
        <v>869200</v>
      </c>
      <c r="K10" s="60"/>
      <c r="L10" s="60">
        <v>827068</v>
      </c>
      <c r="M10" s="60"/>
      <c r="N10" s="60">
        <v>827068</v>
      </c>
      <c r="O10" s="60">
        <v>599261</v>
      </c>
      <c r="P10" s="60"/>
      <c r="Q10" s="60"/>
      <c r="R10" s="60">
        <v>599261</v>
      </c>
      <c r="S10" s="60"/>
      <c r="T10" s="60"/>
      <c r="U10" s="60"/>
      <c r="V10" s="60"/>
      <c r="W10" s="60">
        <v>2295529</v>
      </c>
      <c r="X10" s="60"/>
      <c r="Y10" s="60">
        <v>2295529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35593088</v>
      </c>
      <c r="D11" s="294">
        <f t="shared" si="1"/>
        <v>0</v>
      </c>
      <c r="E11" s="295">
        <f t="shared" si="1"/>
        <v>41011000</v>
      </c>
      <c r="F11" s="295">
        <f t="shared" si="1"/>
        <v>59731573</v>
      </c>
      <c r="G11" s="295">
        <f t="shared" si="1"/>
        <v>1539434</v>
      </c>
      <c r="H11" s="295">
        <f t="shared" si="1"/>
        <v>4920959</v>
      </c>
      <c r="I11" s="295">
        <f t="shared" si="1"/>
        <v>3636513</v>
      </c>
      <c r="J11" s="295">
        <f t="shared" si="1"/>
        <v>10096906</v>
      </c>
      <c r="K11" s="295">
        <f t="shared" si="1"/>
        <v>257587</v>
      </c>
      <c r="L11" s="295">
        <f t="shared" si="1"/>
        <v>2720244</v>
      </c>
      <c r="M11" s="295">
        <f t="shared" si="1"/>
        <v>195511</v>
      </c>
      <c r="N11" s="295">
        <f t="shared" si="1"/>
        <v>3173342</v>
      </c>
      <c r="O11" s="295">
        <f t="shared" si="1"/>
        <v>4457177</v>
      </c>
      <c r="P11" s="295">
        <f t="shared" si="1"/>
        <v>3195933</v>
      </c>
      <c r="Q11" s="295">
        <f t="shared" si="1"/>
        <v>4323114</v>
      </c>
      <c r="R11" s="295">
        <f t="shared" si="1"/>
        <v>11976224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25246472</v>
      </c>
      <c r="X11" s="295">
        <f t="shared" si="1"/>
        <v>44798680</v>
      </c>
      <c r="Y11" s="295">
        <f t="shared" si="1"/>
        <v>-19552208</v>
      </c>
      <c r="Z11" s="296">
        <f>+IF(X11&lt;&gt;0,+(Y11/X11)*100,0)</f>
        <v>-43.64460738575333</v>
      </c>
      <c r="AA11" s="297">
        <f>SUM(AA6:AA10)</f>
        <v>59731573</v>
      </c>
    </row>
    <row r="12" spans="1:27" ht="12.75">
      <c r="A12" s="298" t="s">
        <v>211</v>
      </c>
      <c r="B12" s="136"/>
      <c r="C12" s="62">
        <v>36761080</v>
      </c>
      <c r="D12" s="156"/>
      <c r="E12" s="60">
        <v>17165000</v>
      </c>
      <c r="F12" s="60">
        <v>11965211</v>
      </c>
      <c r="G12" s="60"/>
      <c r="H12" s="60"/>
      <c r="I12" s="60"/>
      <c r="J12" s="60"/>
      <c r="K12" s="60">
        <v>2790293</v>
      </c>
      <c r="L12" s="60">
        <v>-1417882</v>
      </c>
      <c r="M12" s="60">
        <v>1628189</v>
      </c>
      <c r="N12" s="60">
        <v>3000600</v>
      </c>
      <c r="O12" s="60">
        <v>1583937</v>
      </c>
      <c r="P12" s="60">
        <v>1874702</v>
      </c>
      <c r="Q12" s="60">
        <v>1850371</v>
      </c>
      <c r="R12" s="60">
        <v>5309010</v>
      </c>
      <c r="S12" s="60"/>
      <c r="T12" s="60"/>
      <c r="U12" s="60"/>
      <c r="V12" s="60"/>
      <c r="W12" s="60">
        <v>8309610</v>
      </c>
      <c r="X12" s="60">
        <v>8973908</v>
      </c>
      <c r="Y12" s="60">
        <v>-664298</v>
      </c>
      <c r="Z12" s="140">
        <v>-7.4</v>
      </c>
      <c r="AA12" s="155">
        <v>11965211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11780818</v>
      </c>
      <c r="D15" s="156"/>
      <c r="E15" s="60">
        <v>16697000</v>
      </c>
      <c r="F15" s="60">
        <v>25928636</v>
      </c>
      <c r="G15" s="60">
        <v>78261</v>
      </c>
      <c r="H15" s="60">
        <v>632717</v>
      </c>
      <c r="I15" s="60">
        <v>97974</v>
      </c>
      <c r="J15" s="60">
        <v>808952</v>
      </c>
      <c r="K15" s="60"/>
      <c r="L15" s="60">
        <v>1809940</v>
      </c>
      <c r="M15" s="60">
        <v>21293</v>
      </c>
      <c r="N15" s="60">
        <v>1831233</v>
      </c>
      <c r="O15" s="60">
        <v>114938</v>
      </c>
      <c r="P15" s="60">
        <v>113574</v>
      </c>
      <c r="Q15" s="60">
        <v>4324423</v>
      </c>
      <c r="R15" s="60">
        <v>4552935</v>
      </c>
      <c r="S15" s="60"/>
      <c r="T15" s="60"/>
      <c r="U15" s="60"/>
      <c r="V15" s="60"/>
      <c r="W15" s="60">
        <v>7193120</v>
      </c>
      <c r="X15" s="60">
        <v>19446477</v>
      </c>
      <c r="Y15" s="60">
        <v>-12253357</v>
      </c>
      <c r="Z15" s="140">
        <v>-63.01</v>
      </c>
      <c r="AA15" s="155">
        <v>25928636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4865000</v>
      </c>
      <c r="F20" s="100">
        <f t="shared" si="2"/>
        <v>5069704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3802278</v>
      </c>
      <c r="Y20" s="100">
        <f t="shared" si="2"/>
        <v>-3802278</v>
      </c>
      <c r="Z20" s="137">
        <f>+IF(X20&lt;&gt;0,+(Y20/X20)*100,0)</f>
        <v>-100</v>
      </c>
      <c r="AA20" s="153">
        <f>SUM(AA26:AA33)</f>
        <v>5069704</v>
      </c>
    </row>
    <row r="21" spans="1:27" ht="12.75">
      <c r="A21" s="291" t="s">
        <v>205</v>
      </c>
      <c r="B21" s="142"/>
      <c r="C21" s="62"/>
      <c r="D21" s="156"/>
      <c r="E21" s="60">
        <v>4865000</v>
      </c>
      <c r="F21" s="60">
        <v>5069704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3802278</v>
      </c>
      <c r="Y21" s="60">
        <v>-3802278</v>
      </c>
      <c r="Z21" s="140">
        <v>-100</v>
      </c>
      <c r="AA21" s="155">
        <v>5069704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4865000</v>
      </c>
      <c r="F26" s="295">
        <f t="shared" si="3"/>
        <v>5069704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3802278</v>
      </c>
      <c r="Y26" s="295">
        <f t="shared" si="3"/>
        <v>-3802278</v>
      </c>
      <c r="Z26" s="296">
        <f>+IF(X26&lt;&gt;0,+(Y26/X26)*100,0)</f>
        <v>-100</v>
      </c>
      <c r="AA26" s="297">
        <f>SUM(AA21:AA25)</f>
        <v>5069704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35593088</v>
      </c>
      <c r="D36" s="156">
        <f t="shared" si="4"/>
        <v>0</v>
      </c>
      <c r="E36" s="60">
        <f t="shared" si="4"/>
        <v>18001000</v>
      </c>
      <c r="F36" s="60">
        <f t="shared" si="4"/>
        <v>38116477</v>
      </c>
      <c r="G36" s="60">
        <f t="shared" si="4"/>
        <v>255496</v>
      </c>
      <c r="H36" s="60">
        <f t="shared" si="4"/>
        <v>188106</v>
      </c>
      <c r="I36" s="60">
        <f t="shared" si="4"/>
        <v>698137</v>
      </c>
      <c r="J36" s="60">
        <f t="shared" si="4"/>
        <v>1141739</v>
      </c>
      <c r="K36" s="60">
        <f t="shared" si="4"/>
        <v>257587</v>
      </c>
      <c r="L36" s="60">
        <f t="shared" si="4"/>
        <v>863143</v>
      </c>
      <c r="M36" s="60">
        <f t="shared" si="4"/>
        <v>195511</v>
      </c>
      <c r="N36" s="60">
        <f t="shared" si="4"/>
        <v>1316241</v>
      </c>
      <c r="O36" s="60">
        <f t="shared" si="4"/>
        <v>1297277</v>
      </c>
      <c r="P36" s="60">
        <f t="shared" si="4"/>
        <v>3195933</v>
      </c>
      <c r="Q36" s="60">
        <f t="shared" si="4"/>
        <v>0</v>
      </c>
      <c r="R36" s="60">
        <f t="shared" si="4"/>
        <v>4493210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6951190</v>
      </c>
      <c r="X36" s="60">
        <f t="shared" si="4"/>
        <v>28587358</v>
      </c>
      <c r="Y36" s="60">
        <f t="shared" si="4"/>
        <v>-21636168</v>
      </c>
      <c r="Z36" s="140">
        <f aca="true" t="shared" si="5" ref="Z36:Z49">+IF(X36&lt;&gt;0,+(Y36/X36)*100,0)</f>
        <v>-75.68439168110604</v>
      </c>
      <c r="AA36" s="155">
        <f>AA6+AA21</f>
        <v>38116477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25875000</v>
      </c>
      <c r="F37" s="60">
        <f t="shared" si="4"/>
        <v>26684800</v>
      </c>
      <c r="G37" s="60">
        <f t="shared" si="4"/>
        <v>776034</v>
      </c>
      <c r="H37" s="60">
        <f t="shared" si="4"/>
        <v>4732853</v>
      </c>
      <c r="I37" s="60">
        <f t="shared" si="4"/>
        <v>2577080</v>
      </c>
      <c r="J37" s="60">
        <f t="shared" si="4"/>
        <v>8085967</v>
      </c>
      <c r="K37" s="60">
        <f t="shared" si="4"/>
        <v>0</v>
      </c>
      <c r="L37" s="60">
        <f t="shared" si="4"/>
        <v>1030033</v>
      </c>
      <c r="M37" s="60">
        <f t="shared" si="4"/>
        <v>0</v>
      </c>
      <c r="N37" s="60">
        <f t="shared" si="4"/>
        <v>1030033</v>
      </c>
      <c r="O37" s="60">
        <f t="shared" si="4"/>
        <v>2560639</v>
      </c>
      <c r="P37" s="60">
        <f t="shared" si="4"/>
        <v>0</v>
      </c>
      <c r="Q37" s="60">
        <f t="shared" si="4"/>
        <v>1269787</v>
      </c>
      <c r="R37" s="60">
        <f t="shared" si="4"/>
        <v>3830426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12946426</v>
      </c>
      <c r="X37" s="60">
        <f t="shared" si="4"/>
        <v>20013600</v>
      </c>
      <c r="Y37" s="60">
        <f t="shared" si="4"/>
        <v>-7067174</v>
      </c>
      <c r="Z37" s="140">
        <f t="shared" si="5"/>
        <v>-35.31185793660311</v>
      </c>
      <c r="AA37" s="155">
        <f>AA7+AA22</f>
        <v>26684800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3053327</v>
      </c>
      <c r="R38" s="60">
        <f t="shared" si="4"/>
        <v>3053327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3053327</v>
      </c>
      <c r="X38" s="60">
        <f t="shared" si="4"/>
        <v>0</v>
      </c>
      <c r="Y38" s="60">
        <f t="shared" si="4"/>
        <v>3053327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2000000</v>
      </c>
      <c r="F40" s="60">
        <f t="shared" si="4"/>
        <v>0</v>
      </c>
      <c r="G40" s="60">
        <f t="shared" si="4"/>
        <v>507904</v>
      </c>
      <c r="H40" s="60">
        <f t="shared" si="4"/>
        <v>0</v>
      </c>
      <c r="I40" s="60">
        <f t="shared" si="4"/>
        <v>361296</v>
      </c>
      <c r="J40" s="60">
        <f t="shared" si="4"/>
        <v>869200</v>
      </c>
      <c r="K40" s="60">
        <f t="shared" si="4"/>
        <v>0</v>
      </c>
      <c r="L40" s="60">
        <f t="shared" si="4"/>
        <v>827068</v>
      </c>
      <c r="M40" s="60">
        <f t="shared" si="4"/>
        <v>0</v>
      </c>
      <c r="N40" s="60">
        <f t="shared" si="4"/>
        <v>827068</v>
      </c>
      <c r="O40" s="60">
        <f t="shared" si="4"/>
        <v>599261</v>
      </c>
      <c r="P40" s="60">
        <f t="shared" si="4"/>
        <v>0</v>
      </c>
      <c r="Q40" s="60">
        <f t="shared" si="4"/>
        <v>0</v>
      </c>
      <c r="R40" s="60">
        <f t="shared" si="4"/>
        <v>599261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2295529</v>
      </c>
      <c r="X40" s="60">
        <f t="shared" si="4"/>
        <v>0</v>
      </c>
      <c r="Y40" s="60">
        <f t="shared" si="4"/>
        <v>2295529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35593088</v>
      </c>
      <c r="D41" s="294">
        <f t="shared" si="6"/>
        <v>0</v>
      </c>
      <c r="E41" s="295">
        <f t="shared" si="6"/>
        <v>45876000</v>
      </c>
      <c r="F41" s="295">
        <f t="shared" si="6"/>
        <v>64801277</v>
      </c>
      <c r="G41" s="295">
        <f t="shared" si="6"/>
        <v>1539434</v>
      </c>
      <c r="H41" s="295">
        <f t="shared" si="6"/>
        <v>4920959</v>
      </c>
      <c r="I41" s="295">
        <f t="shared" si="6"/>
        <v>3636513</v>
      </c>
      <c r="J41" s="295">
        <f t="shared" si="6"/>
        <v>10096906</v>
      </c>
      <c r="K41" s="295">
        <f t="shared" si="6"/>
        <v>257587</v>
      </c>
      <c r="L41" s="295">
        <f t="shared" si="6"/>
        <v>2720244</v>
      </c>
      <c r="M41" s="295">
        <f t="shared" si="6"/>
        <v>195511</v>
      </c>
      <c r="N41" s="295">
        <f t="shared" si="6"/>
        <v>3173342</v>
      </c>
      <c r="O41" s="295">
        <f t="shared" si="6"/>
        <v>4457177</v>
      </c>
      <c r="P41" s="295">
        <f t="shared" si="6"/>
        <v>3195933</v>
      </c>
      <c r="Q41" s="295">
        <f t="shared" si="6"/>
        <v>4323114</v>
      </c>
      <c r="R41" s="295">
        <f t="shared" si="6"/>
        <v>11976224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25246472</v>
      </c>
      <c r="X41" s="295">
        <f t="shared" si="6"/>
        <v>48600958</v>
      </c>
      <c r="Y41" s="295">
        <f t="shared" si="6"/>
        <v>-23354486</v>
      </c>
      <c r="Z41" s="296">
        <f t="shared" si="5"/>
        <v>-48.053550713959176</v>
      </c>
      <c r="AA41" s="297">
        <f>SUM(AA36:AA40)</f>
        <v>64801277</v>
      </c>
    </row>
    <row r="42" spans="1:27" ht="12.75">
      <c r="A42" s="298" t="s">
        <v>211</v>
      </c>
      <c r="B42" s="136"/>
      <c r="C42" s="95">
        <f aca="true" t="shared" si="7" ref="C42:Y48">C12+C27</f>
        <v>36761080</v>
      </c>
      <c r="D42" s="129">
        <f t="shared" si="7"/>
        <v>0</v>
      </c>
      <c r="E42" s="54">
        <f t="shared" si="7"/>
        <v>17165000</v>
      </c>
      <c r="F42" s="54">
        <f t="shared" si="7"/>
        <v>11965211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2790293</v>
      </c>
      <c r="L42" s="54">
        <f t="shared" si="7"/>
        <v>-1417882</v>
      </c>
      <c r="M42" s="54">
        <f t="shared" si="7"/>
        <v>1628189</v>
      </c>
      <c r="N42" s="54">
        <f t="shared" si="7"/>
        <v>3000600</v>
      </c>
      <c r="O42" s="54">
        <f t="shared" si="7"/>
        <v>1583937</v>
      </c>
      <c r="P42" s="54">
        <f t="shared" si="7"/>
        <v>1874702</v>
      </c>
      <c r="Q42" s="54">
        <f t="shared" si="7"/>
        <v>1850371</v>
      </c>
      <c r="R42" s="54">
        <f t="shared" si="7"/>
        <v>5309010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8309610</v>
      </c>
      <c r="X42" s="54">
        <f t="shared" si="7"/>
        <v>8973908</v>
      </c>
      <c r="Y42" s="54">
        <f t="shared" si="7"/>
        <v>-664298</v>
      </c>
      <c r="Z42" s="184">
        <f t="shared" si="5"/>
        <v>-7.40254970298336</v>
      </c>
      <c r="AA42" s="130">
        <f aca="true" t="shared" si="8" ref="AA42:AA48">AA12+AA27</f>
        <v>11965211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11780818</v>
      </c>
      <c r="D45" s="129">
        <f t="shared" si="7"/>
        <v>0</v>
      </c>
      <c r="E45" s="54">
        <f t="shared" si="7"/>
        <v>16697000</v>
      </c>
      <c r="F45" s="54">
        <f t="shared" si="7"/>
        <v>25928636</v>
      </c>
      <c r="G45" s="54">
        <f t="shared" si="7"/>
        <v>78261</v>
      </c>
      <c r="H45" s="54">
        <f t="shared" si="7"/>
        <v>632717</v>
      </c>
      <c r="I45" s="54">
        <f t="shared" si="7"/>
        <v>97974</v>
      </c>
      <c r="J45" s="54">
        <f t="shared" si="7"/>
        <v>808952</v>
      </c>
      <c r="K45" s="54">
        <f t="shared" si="7"/>
        <v>0</v>
      </c>
      <c r="L45" s="54">
        <f t="shared" si="7"/>
        <v>1809940</v>
      </c>
      <c r="M45" s="54">
        <f t="shared" si="7"/>
        <v>21293</v>
      </c>
      <c r="N45" s="54">
        <f t="shared" si="7"/>
        <v>1831233</v>
      </c>
      <c r="O45" s="54">
        <f t="shared" si="7"/>
        <v>114938</v>
      </c>
      <c r="P45" s="54">
        <f t="shared" si="7"/>
        <v>113574</v>
      </c>
      <c r="Q45" s="54">
        <f t="shared" si="7"/>
        <v>4324423</v>
      </c>
      <c r="R45" s="54">
        <f t="shared" si="7"/>
        <v>4552935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7193120</v>
      </c>
      <c r="X45" s="54">
        <f t="shared" si="7"/>
        <v>19446477</v>
      </c>
      <c r="Y45" s="54">
        <f t="shared" si="7"/>
        <v>-12253357</v>
      </c>
      <c r="Z45" s="184">
        <f t="shared" si="5"/>
        <v>-63.01067797524457</v>
      </c>
      <c r="AA45" s="130">
        <f t="shared" si="8"/>
        <v>25928636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84134986</v>
      </c>
      <c r="D49" s="218">
        <f t="shared" si="9"/>
        <v>0</v>
      </c>
      <c r="E49" s="220">
        <f t="shared" si="9"/>
        <v>79738000</v>
      </c>
      <c r="F49" s="220">
        <f t="shared" si="9"/>
        <v>102695124</v>
      </c>
      <c r="G49" s="220">
        <f t="shared" si="9"/>
        <v>1617695</v>
      </c>
      <c r="H49" s="220">
        <f t="shared" si="9"/>
        <v>5553676</v>
      </c>
      <c r="I49" s="220">
        <f t="shared" si="9"/>
        <v>3734487</v>
      </c>
      <c r="J49" s="220">
        <f t="shared" si="9"/>
        <v>10905858</v>
      </c>
      <c r="K49" s="220">
        <f t="shared" si="9"/>
        <v>3047880</v>
      </c>
      <c r="L49" s="220">
        <f t="shared" si="9"/>
        <v>3112302</v>
      </c>
      <c r="M49" s="220">
        <f t="shared" si="9"/>
        <v>1844993</v>
      </c>
      <c r="N49" s="220">
        <f t="shared" si="9"/>
        <v>8005175</v>
      </c>
      <c r="O49" s="220">
        <f t="shared" si="9"/>
        <v>6156052</v>
      </c>
      <c r="P49" s="220">
        <f t="shared" si="9"/>
        <v>5184209</v>
      </c>
      <c r="Q49" s="220">
        <f t="shared" si="9"/>
        <v>10497908</v>
      </c>
      <c r="R49" s="220">
        <f t="shared" si="9"/>
        <v>21838169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40749202</v>
      </c>
      <c r="X49" s="220">
        <f t="shared" si="9"/>
        <v>77021343</v>
      </c>
      <c r="Y49" s="220">
        <f t="shared" si="9"/>
        <v>-36272141</v>
      </c>
      <c r="Z49" s="221">
        <f t="shared" si="5"/>
        <v>-47.093623127293434</v>
      </c>
      <c r="AA49" s="222">
        <f>SUM(AA41:AA48)</f>
        <v>102695124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3963046</v>
      </c>
      <c r="D51" s="129">
        <f t="shared" si="10"/>
        <v>0</v>
      </c>
      <c r="E51" s="54">
        <f t="shared" si="10"/>
        <v>11603000</v>
      </c>
      <c r="F51" s="54">
        <f t="shared" si="10"/>
        <v>11572280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8679211</v>
      </c>
      <c r="Y51" s="54">
        <f t="shared" si="10"/>
        <v>-8679211</v>
      </c>
      <c r="Z51" s="184">
        <f>+IF(X51&lt;&gt;0,+(Y51/X51)*100,0)</f>
        <v>-100</v>
      </c>
      <c r="AA51" s="130">
        <f>SUM(AA57:AA61)</f>
        <v>11572280</v>
      </c>
    </row>
    <row r="52" spans="1:27" ht="12.75">
      <c r="A52" s="310" t="s">
        <v>205</v>
      </c>
      <c r="B52" s="142"/>
      <c r="C52" s="62">
        <v>3963046</v>
      </c>
      <c r="D52" s="156"/>
      <c r="E52" s="60">
        <v>1386000</v>
      </c>
      <c r="F52" s="60">
        <v>1446182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1084637</v>
      </c>
      <c r="Y52" s="60">
        <v>-1084637</v>
      </c>
      <c r="Z52" s="140">
        <v>-100</v>
      </c>
      <c r="AA52" s="155">
        <v>1446182</v>
      </c>
    </row>
    <row r="53" spans="1:27" ht="12.75">
      <c r="A53" s="310" t="s">
        <v>206</v>
      </c>
      <c r="B53" s="142"/>
      <c r="C53" s="62"/>
      <c r="D53" s="156"/>
      <c r="E53" s="60">
        <v>400000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414000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3963046</v>
      </c>
      <c r="D57" s="294">
        <f t="shared" si="11"/>
        <v>0</v>
      </c>
      <c r="E57" s="295">
        <f t="shared" si="11"/>
        <v>2200000</v>
      </c>
      <c r="F57" s="295">
        <f t="shared" si="11"/>
        <v>1446182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1084637</v>
      </c>
      <c r="Y57" s="295">
        <f t="shared" si="11"/>
        <v>-1084637</v>
      </c>
      <c r="Z57" s="296">
        <f>+IF(X57&lt;&gt;0,+(Y57/X57)*100,0)</f>
        <v>-100</v>
      </c>
      <c r="AA57" s="297">
        <f>SUM(AA52:AA56)</f>
        <v>1446182</v>
      </c>
    </row>
    <row r="58" spans="1:27" ht="12.75">
      <c r="A58" s="311" t="s">
        <v>211</v>
      </c>
      <c r="B58" s="136"/>
      <c r="C58" s="62"/>
      <c r="D58" s="156"/>
      <c r="E58" s="60">
        <v>8881000</v>
      </c>
      <c r="F58" s="60">
        <v>5033205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3774904</v>
      </c>
      <c r="Y58" s="60">
        <v>-3774904</v>
      </c>
      <c r="Z58" s="140">
        <v>-100</v>
      </c>
      <c r="AA58" s="155">
        <v>5033205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522000</v>
      </c>
      <c r="F61" s="60">
        <v>5092893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3819670</v>
      </c>
      <c r="Y61" s="60">
        <v>-3819670</v>
      </c>
      <c r="Z61" s="140">
        <v>-100</v>
      </c>
      <c r="AA61" s="155">
        <v>5092893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27805</v>
      </c>
      <c r="H68" s="60">
        <v>253395</v>
      </c>
      <c r="I68" s="60">
        <v>744166</v>
      </c>
      <c r="J68" s="60">
        <v>1025366</v>
      </c>
      <c r="K68" s="60">
        <v>194420</v>
      </c>
      <c r="L68" s="60">
        <v>471402</v>
      </c>
      <c r="M68" s="60">
        <v>621919</v>
      </c>
      <c r="N68" s="60">
        <v>1287741</v>
      </c>
      <c r="O68" s="60">
        <v>429920</v>
      </c>
      <c r="P68" s="60">
        <v>486960</v>
      </c>
      <c r="Q68" s="60">
        <v>970357</v>
      </c>
      <c r="R68" s="60">
        <v>1887237</v>
      </c>
      <c r="S68" s="60"/>
      <c r="T68" s="60"/>
      <c r="U68" s="60"/>
      <c r="V68" s="60"/>
      <c r="W68" s="60">
        <v>4200344</v>
      </c>
      <c r="X68" s="60"/>
      <c r="Y68" s="60">
        <v>4200344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27805</v>
      </c>
      <c r="H69" s="220">
        <f t="shared" si="12"/>
        <v>253395</v>
      </c>
      <c r="I69" s="220">
        <f t="shared" si="12"/>
        <v>744166</v>
      </c>
      <c r="J69" s="220">
        <f t="shared" si="12"/>
        <v>1025366</v>
      </c>
      <c r="K69" s="220">
        <f t="shared" si="12"/>
        <v>194420</v>
      </c>
      <c r="L69" s="220">
        <f t="shared" si="12"/>
        <v>471402</v>
      </c>
      <c r="M69" s="220">
        <f t="shared" si="12"/>
        <v>621919</v>
      </c>
      <c r="N69" s="220">
        <f t="shared" si="12"/>
        <v>1287741</v>
      </c>
      <c r="O69" s="220">
        <f t="shared" si="12"/>
        <v>429920</v>
      </c>
      <c r="P69" s="220">
        <f t="shared" si="12"/>
        <v>486960</v>
      </c>
      <c r="Q69" s="220">
        <f t="shared" si="12"/>
        <v>970357</v>
      </c>
      <c r="R69" s="220">
        <f t="shared" si="12"/>
        <v>1887237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4200344</v>
      </c>
      <c r="X69" s="220">
        <f t="shared" si="12"/>
        <v>0</v>
      </c>
      <c r="Y69" s="220">
        <f t="shared" si="12"/>
        <v>4200344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35593088</v>
      </c>
      <c r="D5" s="357">
        <f t="shared" si="0"/>
        <v>0</v>
      </c>
      <c r="E5" s="356">
        <f t="shared" si="0"/>
        <v>41011000</v>
      </c>
      <c r="F5" s="358">
        <f t="shared" si="0"/>
        <v>59731573</v>
      </c>
      <c r="G5" s="358">
        <f t="shared" si="0"/>
        <v>1539434</v>
      </c>
      <c r="H5" s="356">
        <f t="shared" si="0"/>
        <v>4920959</v>
      </c>
      <c r="I5" s="356">
        <f t="shared" si="0"/>
        <v>3636513</v>
      </c>
      <c r="J5" s="358">
        <f t="shared" si="0"/>
        <v>10096906</v>
      </c>
      <c r="K5" s="358">
        <f t="shared" si="0"/>
        <v>257587</v>
      </c>
      <c r="L5" s="356">
        <f t="shared" si="0"/>
        <v>2720244</v>
      </c>
      <c r="M5" s="356">
        <f t="shared" si="0"/>
        <v>195511</v>
      </c>
      <c r="N5" s="358">
        <f t="shared" si="0"/>
        <v>3173342</v>
      </c>
      <c r="O5" s="358">
        <f t="shared" si="0"/>
        <v>4457177</v>
      </c>
      <c r="P5" s="356">
        <f t="shared" si="0"/>
        <v>3195933</v>
      </c>
      <c r="Q5" s="356">
        <f t="shared" si="0"/>
        <v>4323114</v>
      </c>
      <c r="R5" s="358">
        <f t="shared" si="0"/>
        <v>11976224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25246472</v>
      </c>
      <c r="X5" s="356">
        <f t="shared" si="0"/>
        <v>44798680</v>
      </c>
      <c r="Y5" s="358">
        <f t="shared" si="0"/>
        <v>-19552208</v>
      </c>
      <c r="Z5" s="359">
        <f>+IF(X5&lt;&gt;0,+(Y5/X5)*100,0)</f>
        <v>-43.64460738575333</v>
      </c>
      <c r="AA5" s="360">
        <f>+AA6+AA8+AA11+AA13+AA15</f>
        <v>59731573</v>
      </c>
    </row>
    <row r="6" spans="1:27" ht="12.75">
      <c r="A6" s="361" t="s">
        <v>205</v>
      </c>
      <c r="B6" s="142"/>
      <c r="C6" s="60">
        <f>+C7</f>
        <v>35593088</v>
      </c>
      <c r="D6" s="340">
        <f aca="true" t="shared" si="1" ref="D6:AA6">+D7</f>
        <v>0</v>
      </c>
      <c r="E6" s="60">
        <f t="shared" si="1"/>
        <v>13136000</v>
      </c>
      <c r="F6" s="59">
        <f t="shared" si="1"/>
        <v>33046773</v>
      </c>
      <c r="G6" s="59">
        <f t="shared" si="1"/>
        <v>255496</v>
      </c>
      <c r="H6" s="60">
        <f t="shared" si="1"/>
        <v>188106</v>
      </c>
      <c r="I6" s="60">
        <f t="shared" si="1"/>
        <v>698137</v>
      </c>
      <c r="J6" s="59">
        <f t="shared" si="1"/>
        <v>1141739</v>
      </c>
      <c r="K6" s="59">
        <f t="shared" si="1"/>
        <v>257587</v>
      </c>
      <c r="L6" s="60">
        <f t="shared" si="1"/>
        <v>863143</v>
      </c>
      <c r="M6" s="60">
        <f t="shared" si="1"/>
        <v>195511</v>
      </c>
      <c r="N6" s="59">
        <f t="shared" si="1"/>
        <v>1316241</v>
      </c>
      <c r="O6" s="59">
        <f t="shared" si="1"/>
        <v>1297277</v>
      </c>
      <c r="P6" s="60">
        <f t="shared" si="1"/>
        <v>3195933</v>
      </c>
      <c r="Q6" s="60">
        <f t="shared" si="1"/>
        <v>0</v>
      </c>
      <c r="R6" s="59">
        <f t="shared" si="1"/>
        <v>4493210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6951190</v>
      </c>
      <c r="X6" s="60">
        <f t="shared" si="1"/>
        <v>24785080</v>
      </c>
      <c r="Y6" s="59">
        <f t="shared" si="1"/>
        <v>-17833890</v>
      </c>
      <c r="Z6" s="61">
        <f>+IF(X6&lt;&gt;0,+(Y6/X6)*100,0)</f>
        <v>-71.95413531043677</v>
      </c>
      <c r="AA6" s="62">
        <f t="shared" si="1"/>
        <v>33046773</v>
      </c>
    </row>
    <row r="7" spans="1:27" ht="12.75">
      <c r="A7" s="291" t="s">
        <v>229</v>
      </c>
      <c r="B7" s="142"/>
      <c r="C7" s="60">
        <v>35593088</v>
      </c>
      <c r="D7" s="340"/>
      <c r="E7" s="60">
        <v>13136000</v>
      </c>
      <c r="F7" s="59">
        <v>33046773</v>
      </c>
      <c r="G7" s="59">
        <v>255496</v>
      </c>
      <c r="H7" s="60">
        <v>188106</v>
      </c>
      <c r="I7" s="60">
        <v>698137</v>
      </c>
      <c r="J7" s="59">
        <v>1141739</v>
      </c>
      <c r="K7" s="59">
        <v>257587</v>
      </c>
      <c r="L7" s="60">
        <v>863143</v>
      </c>
      <c r="M7" s="60">
        <v>195511</v>
      </c>
      <c r="N7" s="59">
        <v>1316241</v>
      </c>
      <c r="O7" s="59">
        <v>1297277</v>
      </c>
      <c r="P7" s="60">
        <v>3195933</v>
      </c>
      <c r="Q7" s="60"/>
      <c r="R7" s="59">
        <v>4493210</v>
      </c>
      <c r="S7" s="59"/>
      <c r="T7" s="60"/>
      <c r="U7" s="60"/>
      <c r="V7" s="59"/>
      <c r="W7" s="59">
        <v>6951190</v>
      </c>
      <c r="X7" s="60">
        <v>24785080</v>
      </c>
      <c r="Y7" s="59">
        <v>-17833890</v>
      </c>
      <c r="Z7" s="61">
        <v>-71.95</v>
      </c>
      <c r="AA7" s="62">
        <v>33046773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25875000</v>
      </c>
      <c r="F8" s="59">
        <f t="shared" si="2"/>
        <v>26684800</v>
      </c>
      <c r="G8" s="59">
        <f t="shared" si="2"/>
        <v>776034</v>
      </c>
      <c r="H8" s="60">
        <f t="shared" si="2"/>
        <v>4732853</v>
      </c>
      <c r="I8" s="60">
        <f t="shared" si="2"/>
        <v>2577080</v>
      </c>
      <c r="J8" s="59">
        <f t="shared" si="2"/>
        <v>8085967</v>
      </c>
      <c r="K8" s="59">
        <f t="shared" si="2"/>
        <v>0</v>
      </c>
      <c r="L8" s="60">
        <f t="shared" si="2"/>
        <v>1030033</v>
      </c>
      <c r="M8" s="60">
        <f t="shared" si="2"/>
        <v>0</v>
      </c>
      <c r="N8" s="59">
        <f t="shared" si="2"/>
        <v>1030033</v>
      </c>
      <c r="O8" s="59">
        <f t="shared" si="2"/>
        <v>2560639</v>
      </c>
      <c r="P8" s="60">
        <f t="shared" si="2"/>
        <v>0</v>
      </c>
      <c r="Q8" s="60">
        <f t="shared" si="2"/>
        <v>1269787</v>
      </c>
      <c r="R8" s="59">
        <f t="shared" si="2"/>
        <v>3830426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12946426</v>
      </c>
      <c r="X8" s="60">
        <f t="shared" si="2"/>
        <v>20013600</v>
      </c>
      <c r="Y8" s="59">
        <f t="shared" si="2"/>
        <v>-7067174</v>
      </c>
      <c r="Z8" s="61">
        <f>+IF(X8&lt;&gt;0,+(Y8/X8)*100,0)</f>
        <v>-35.31185793660311</v>
      </c>
      <c r="AA8" s="62">
        <f>SUM(AA9:AA10)</f>
        <v>26684800</v>
      </c>
    </row>
    <row r="9" spans="1:27" ht="12.75">
      <c r="A9" s="291" t="s">
        <v>230</v>
      </c>
      <c r="B9" s="142"/>
      <c r="C9" s="60"/>
      <c r="D9" s="340"/>
      <c r="E9" s="60">
        <v>25875000</v>
      </c>
      <c r="F9" s="59">
        <v>26684800</v>
      </c>
      <c r="G9" s="59">
        <v>776034</v>
      </c>
      <c r="H9" s="60">
        <v>4732853</v>
      </c>
      <c r="I9" s="60">
        <v>2577080</v>
      </c>
      <c r="J9" s="59">
        <v>8085967</v>
      </c>
      <c r="K9" s="59"/>
      <c r="L9" s="60">
        <v>1030033</v>
      </c>
      <c r="M9" s="60"/>
      <c r="N9" s="59">
        <v>1030033</v>
      </c>
      <c r="O9" s="59">
        <v>2560639</v>
      </c>
      <c r="P9" s="60"/>
      <c r="Q9" s="60">
        <v>1269787</v>
      </c>
      <c r="R9" s="59">
        <v>3830426</v>
      </c>
      <c r="S9" s="59"/>
      <c r="T9" s="60"/>
      <c r="U9" s="60"/>
      <c r="V9" s="59"/>
      <c r="W9" s="59">
        <v>12946426</v>
      </c>
      <c r="X9" s="60">
        <v>20013600</v>
      </c>
      <c r="Y9" s="59">
        <v>-7067174</v>
      </c>
      <c r="Z9" s="61">
        <v>-35.31</v>
      </c>
      <c r="AA9" s="62">
        <v>26684800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3053327</v>
      </c>
      <c r="R11" s="364">
        <f t="shared" si="3"/>
        <v>3053327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3053327</v>
      </c>
      <c r="X11" s="362">
        <f t="shared" si="3"/>
        <v>0</v>
      </c>
      <c r="Y11" s="364">
        <f t="shared" si="3"/>
        <v>3053327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3053327</v>
      </c>
      <c r="R12" s="59">
        <v>3053327</v>
      </c>
      <c r="S12" s="59"/>
      <c r="T12" s="60"/>
      <c r="U12" s="60"/>
      <c r="V12" s="59"/>
      <c r="W12" s="59">
        <v>3053327</v>
      </c>
      <c r="X12" s="60"/>
      <c r="Y12" s="59">
        <v>3053327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2000000</v>
      </c>
      <c r="F15" s="59">
        <f t="shared" si="5"/>
        <v>0</v>
      </c>
      <c r="G15" s="59">
        <f t="shared" si="5"/>
        <v>507904</v>
      </c>
      <c r="H15" s="60">
        <f t="shared" si="5"/>
        <v>0</v>
      </c>
      <c r="I15" s="60">
        <f t="shared" si="5"/>
        <v>361296</v>
      </c>
      <c r="J15" s="59">
        <f t="shared" si="5"/>
        <v>869200</v>
      </c>
      <c r="K15" s="59">
        <f t="shared" si="5"/>
        <v>0</v>
      </c>
      <c r="L15" s="60">
        <f t="shared" si="5"/>
        <v>827068</v>
      </c>
      <c r="M15" s="60">
        <f t="shared" si="5"/>
        <v>0</v>
      </c>
      <c r="N15" s="59">
        <f t="shared" si="5"/>
        <v>827068</v>
      </c>
      <c r="O15" s="59">
        <f t="shared" si="5"/>
        <v>599261</v>
      </c>
      <c r="P15" s="60">
        <f t="shared" si="5"/>
        <v>0</v>
      </c>
      <c r="Q15" s="60">
        <f t="shared" si="5"/>
        <v>0</v>
      </c>
      <c r="R15" s="59">
        <f t="shared" si="5"/>
        <v>599261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2295529</v>
      </c>
      <c r="X15" s="60">
        <f t="shared" si="5"/>
        <v>0</v>
      </c>
      <c r="Y15" s="59">
        <f t="shared" si="5"/>
        <v>2295529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2000000</v>
      </c>
      <c r="F20" s="59"/>
      <c r="G20" s="59">
        <v>507904</v>
      </c>
      <c r="H20" s="60"/>
      <c r="I20" s="60">
        <v>361296</v>
      </c>
      <c r="J20" s="59">
        <v>869200</v>
      </c>
      <c r="K20" s="59"/>
      <c r="L20" s="60">
        <v>827068</v>
      </c>
      <c r="M20" s="60"/>
      <c r="N20" s="59">
        <v>827068</v>
      </c>
      <c r="O20" s="59">
        <v>599261</v>
      </c>
      <c r="P20" s="60"/>
      <c r="Q20" s="60"/>
      <c r="R20" s="59">
        <v>599261</v>
      </c>
      <c r="S20" s="59"/>
      <c r="T20" s="60"/>
      <c r="U20" s="60"/>
      <c r="V20" s="59"/>
      <c r="W20" s="59">
        <v>2295529</v>
      </c>
      <c r="X20" s="60"/>
      <c r="Y20" s="59">
        <v>2295529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36761080</v>
      </c>
      <c r="D22" s="344">
        <f t="shared" si="6"/>
        <v>0</v>
      </c>
      <c r="E22" s="343">
        <f t="shared" si="6"/>
        <v>17165000</v>
      </c>
      <c r="F22" s="345">
        <f t="shared" si="6"/>
        <v>11965211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2790293</v>
      </c>
      <c r="L22" s="343">
        <f t="shared" si="6"/>
        <v>-1417882</v>
      </c>
      <c r="M22" s="343">
        <f t="shared" si="6"/>
        <v>1628189</v>
      </c>
      <c r="N22" s="345">
        <f t="shared" si="6"/>
        <v>3000600</v>
      </c>
      <c r="O22" s="345">
        <f t="shared" si="6"/>
        <v>1583937</v>
      </c>
      <c r="P22" s="343">
        <f t="shared" si="6"/>
        <v>1874702</v>
      </c>
      <c r="Q22" s="343">
        <f t="shared" si="6"/>
        <v>1850371</v>
      </c>
      <c r="R22" s="345">
        <f t="shared" si="6"/>
        <v>5309010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8309610</v>
      </c>
      <c r="X22" s="343">
        <f t="shared" si="6"/>
        <v>8973909</v>
      </c>
      <c r="Y22" s="345">
        <f t="shared" si="6"/>
        <v>-664299</v>
      </c>
      <c r="Z22" s="336">
        <f>+IF(X22&lt;&gt;0,+(Y22/X22)*100,0)</f>
        <v>-7.402560021502335</v>
      </c>
      <c r="AA22" s="350">
        <f>SUM(AA23:AA32)</f>
        <v>11965211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9348000</v>
      </c>
      <c r="F24" s="59">
        <v>4068917</v>
      </c>
      <c r="G24" s="59"/>
      <c r="H24" s="60"/>
      <c r="I24" s="60"/>
      <c r="J24" s="59"/>
      <c r="K24" s="59">
        <v>11855</v>
      </c>
      <c r="L24" s="60">
        <v>239118</v>
      </c>
      <c r="M24" s="60">
        <v>92412</v>
      </c>
      <c r="N24" s="59">
        <v>343385</v>
      </c>
      <c r="O24" s="59">
        <v>1196166</v>
      </c>
      <c r="P24" s="60">
        <v>1244756</v>
      </c>
      <c r="Q24" s="60">
        <v>835072</v>
      </c>
      <c r="R24" s="59">
        <v>3275994</v>
      </c>
      <c r="S24" s="59"/>
      <c r="T24" s="60"/>
      <c r="U24" s="60"/>
      <c r="V24" s="59"/>
      <c r="W24" s="59">
        <v>3619379</v>
      </c>
      <c r="X24" s="60">
        <v>3051688</v>
      </c>
      <c r="Y24" s="59">
        <v>567691</v>
      </c>
      <c r="Z24" s="61">
        <v>18.6</v>
      </c>
      <c r="AA24" s="62">
        <v>4068917</v>
      </c>
    </row>
    <row r="25" spans="1:27" ht="12.75">
      <c r="A25" s="361" t="s">
        <v>239</v>
      </c>
      <c r="B25" s="142"/>
      <c r="C25" s="60"/>
      <c r="D25" s="340"/>
      <c r="E25" s="60">
        <v>3021000</v>
      </c>
      <c r="F25" s="59">
        <v>6946294</v>
      </c>
      <c r="G25" s="59"/>
      <c r="H25" s="60"/>
      <c r="I25" s="60"/>
      <c r="J25" s="59"/>
      <c r="K25" s="59">
        <v>198697</v>
      </c>
      <c r="L25" s="60"/>
      <c r="M25" s="60"/>
      <c r="N25" s="59">
        <v>198697</v>
      </c>
      <c r="O25" s="59">
        <v>387771</v>
      </c>
      <c r="P25" s="60">
        <v>629946</v>
      </c>
      <c r="Q25" s="60">
        <v>1015299</v>
      </c>
      <c r="R25" s="59">
        <v>2033016</v>
      </c>
      <c r="S25" s="59"/>
      <c r="T25" s="60"/>
      <c r="U25" s="60"/>
      <c r="V25" s="59"/>
      <c r="W25" s="59">
        <v>2231713</v>
      </c>
      <c r="X25" s="60">
        <v>5209721</v>
      </c>
      <c r="Y25" s="59">
        <v>-2978008</v>
      </c>
      <c r="Z25" s="61">
        <v>-57.16</v>
      </c>
      <c r="AA25" s="62">
        <v>6946294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2360630</v>
      </c>
      <c r="D28" s="341"/>
      <c r="E28" s="275"/>
      <c r="F28" s="342">
        <v>950000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712500</v>
      </c>
      <c r="Y28" s="342">
        <v>-712500</v>
      </c>
      <c r="Z28" s="335">
        <v>-100</v>
      </c>
      <c r="AA28" s="273">
        <v>950000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34400450</v>
      </c>
      <c r="D32" s="340"/>
      <c r="E32" s="60">
        <v>4796000</v>
      </c>
      <c r="F32" s="59"/>
      <c r="G32" s="59"/>
      <c r="H32" s="60"/>
      <c r="I32" s="60"/>
      <c r="J32" s="59"/>
      <c r="K32" s="59">
        <v>2579741</v>
      </c>
      <c r="L32" s="60">
        <v>-1657000</v>
      </c>
      <c r="M32" s="60">
        <v>1535777</v>
      </c>
      <c r="N32" s="59">
        <v>2458518</v>
      </c>
      <c r="O32" s="59"/>
      <c r="P32" s="60"/>
      <c r="Q32" s="60"/>
      <c r="R32" s="59"/>
      <c r="S32" s="59"/>
      <c r="T32" s="60"/>
      <c r="U32" s="60"/>
      <c r="V32" s="59"/>
      <c r="W32" s="59">
        <v>2458518</v>
      </c>
      <c r="X32" s="60"/>
      <c r="Y32" s="59">
        <v>2458518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11780818</v>
      </c>
      <c r="D40" s="344">
        <f t="shared" si="9"/>
        <v>0</v>
      </c>
      <c r="E40" s="343">
        <f t="shared" si="9"/>
        <v>16697000</v>
      </c>
      <c r="F40" s="345">
        <f t="shared" si="9"/>
        <v>25928636</v>
      </c>
      <c r="G40" s="345">
        <f t="shared" si="9"/>
        <v>78261</v>
      </c>
      <c r="H40" s="343">
        <f t="shared" si="9"/>
        <v>632717</v>
      </c>
      <c r="I40" s="343">
        <f t="shared" si="9"/>
        <v>97974</v>
      </c>
      <c r="J40" s="345">
        <f t="shared" si="9"/>
        <v>808952</v>
      </c>
      <c r="K40" s="345">
        <f t="shared" si="9"/>
        <v>0</v>
      </c>
      <c r="L40" s="343">
        <f t="shared" si="9"/>
        <v>1809940</v>
      </c>
      <c r="M40" s="343">
        <f t="shared" si="9"/>
        <v>21293</v>
      </c>
      <c r="N40" s="345">
        <f t="shared" si="9"/>
        <v>1831233</v>
      </c>
      <c r="O40" s="345">
        <f t="shared" si="9"/>
        <v>114938</v>
      </c>
      <c r="P40" s="343">
        <f t="shared" si="9"/>
        <v>113574</v>
      </c>
      <c r="Q40" s="343">
        <f t="shared" si="9"/>
        <v>4324423</v>
      </c>
      <c r="R40" s="345">
        <f t="shared" si="9"/>
        <v>4552935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7193120</v>
      </c>
      <c r="X40" s="343">
        <f t="shared" si="9"/>
        <v>19446478</v>
      </c>
      <c r="Y40" s="345">
        <f t="shared" si="9"/>
        <v>-12253358</v>
      </c>
      <c r="Z40" s="336">
        <f>+IF(X40&lt;&gt;0,+(Y40/X40)*100,0)</f>
        <v>-63.010679877353624</v>
      </c>
      <c r="AA40" s="350">
        <f>SUM(AA41:AA49)</f>
        <v>25928636</v>
      </c>
    </row>
    <row r="41" spans="1:27" ht="12.75">
      <c r="A41" s="361" t="s">
        <v>248</v>
      </c>
      <c r="B41" s="142"/>
      <c r="C41" s="362">
        <v>2639317</v>
      </c>
      <c r="D41" s="363"/>
      <c r="E41" s="362">
        <v>4370000</v>
      </c>
      <c r="F41" s="364">
        <v>4369998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4255403</v>
      </c>
      <c r="R41" s="364">
        <v>4255403</v>
      </c>
      <c r="S41" s="364"/>
      <c r="T41" s="362"/>
      <c r="U41" s="362"/>
      <c r="V41" s="364"/>
      <c r="W41" s="364">
        <v>4255403</v>
      </c>
      <c r="X41" s="362">
        <v>3277499</v>
      </c>
      <c r="Y41" s="364">
        <v>977904</v>
      </c>
      <c r="Z41" s="365">
        <v>29.84</v>
      </c>
      <c r="AA41" s="366">
        <v>4369998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1900325</v>
      </c>
      <c r="D43" s="369"/>
      <c r="E43" s="305">
        <v>7490000</v>
      </c>
      <c r="F43" s="370">
        <v>8053524</v>
      </c>
      <c r="G43" s="370"/>
      <c r="H43" s="305"/>
      <c r="I43" s="305">
        <v>97974</v>
      </c>
      <c r="J43" s="370">
        <v>97974</v>
      </c>
      <c r="K43" s="370"/>
      <c r="L43" s="305">
        <v>1805950</v>
      </c>
      <c r="M43" s="305"/>
      <c r="N43" s="370">
        <v>1805950</v>
      </c>
      <c r="O43" s="370"/>
      <c r="P43" s="305"/>
      <c r="Q43" s="305"/>
      <c r="R43" s="370"/>
      <c r="S43" s="370"/>
      <c r="T43" s="305"/>
      <c r="U43" s="305"/>
      <c r="V43" s="370"/>
      <c r="W43" s="370">
        <v>1903924</v>
      </c>
      <c r="X43" s="305">
        <v>6040143</v>
      </c>
      <c r="Y43" s="370">
        <v>-4136219</v>
      </c>
      <c r="Z43" s="371">
        <v>-68.48</v>
      </c>
      <c r="AA43" s="303">
        <v>8053524</v>
      </c>
    </row>
    <row r="44" spans="1:27" ht="12.75">
      <c r="A44" s="361" t="s">
        <v>251</v>
      </c>
      <c r="B44" s="136"/>
      <c r="C44" s="60">
        <v>685552</v>
      </c>
      <c r="D44" s="368"/>
      <c r="E44" s="54"/>
      <c r="F44" s="53">
        <v>1278400</v>
      </c>
      <c r="G44" s="53"/>
      <c r="H44" s="54">
        <v>60697</v>
      </c>
      <c r="I44" s="54"/>
      <c r="J44" s="53">
        <v>60697</v>
      </c>
      <c r="K44" s="53"/>
      <c r="L44" s="54">
        <v>3990</v>
      </c>
      <c r="M44" s="54">
        <v>21293</v>
      </c>
      <c r="N44" s="53">
        <v>25283</v>
      </c>
      <c r="O44" s="53">
        <v>56190</v>
      </c>
      <c r="P44" s="54">
        <v>113574</v>
      </c>
      <c r="Q44" s="54">
        <v>69020</v>
      </c>
      <c r="R44" s="53">
        <v>238784</v>
      </c>
      <c r="S44" s="53"/>
      <c r="T44" s="54"/>
      <c r="U44" s="54"/>
      <c r="V44" s="53"/>
      <c r="W44" s="53">
        <v>324764</v>
      </c>
      <c r="X44" s="54">
        <v>958800</v>
      </c>
      <c r="Y44" s="53">
        <v>-634036</v>
      </c>
      <c r="Z44" s="94">
        <v>-66.13</v>
      </c>
      <c r="AA44" s="95">
        <v>1278400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59000</v>
      </c>
      <c r="F47" s="53">
        <v>7396760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5547570</v>
      </c>
      <c r="Y47" s="53">
        <v>-5547570</v>
      </c>
      <c r="Z47" s="94">
        <v>-100</v>
      </c>
      <c r="AA47" s="95">
        <v>7396760</v>
      </c>
    </row>
    <row r="48" spans="1:27" ht="12.75">
      <c r="A48" s="361" t="s">
        <v>255</v>
      </c>
      <c r="B48" s="136"/>
      <c r="C48" s="60">
        <v>6555624</v>
      </c>
      <c r="D48" s="368"/>
      <c r="E48" s="54">
        <v>2120000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2658000</v>
      </c>
      <c r="F49" s="53">
        <v>4829954</v>
      </c>
      <c r="G49" s="53">
        <v>78261</v>
      </c>
      <c r="H49" s="54">
        <v>572020</v>
      </c>
      <c r="I49" s="54"/>
      <c r="J49" s="53">
        <v>650281</v>
      </c>
      <c r="K49" s="53"/>
      <c r="L49" s="54"/>
      <c r="M49" s="54"/>
      <c r="N49" s="53"/>
      <c r="O49" s="53">
        <v>58748</v>
      </c>
      <c r="P49" s="54"/>
      <c r="Q49" s="54"/>
      <c r="R49" s="53">
        <v>58748</v>
      </c>
      <c r="S49" s="53"/>
      <c r="T49" s="54"/>
      <c r="U49" s="54"/>
      <c r="V49" s="53"/>
      <c r="W49" s="53">
        <v>709029</v>
      </c>
      <c r="X49" s="54">
        <v>3622466</v>
      </c>
      <c r="Y49" s="53">
        <v>-2913437</v>
      </c>
      <c r="Z49" s="94">
        <v>-80.43</v>
      </c>
      <c r="AA49" s="95">
        <v>4829954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84134986</v>
      </c>
      <c r="D60" s="346">
        <f t="shared" si="14"/>
        <v>0</v>
      </c>
      <c r="E60" s="219">
        <f t="shared" si="14"/>
        <v>74873000</v>
      </c>
      <c r="F60" s="264">
        <f t="shared" si="14"/>
        <v>97625420</v>
      </c>
      <c r="G60" s="264">
        <f t="shared" si="14"/>
        <v>1617695</v>
      </c>
      <c r="H60" s="219">
        <f t="shared" si="14"/>
        <v>5553676</v>
      </c>
      <c r="I60" s="219">
        <f t="shared" si="14"/>
        <v>3734487</v>
      </c>
      <c r="J60" s="264">
        <f t="shared" si="14"/>
        <v>10905858</v>
      </c>
      <c r="K60" s="264">
        <f t="shared" si="14"/>
        <v>3047880</v>
      </c>
      <c r="L60" s="219">
        <f t="shared" si="14"/>
        <v>3112302</v>
      </c>
      <c r="M60" s="219">
        <f t="shared" si="14"/>
        <v>1844993</v>
      </c>
      <c r="N60" s="264">
        <f t="shared" si="14"/>
        <v>8005175</v>
      </c>
      <c r="O60" s="264">
        <f t="shared" si="14"/>
        <v>6156052</v>
      </c>
      <c r="P60" s="219">
        <f t="shared" si="14"/>
        <v>5184209</v>
      </c>
      <c r="Q60" s="219">
        <f t="shared" si="14"/>
        <v>10497908</v>
      </c>
      <c r="R60" s="264">
        <f t="shared" si="14"/>
        <v>21838169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40749202</v>
      </c>
      <c r="X60" s="219">
        <f t="shared" si="14"/>
        <v>73219067</v>
      </c>
      <c r="Y60" s="264">
        <f t="shared" si="14"/>
        <v>-32469865</v>
      </c>
      <c r="Z60" s="337">
        <f>+IF(X60&lt;&gt;0,+(Y60/X60)*100,0)</f>
        <v>-44.34618785841671</v>
      </c>
      <c r="AA60" s="232">
        <f>+AA57+AA54+AA51+AA40+AA37+AA34+AA22+AA5</f>
        <v>97625420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4865000</v>
      </c>
      <c r="F5" s="358">
        <f t="shared" si="0"/>
        <v>5069704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3802278</v>
      </c>
      <c r="Y5" s="358">
        <f t="shared" si="0"/>
        <v>-3802278</v>
      </c>
      <c r="Z5" s="359">
        <f>+IF(X5&lt;&gt;0,+(Y5/X5)*100,0)</f>
        <v>-100</v>
      </c>
      <c r="AA5" s="360">
        <f>+AA6+AA8+AA11+AA13+AA15</f>
        <v>5069704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4865000</v>
      </c>
      <c r="F6" s="59">
        <f t="shared" si="1"/>
        <v>5069704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3802278</v>
      </c>
      <c r="Y6" s="59">
        <f t="shared" si="1"/>
        <v>-3802278</v>
      </c>
      <c r="Z6" s="61">
        <f>+IF(X6&lt;&gt;0,+(Y6/X6)*100,0)</f>
        <v>-100</v>
      </c>
      <c r="AA6" s="62">
        <f t="shared" si="1"/>
        <v>5069704</v>
      </c>
    </row>
    <row r="7" spans="1:27" ht="12.75">
      <c r="A7" s="291" t="s">
        <v>229</v>
      </c>
      <c r="B7" s="142"/>
      <c r="C7" s="60"/>
      <c r="D7" s="340"/>
      <c r="E7" s="60">
        <v>4865000</v>
      </c>
      <c r="F7" s="59">
        <v>5069704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3802278</v>
      </c>
      <c r="Y7" s="59">
        <v>-3802278</v>
      </c>
      <c r="Z7" s="61">
        <v>-100</v>
      </c>
      <c r="AA7" s="62">
        <v>5069704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4865000</v>
      </c>
      <c r="F60" s="264">
        <f t="shared" si="14"/>
        <v>5069704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3802278</v>
      </c>
      <c r="Y60" s="264">
        <f t="shared" si="14"/>
        <v>-3802278</v>
      </c>
      <c r="Z60" s="337">
        <f>+IF(X60&lt;&gt;0,+(Y60/X60)*100,0)</f>
        <v>-100</v>
      </c>
      <c r="AA60" s="232">
        <f>+AA57+AA54+AA51+AA40+AA37+AA34+AA22+AA5</f>
        <v>5069704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2018-05-08T09:19:26Z</dcterms:created>
  <dcterms:modified xsi:type="dcterms:W3CDTF">2018-05-08T09:19:31Z</dcterms:modified>
  <cp:category/>
  <cp:version/>
  <cp:contentType/>
  <cp:contentStatus/>
</cp:coreProperties>
</file>