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<sst xmlns="http://schemas.openxmlformats.org/spreadsheetml/2006/main" count="857" uniqueCount="303">
  <si>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Greater Giyani(LIM331)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</si>
  <si>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</si>
  <si>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</si>
  <si>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</si>
  <si>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</si>
  <si>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</si>
  <si>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</si>
  <si>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</si>
  <si>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</si>
  <si>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</si>
  <si>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</si>
  <si>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</si>
  <si>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</si>
  <si>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</si>
  <si>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</si>
  <si>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</si>
  <si>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</si>
  <si>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</si>
  <si>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</si>
  <si>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</si>
  <si>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</si>
  <si>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</si>
  <si>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</si>
  <si>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</si>
  <si>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</si>
  <si>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</si>
  <si>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</si>
  <si>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</si>
  <si>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</si>
  <si>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</si>
  <si>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</si>
  <si>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</si>
  <si>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</si>
  <si>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</si>
  <si>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</si>
  <si>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</si>
  <si>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</si>
  <si>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</si>
  <si>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</si>
  <si>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</si>
  <si>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</si>
  <si>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</si>
  <si>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</si>
  <si>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</si>
  <si>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</si>
  <si>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</si>
  <si>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</si>
  <si>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</si>
  <si>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</si>
  <si>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</si>
  <si>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</si>
  <si>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</si>
  <si>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</si>
  <si>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</si>
  <si>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</si>
  <si>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</si>
  <si>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</si>
  <si>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</si>
  <si>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</si>
  <si>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</si>
  <si>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</si>
  <si>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</si>
  <si>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</si>
  <si>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</si>
  <si>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</si>
  <si>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</si>
  <si>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</si>
  <si>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</si>
  <si>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</si>
  <si>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</si>
  <si>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Giyani(LIM331)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</si>
  <si>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</si>
  <si>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</si>
  <si>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</si>
  <si>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</si>
  <si>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</si>
  <si>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</si>
  <si>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</si>
  <si>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</si>
  <si>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</si>
  <si>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</si>
  <si>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</si>
  <si>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</si>
  <si>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</si>
  <si>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</si>
  <si>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</si>
  <si>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</si>
  <si>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</si>
  <si>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</si>
  <si>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</si>
  <si>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</si>
  <si>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</si>
  <si>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</si>
  <si>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</si>
  <si>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</si>
  <si>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</si>
  <si>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</si>
  <si>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</si>
  <si>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</si>
  <si>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</si>
  <si>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Greater Giyani(LIM331)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</si>
  <si>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</si>
  <si>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</si>
  <si>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</si>
  <si>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</si>
  <si>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</si>
  <si>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</si>
  <si>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</si>
  <si>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</si>
  <si>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</si>
  <si>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</si>
  <si>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</si>
  <si>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</si>
  <si>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</si>
  <si>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</si>
  <si>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</si>
  <si>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</si>
  <si>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</si>
  <si>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</si>
  <si>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</si>
  <si>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</si>
  <si>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</si>
  <si>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</si>
  <si>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</si>
  <si>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</si>
  <si>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</si>
  <si>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</si>
  <si>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</si>
  <si>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</si>
  <si>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Greater Giyani(LIM331)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</si>
  <si>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</si>
  <si>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</si>
  <si>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</si>
  <si>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</si>
  <si>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</si>
  <si>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</si>
  <si>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</si>
  <si>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</si>
  <si>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</si>
  <si>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</si>
  <si>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Greater Giyani(LIM331)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</si>
  <si>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</si>
  <si>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</si>
  <si>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</si>
  <si>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</si>
  <si>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</si>
  <si>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</si>
  <si>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</si>
  <si>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</si>
  <si>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</si>
  <si>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</si>
  <si>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</si>
  <si>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</si>
  <si>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</si>
  <si>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</si>
  <si>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</si>
  <si>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</si>
  <si>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</si>
  <si>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</si>
  <si>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</si>
  <si>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</si>
  <si>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</si>
  <si>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</si>
  <si>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</si>
  <si>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</si>
  <si>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</si>
  <si>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</si>
  <si>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</si>
  <si>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</si>
  <si>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</si>
  <si>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</si>
  <si>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</si>
  <si>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</si>
  <si>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</si>
  <si>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Giyani(LIM331)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</si>
  <si>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</si>
  <si>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</si>
  <si>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</si>
  <si>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</si>
  <si>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</si>
  <si>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</si>
  <si>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</si>
  <si>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</si>
  <si>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</si>
  <si>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</si>
  <si>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</si>
  <si>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</si>
  <si>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</si>
  <si>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</si>
  <si>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</si>
  <si>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</si>
  <si>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</si>
  <si>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</si>
  <si>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</si>
  <si>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</si>
  <si>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</si>
  <si>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</si>
  <si>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</si>
  <si>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</si>
  <si>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</si>
  <si>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</si>
  <si>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</si>
  <si>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Giyani(LIM331)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</si>
  <si>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</si>
  <si>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</si>
  <si>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</si>
  <si>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</si>
  <si>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</si>
  <si>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</si>
  <si>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</si>
  <si>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</si>
  <si>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</si>
  <si>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</si>
  <si>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</si>
  <si>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</si>
  <si>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</si>
  <si>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</si>
  <si>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</si>
  <si>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</si>
  <si>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</si>
  <si>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</si>
  <si>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</si>
  <si>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</si>
  <si>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</si>
  <si>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</si>
  <si>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</si>
  <si>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</si>
  <si>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Greater Giyani(LIM331)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</si>
  <si>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</si>
  <si>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</si>
  <si>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</si>
  <si>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</si>
  <si>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</si>
  <si>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</si>
  <si>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</si>
  <si>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</si>
  <si>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</si>
  <si>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</si>
  <si>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</si>
  <si>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</si>
  <si>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</si>
  <si>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</si>
  <si>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</si>
  <si>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</si>
  <si>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</si>
  <si>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</si>
  <si>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</si>
  <si>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</si>
  <si>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</si>
  <si>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</si>
  <si>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</si>
  <si>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</si>
  <si>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</si>
  <si>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</si>
  <si>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</si>
  <si>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</si>
  <si>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</si>
  <si>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</si>
  <si>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</si>
  <si>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</si>
  <si>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</si>
  <si>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</si>
  <si>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</si>
  <si>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Greater Giyani(LIM331)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</si>
  <si>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</si>
  <si>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</si>
  <si>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Limpopo: Greater Giyani(LIM331)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</si>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</sst>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33865255</v>
      </c>
      <c r="C5" s="19">
        <v>0</v>
      </c>
      <c r="D5" s="59">
        <v>30000000</v>
      </c>
      <c r="E5" s="60">
        <v>30000000</v>
      </c>
      <c r="F5" s="60">
        <v>2387008</v>
      </c>
      <c r="G5" s="60">
        <v>2386957</v>
      </c>
      <c r="H5" s="60">
        <v>2385677</v>
      </c>
      <c r="I5" s="60">
        <v>7159642</v>
      </c>
      <c r="J5" s="60">
        <v>2949623</v>
      </c>
      <c r="K5" s="60">
        <v>2949573</v>
      </c>
      <c r="L5" s="60">
        <v>2949494</v>
      </c>
      <c r="M5" s="60">
        <v>8848690</v>
      </c>
      <c r="N5" s="60">
        <v>2940817</v>
      </c>
      <c r="O5" s="60">
        <v>2957343</v>
      </c>
      <c r="P5" s="60">
        <v>2950876</v>
      </c>
      <c r="Q5" s="60">
        <v>8849036</v>
      </c>
      <c r="R5" s="60">
        <v>0</v>
      </c>
      <c r="S5" s="60">
        <v>0</v>
      </c>
      <c r="T5" s="60">
        <v>0</v>
      </c>
      <c r="U5" s="60">
        <v>0</v>
      </c>
      <c r="V5" s="60">
        <v>24857368</v>
      </c>
      <c r="W5" s="60">
        <v>21633000</v>
      </c>
      <c r="X5" s="60">
        <v>3224368</v>
      </c>
      <c r="Y5" s="61">
        <v>14.9</v>
      </c>
      <c r="Z5" s="62">
        <v>30000000</v>
      </c>
    </row>
    <row r="6" spans="1:26" ht="12.75">
      <c r="A6" s="58" t="s">
        <v>32</v>
      </c>
      <c r="B6" s="19">
        <v>4472543</v>
      </c>
      <c r="C6" s="19">
        <v>0</v>
      </c>
      <c r="D6" s="59">
        <v>4300000</v>
      </c>
      <c r="E6" s="60">
        <v>4300000</v>
      </c>
      <c r="F6" s="60">
        <v>389563</v>
      </c>
      <c r="G6" s="60">
        <v>364896</v>
      </c>
      <c r="H6" s="60">
        <v>366654</v>
      </c>
      <c r="I6" s="60">
        <v>1121113</v>
      </c>
      <c r="J6" s="60">
        <v>366825</v>
      </c>
      <c r="K6" s="60">
        <v>366892</v>
      </c>
      <c r="L6" s="60">
        <v>366926</v>
      </c>
      <c r="M6" s="60">
        <v>1100643</v>
      </c>
      <c r="N6" s="60">
        <v>364639</v>
      </c>
      <c r="O6" s="60">
        <v>366615</v>
      </c>
      <c r="P6" s="60">
        <v>366615</v>
      </c>
      <c r="Q6" s="60">
        <v>1097869</v>
      </c>
      <c r="R6" s="60">
        <v>0</v>
      </c>
      <c r="S6" s="60">
        <v>0</v>
      </c>
      <c r="T6" s="60">
        <v>0</v>
      </c>
      <c r="U6" s="60">
        <v>0</v>
      </c>
      <c r="V6" s="60">
        <v>3319625</v>
      </c>
      <c r="W6" s="60">
        <v>2967000</v>
      </c>
      <c r="X6" s="60">
        <v>352625</v>
      </c>
      <c r="Y6" s="61">
        <v>11.88</v>
      </c>
      <c r="Z6" s="62">
        <v>4300000</v>
      </c>
    </row>
    <row r="7" spans="1:26" ht="12.75">
      <c r="A7" s="58" t="s">
        <v>33</v>
      </c>
      <c r="B7" s="19">
        <v>15174630</v>
      </c>
      <c r="C7" s="19">
        <v>0</v>
      </c>
      <c r="D7" s="59">
        <v>11776000</v>
      </c>
      <c r="E7" s="60">
        <v>11776000</v>
      </c>
      <c r="F7" s="60">
        <v>1196256</v>
      </c>
      <c r="G7" s="60">
        <v>1273746</v>
      </c>
      <c r="H7" s="60">
        <v>1123860</v>
      </c>
      <c r="I7" s="60">
        <v>3593862</v>
      </c>
      <c r="J7" s="60">
        <v>1655199</v>
      </c>
      <c r="K7" s="60">
        <v>1454571</v>
      </c>
      <c r="L7" s="60">
        <v>1285691</v>
      </c>
      <c r="M7" s="60">
        <v>4395461</v>
      </c>
      <c r="N7" s="60">
        <v>1394253</v>
      </c>
      <c r="O7" s="60">
        <v>1272454</v>
      </c>
      <c r="P7" s="60">
        <v>123869</v>
      </c>
      <c r="Q7" s="60">
        <v>2790576</v>
      </c>
      <c r="R7" s="60">
        <v>0</v>
      </c>
      <c r="S7" s="60">
        <v>0</v>
      </c>
      <c r="T7" s="60">
        <v>0</v>
      </c>
      <c r="U7" s="60">
        <v>0</v>
      </c>
      <c r="V7" s="60">
        <v>10779899</v>
      </c>
      <c r="W7" s="60">
        <v>7748208</v>
      </c>
      <c r="X7" s="60">
        <v>3031691</v>
      </c>
      <c r="Y7" s="61">
        <v>39.13</v>
      </c>
      <c r="Z7" s="62">
        <v>11776000</v>
      </c>
    </row>
    <row r="8" spans="1:26" ht="12.75">
      <c r="A8" s="58" t="s">
        <v>34</v>
      </c>
      <c r="B8" s="19">
        <v>222487633</v>
      </c>
      <c r="C8" s="19">
        <v>0</v>
      </c>
      <c r="D8" s="59">
        <v>241457000</v>
      </c>
      <c r="E8" s="60">
        <v>241457000</v>
      </c>
      <c r="F8" s="60">
        <v>99887000</v>
      </c>
      <c r="G8" s="60">
        <v>1091000</v>
      </c>
      <c r="H8" s="60">
        <v>93083</v>
      </c>
      <c r="I8" s="60">
        <v>101071083</v>
      </c>
      <c r="J8" s="60">
        <v>0</v>
      </c>
      <c r="K8" s="60">
        <v>1981708</v>
      </c>
      <c r="L8" s="60">
        <v>78192000</v>
      </c>
      <c r="M8" s="60">
        <v>80173708</v>
      </c>
      <c r="N8" s="60">
        <v>0</v>
      </c>
      <c r="O8" s="60">
        <v>0</v>
      </c>
      <c r="P8" s="60">
        <v>59954000</v>
      </c>
      <c r="Q8" s="60">
        <v>59954000</v>
      </c>
      <c r="R8" s="60">
        <v>0</v>
      </c>
      <c r="S8" s="60">
        <v>0</v>
      </c>
      <c r="T8" s="60">
        <v>0</v>
      </c>
      <c r="U8" s="60">
        <v>0</v>
      </c>
      <c r="V8" s="60">
        <v>241198791</v>
      </c>
      <c r="W8" s="60">
        <v>241456998</v>
      </c>
      <c r="X8" s="60">
        <v>-258207</v>
      </c>
      <c r="Y8" s="61">
        <v>-0.11</v>
      </c>
      <c r="Z8" s="62">
        <v>241457000</v>
      </c>
    </row>
    <row r="9" spans="1:26" ht="12.75">
      <c r="A9" s="58" t="s">
        <v>35</v>
      </c>
      <c r="B9" s="19">
        <v>13644126</v>
      </c>
      <c r="C9" s="19">
        <v>0</v>
      </c>
      <c r="D9" s="59">
        <v>15067970</v>
      </c>
      <c r="E9" s="60">
        <v>15067970</v>
      </c>
      <c r="F9" s="60">
        <v>693642</v>
      </c>
      <c r="G9" s="60">
        <v>961483</v>
      </c>
      <c r="H9" s="60">
        <v>725040</v>
      </c>
      <c r="I9" s="60">
        <v>2380165</v>
      </c>
      <c r="J9" s="60">
        <v>485741</v>
      </c>
      <c r="K9" s="60">
        <v>1359951</v>
      </c>
      <c r="L9" s="60">
        <v>525667</v>
      </c>
      <c r="M9" s="60">
        <v>2371359</v>
      </c>
      <c r="N9" s="60">
        <v>652319</v>
      </c>
      <c r="O9" s="60">
        <v>2746132</v>
      </c>
      <c r="P9" s="60">
        <v>46824</v>
      </c>
      <c r="Q9" s="60">
        <v>3445275</v>
      </c>
      <c r="R9" s="60">
        <v>0</v>
      </c>
      <c r="S9" s="60">
        <v>0</v>
      </c>
      <c r="T9" s="60">
        <v>0</v>
      </c>
      <c r="U9" s="60">
        <v>0</v>
      </c>
      <c r="V9" s="60">
        <v>8196799</v>
      </c>
      <c r="W9" s="60">
        <v>11336744</v>
      </c>
      <c r="X9" s="60">
        <v>-3139945</v>
      </c>
      <c r="Y9" s="61">
        <v>-27.7</v>
      </c>
      <c r="Z9" s="62">
        <v>15067970</v>
      </c>
    </row>
    <row r="10" spans="1:26" ht="22.5">
      <c r="A10" s="63" t="s">
        <v>278</v>
      </c>
      <c r="B10" s="64">
        <f>SUM(B5:B9)</f>
        <v>289644187</v>
      </c>
      <c r="C10" s="64">
        <f>SUM(C5:C9)</f>
        <v>0</v>
      </c>
      <c r="D10" s="65">
        <f aca="true" t="shared" si="0" ref="D10:Z10">SUM(D5:D9)</f>
        <v>302600970</v>
      </c>
      <c r="E10" s="66">
        <f t="shared" si="0"/>
        <v>302600970</v>
      </c>
      <c r="F10" s="66">
        <f t="shared" si="0"/>
        <v>104553469</v>
      </c>
      <c r="G10" s="66">
        <f t="shared" si="0"/>
        <v>6078082</v>
      </c>
      <c r="H10" s="66">
        <f t="shared" si="0"/>
        <v>4694314</v>
      </c>
      <c r="I10" s="66">
        <f t="shared" si="0"/>
        <v>115325865</v>
      </c>
      <c r="J10" s="66">
        <f t="shared" si="0"/>
        <v>5457388</v>
      </c>
      <c r="K10" s="66">
        <f t="shared" si="0"/>
        <v>8112695</v>
      </c>
      <c r="L10" s="66">
        <f t="shared" si="0"/>
        <v>83319778</v>
      </c>
      <c r="M10" s="66">
        <f t="shared" si="0"/>
        <v>96889861</v>
      </c>
      <c r="N10" s="66">
        <f t="shared" si="0"/>
        <v>5352028</v>
      </c>
      <c r="O10" s="66">
        <f t="shared" si="0"/>
        <v>7342544</v>
      </c>
      <c r="P10" s="66">
        <f t="shared" si="0"/>
        <v>63442184</v>
      </c>
      <c r="Q10" s="66">
        <f t="shared" si="0"/>
        <v>76136756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288352482</v>
      </c>
      <c r="W10" s="66">
        <f t="shared" si="0"/>
        <v>285141950</v>
      </c>
      <c r="X10" s="66">
        <f t="shared" si="0"/>
        <v>3210532</v>
      </c>
      <c r="Y10" s="67">
        <f>+IF(W10&lt;&gt;0,(X10/W10)*100,0)</f>
        <v>1.125941658181127</v>
      </c>
      <c r="Z10" s="68">
        <f t="shared" si="0"/>
        <v>302600970</v>
      </c>
    </row>
    <row r="11" spans="1:26" ht="12.75">
      <c r="A11" s="58" t="s">
        <v>37</v>
      </c>
      <c r="B11" s="19">
        <v>119525379</v>
      </c>
      <c r="C11" s="19">
        <v>0</v>
      </c>
      <c r="D11" s="59">
        <v>133872944</v>
      </c>
      <c r="E11" s="60">
        <v>133872944</v>
      </c>
      <c r="F11" s="60">
        <v>9796861</v>
      </c>
      <c r="G11" s="60">
        <v>9973719</v>
      </c>
      <c r="H11" s="60">
        <v>9835086</v>
      </c>
      <c r="I11" s="60">
        <v>29605666</v>
      </c>
      <c r="J11" s="60">
        <v>10028107</v>
      </c>
      <c r="K11" s="60">
        <v>9697641</v>
      </c>
      <c r="L11" s="60">
        <v>9753601</v>
      </c>
      <c r="M11" s="60">
        <v>29479349</v>
      </c>
      <c r="N11" s="60">
        <v>9944476</v>
      </c>
      <c r="O11" s="60">
        <v>9834513</v>
      </c>
      <c r="P11" s="60">
        <v>10068092</v>
      </c>
      <c r="Q11" s="60">
        <v>29847081</v>
      </c>
      <c r="R11" s="60">
        <v>0</v>
      </c>
      <c r="S11" s="60">
        <v>0</v>
      </c>
      <c r="T11" s="60">
        <v>0</v>
      </c>
      <c r="U11" s="60">
        <v>0</v>
      </c>
      <c r="V11" s="60">
        <v>88932096</v>
      </c>
      <c r="W11" s="60">
        <v>95820000</v>
      </c>
      <c r="X11" s="60">
        <v>-6887904</v>
      </c>
      <c r="Y11" s="61">
        <v>-7.19</v>
      </c>
      <c r="Z11" s="62">
        <v>133872944</v>
      </c>
    </row>
    <row r="12" spans="1:26" ht="12.75">
      <c r="A12" s="58" t="s">
        <v>38</v>
      </c>
      <c r="B12" s="19">
        <v>19431700</v>
      </c>
      <c r="C12" s="19">
        <v>0</v>
      </c>
      <c r="D12" s="59">
        <v>20646484</v>
      </c>
      <c r="E12" s="60">
        <v>20646484</v>
      </c>
      <c r="F12" s="60">
        <v>1664446</v>
      </c>
      <c r="G12" s="60">
        <v>1664446</v>
      </c>
      <c r="H12" s="60">
        <v>1664446</v>
      </c>
      <c r="I12" s="60">
        <v>4993338</v>
      </c>
      <c r="J12" s="60">
        <v>1664446</v>
      </c>
      <c r="K12" s="60">
        <v>1664446</v>
      </c>
      <c r="L12" s="60">
        <v>1664446</v>
      </c>
      <c r="M12" s="60">
        <v>4993338</v>
      </c>
      <c r="N12" s="60">
        <v>1664446</v>
      </c>
      <c r="O12" s="60">
        <v>3140754</v>
      </c>
      <c r="P12" s="60">
        <v>1860608</v>
      </c>
      <c r="Q12" s="60">
        <v>6665808</v>
      </c>
      <c r="R12" s="60">
        <v>0</v>
      </c>
      <c r="S12" s="60">
        <v>0</v>
      </c>
      <c r="T12" s="60">
        <v>0</v>
      </c>
      <c r="U12" s="60">
        <v>0</v>
      </c>
      <c r="V12" s="60">
        <v>16652484</v>
      </c>
      <c r="W12" s="60">
        <v>15295000</v>
      </c>
      <c r="X12" s="60">
        <v>1357484</v>
      </c>
      <c r="Y12" s="61">
        <v>8.88</v>
      </c>
      <c r="Z12" s="62">
        <v>20646484</v>
      </c>
    </row>
    <row r="13" spans="1:26" ht="12.75">
      <c r="A13" s="58" t="s">
        <v>279</v>
      </c>
      <c r="B13" s="19">
        <v>38553790</v>
      </c>
      <c r="C13" s="19">
        <v>0</v>
      </c>
      <c r="D13" s="59">
        <v>30000000</v>
      </c>
      <c r="E13" s="60">
        <v>30000000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30000000</v>
      </c>
    </row>
    <row r="14" spans="1:26" ht="12.75">
      <c r="A14" s="58" t="s">
        <v>40</v>
      </c>
      <c r="B14" s="19">
        <v>0</v>
      </c>
      <c r="C14" s="19">
        <v>0</v>
      </c>
      <c r="D14" s="59">
        <v>770000</v>
      </c>
      <c r="E14" s="60">
        <v>770000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176360</v>
      </c>
      <c r="X14" s="60">
        <v>-176360</v>
      </c>
      <c r="Y14" s="61">
        <v>-100</v>
      </c>
      <c r="Z14" s="62">
        <v>770000</v>
      </c>
    </row>
    <row r="15" spans="1:26" ht="12.75">
      <c r="A15" s="58" t="s">
        <v>41</v>
      </c>
      <c r="B15" s="19">
        <v>16265310</v>
      </c>
      <c r="C15" s="19">
        <v>0</v>
      </c>
      <c r="D15" s="59">
        <v>8800000</v>
      </c>
      <c r="E15" s="60">
        <v>8800000</v>
      </c>
      <c r="F15" s="60">
        <v>308160</v>
      </c>
      <c r="G15" s="60">
        <v>395029</v>
      </c>
      <c r="H15" s="60">
        <v>1289360</v>
      </c>
      <c r="I15" s="60">
        <v>1992549</v>
      </c>
      <c r="J15" s="60">
        <v>757303</v>
      </c>
      <c r="K15" s="60">
        <v>211179</v>
      </c>
      <c r="L15" s="60">
        <v>286857</v>
      </c>
      <c r="M15" s="60">
        <v>1255339</v>
      </c>
      <c r="N15" s="60">
        <v>128582</v>
      </c>
      <c r="O15" s="60">
        <v>461988</v>
      </c>
      <c r="P15" s="60">
        <v>1823564</v>
      </c>
      <c r="Q15" s="60">
        <v>2414134</v>
      </c>
      <c r="R15" s="60">
        <v>0</v>
      </c>
      <c r="S15" s="60">
        <v>0</v>
      </c>
      <c r="T15" s="60">
        <v>0</v>
      </c>
      <c r="U15" s="60">
        <v>0</v>
      </c>
      <c r="V15" s="60">
        <v>5662022</v>
      </c>
      <c r="W15" s="60">
        <v>5425428</v>
      </c>
      <c r="X15" s="60">
        <v>236594</v>
      </c>
      <c r="Y15" s="61">
        <v>4.36</v>
      </c>
      <c r="Z15" s="62">
        <v>8800000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128918050</v>
      </c>
      <c r="C17" s="19">
        <v>0</v>
      </c>
      <c r="D17" s="59">
        <v>107222982</v>
      </c>
      <c r="E17" s="60">
        <v>107222982</v>
      </c>
      <c r="F17" s="60">
        <v>2573225</v>
      </c>
      <c r="G17" s="60">
        <v>5594051</v>
      </c>
      <c r="H17" s="60">
        <v>8864115</v>
      </c>
      <c r="I17" s="60">
        <v>17031391</v>
      </c>
      <c r="J17" s="60">
        <v>9975437</v>
      </c>
      <c r="K17" s="60">
        <v>7494412</v>
      </c>
      <c r="L17" s="60">
        <v>11188805</v>
      </c>
      <c r="M17" s="60">
        <v>28658654</v>
      </c>
      <c r="N17" s="60">
        <v>4006980</v>
      </c>
      <c r="O17" s="60">
        <v>4363434</v>
      </c>
      <c r="P17" s="60">
        <v>7055739</v>
      </c>
      <c r="Q17" s="60">
        <v>15426153</v>
      </c>
      <c r="R17" s="60">
        <v>0</v>
      </c>
      <c r="S17" s="60">
        <v>0</v>
      </c>
      <c r="T17" s="60">
        <v>0</v>
      </c>
      <c r="U17" s="60">
        <v>0</v>
      </c>
      <c r="V17" s="60">
        <v>61116198</v>
      </c>
      <c r="W17" s="60">
        <v>61410006</v>
      </c>
      <c r="X17" s="60">
        <v>-293808</v>
      </c>
      <c r="Y17" s="61">
        <v>-0.48</v>
      </c>
      <c r="Z17" s="62">
        <v>107222982</v>
      </c>
    </row>
    <row r="18" spans="1:26" ht="12.75">
      <c r="A18" s="70" t="s">
        <v>44</v>
      </c>
      <c r="B18" s="71">
        <f>SUM(B11:B17)</f>
        <v>322694229</v>
      </c>
      <c r="C18" s="71">
        <f>SUM(C11:C17)</f>
        <v>0</v>
      </c>
      <c r="D18" s="72">
        <f aca="true" t="shared" si="1" ref="D18:Z18">SUM(D11:D17)</f>
        <v>301312410</v>
      </c>
      <c r="E18" s="73">
        <f t="shared" si="1"/>
        <v>301312410</v>
      </c>
      <c r="F18" s="73">
        <f t="shared" si="1"/>
        <v>14342692</v>
      </c>
      <c r="G18" s="73">
        <f t="shared" si="1"/>
        <v>17627245</v>
      </c>
      <c r="H18" s="73">
        <f t="shared" si="1"/>
        <v>21653007</v>
      </c>
      <c r="I18" s="73">
        <f t="shared" si="1"/>
        <v>53622944</v>
      </c>
      <c r="J18" s="73">
        <f t="shared" si="1"/>
        <v>22425293</v>
      </c>
      <c r="K18" s="73">
        <f t="shared" si="1"/>
        <v>19067678</v>
      </c>
      <c r="L18" s="73">
        <f t="shared" si="1"/>
        <v>22893709</v>
      </c>
      <c r="M18" s="73">
        <f t="shared" si="1"/>
        <v>64386680</v>
      </c>
      <c r="N18" s="73">
        <f t="shared" si="1"/>
        <v>15744484</v>
      </c>
      <c r="O18" s="73">
        <f t="shared" si="1"/>
        <v>17800689</v>
      </c>
      <c r="P18" s="73">
        <f t="shared" si="1"/>
        <v>20808003</v>
      </c>
      <c r="Q18" s="73">
        <f t="shared" si="1"/>
        <v>54353176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172362800</v>
      </c>
      <c r="W18" s="73">
        <f t="shared" si="1"/>
        <v>178126794</v>
      </c>
      <c r="X18" s="73">
        <f t="shared" si="1"/>
        <v>-5763994</v>
      </c>
      <c r="Y18" s="67">
        <f>+IF(W18&lt;&gt;0,(X18/W18)*100,0)</f>
        <v>-3.2358938655798184</v>
      </c>
      <c r="Z18" s="74">
        <f t="shared" si="1"/>
        <v>301312410</v>
      </c>
    </row>
    <row r="19" spans="1:26" ht="12.75">
      <c r="A19" s="70" t="s">
        <v>45</v>
      </c>
      <c r="B19" s="75">
        <f>+B10-B18</f>
        <v>-33050042</v>
      </c>
      <c r="C19" s="75">
        <f>+C10-C18</f>
        <v>0</v>
      </c>
      <c r="D19" s="76">
        <f aca="true" t="shared" si="2" ref="D19:Z19">+D10-D18</f>
        <v>1288560</v>
      </c>
      <c r="E19" s="77">
        <f t="shared" si="2"/>
        <v>1288560</v>
      </c>
      <c r="F19" s="77">
        <f t="shared" si="2"/>
        <v>90210777</v>
      </c>
      <c r="G19" s="77">
        <f t="shared" si="2"/>
        <v>-11549163</v>
      </c>
      <c r="H19" s="77">
        <f t="shared" si="2"/>
        <v>-16958693</v>
      </c>
      <c r="I19" s="77">
        <f t="shared" si="2"/>
        <v>61702921</v>
      </c>
      <c r="J19" s="77">
        <f t="shared" si="2"/>
        <v>-16967905</v>
      </c>
      <c r="K19" s="77">
        <f t="shared" si="2"/>
        <v>-10954983</v>
      </c>
      <c r="L19" s="77">
        <f t="shared" si="2"/>
        <v>60426069</v>
      </c>
      <c r="M19" s="77">
        <f t="shared" si="2"/>
        <v>32503181</v>
      </c>
      <c r="N19" s="77">
        <f t="shared" si="2"/>
        <v>-10392456</v>
      </c>
      <c r="O19" s="77">
        <f t="shared" si="2"/>
        <v>-10458145</v>
      </c>
      <c r="P19" s="77">
        <f t="shared" si="2"/>
        <v>42634181</v>
      </c>
      <c r="Q19" s="77">
        <f t="shared" si="2"/>
        <v>21783580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115989682</v>
      </c>
      <c r="W19" s="77">
        <f>IF(E10=E18,0,W10-W18)</f>
        <v>107015156</v>
      </c>
      <c r="X19" s="77">
        <f t="shared" si="2"/>
        <v>8974526</v>
      </c>
      <c r="Y19" s="78">
        <f>+IF(W19&lt;&gt;0,(X19/W19)*100,0)</f>
        <v>8.386219611734248</v>
      </c>
      <c r="Z19" s="79">
        <f t="shared" si="2"/>
        <v>1288560</v>
      </c>
    </row>
    <row r="20" spans="1:26" ht="12.75">
      <c r="A20" s="58" t="s">
        <v>46</v>
      </c>
      <c r="B20" s="19">
        <v>92999654</v>
      </c>
      <c r="C20" s="19">
        <v>0</v>
      </c>
      <c r="D20" s="59">
        <v>81736000</v>
      </c>
      <c r="E20" s="60">
        <v>81736000</v>
      </c>
      <c r="F20" s="60">
        <v>38952000</v>
      </c>
      <c r="G20" s="60">
        <v>0</v>
      </c>
      <c r="H20" s="60">
        <v>0</v>
      </c>
      <c r="I20" s="60">
        <v>38952000</v>
      </c>
      <c r="J20" s="60">
        <v>7000000</v>
      </c>
      <c r="K20" s="60">
        <v>0</v>
      </c>
      <c r="L20" s="60">
        <v>19597000</v>
      </c>
      <c r="M20" s="60">
        <v>26597000</v>
      </c>
      <c r="N20" s="60">
        <v>0</v>
      </c>
      <c r="O20" s="60">
        <v>0</v>
      </c>
      <c r="P20" s="60">
        <v>33187000</v>
      </c>
      <c r="Q20" s="60">
        <v>33187000</v>
      </c>
      <c r="R20" s="60">
        <v>0</v>
      </c>
      <c r="S20" s="60">
        <v>0</v>
      </c>
      <c r="T20" s="60">
        <v>0</v>
      </c>
      <c r="U20" s="60">
        <v>0</v>
      </c>
      <c r="V20" s="60">
        <v>98736000</v>
      </c>
      <c r="W20" s="60">
        <v>81735999</v>
      </c>
      <c r="X20" s="60">
        <v>17000001</v>
      </c>
      <c r="Y20" s="61">
        <v>20.8</v>
      </c>
      <c r="Z20" s="62">
        <v>81736000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59949612</v>
      </c>
      <c r="C22" s="86">
        <f>SUM(C19:C21)</f>
        <v>0</v>
      </c>
      <c r="D22" s="87">
        <f aca="true" t="shared" si="3" ref="D22:Z22">SUM(D19:D21)</f>
        <v>83024560</v>
      </c>
      <c r="E22" s="88">
        <f t="shared" si="3"/>
        <v>83024560</v>
      </c>
      <c r="F22" s="88">
        <f t="shared" si="3"/>
        <v>129162777</v>
      </c>
      <c r="G22" s="88">
        <f t="shared" si="3"/>
        <v>-11549163</v>
      </c>
      <c r="H22" s="88">
        <f t="shared" si="3"/>
        <v>-16958693</v>
      </c>
      <c r="I22" s="88">
        <f t="shared" si="3"/>
        <v>100654921</v>
      </c>
      <c r="J22" s="88">
        <f t="shared" si="3"/>
        <v>-9967905</v>
      </c>
      <c r="K22" s="88">
        <f t="shared" si="3"/>
        <v>-10954983</v>
      </c>
      <c r="L22" s="88">
        <f t="shared" si="3"/>
        <v>80023069</v>
      </c>
      <c r="M22" s="88">
        <f t="shared" si="3"/>
        <v>59100181</v>
      </c>
      <c r="N22" s="88">
        <f t="shared" si="3"/>
        <v>-10392456</v>
      </c>
      <c r="O22" s="88">
        <f t="shared" si="3"/>
        <v>-10458145</v>
      </c>
      <c r="P22" s="88">
        <f t="shared" si="3"/>
        <v>75821181</v>
      </c>
      <c r="Q22" s="88">
        <f t="shared" si="3"/>
        <v>54970580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214725682</v>
      </c>
      <c r="W22" s="88">
        <f t="shared" si="3"/>
        <v>188751155</v>
      </c>
      <c r="X22" s="88">
        <f t="shared" si="3"/>
        <v>25974527</v>
      </c>
      <c r="Y22" s="89">
        <f>+IF(W22&lt;&gt;0,(X22/W22)*100,0)</f>
        <v>13.761254600004962</v>
      </c>
      <c r="Z22" s="90">
        <f t="shared" si="3"/>
        <v>83024560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59949612</v>
      </c>
      <c r="C24" s="75">
        <f>SUM(C22:C23)</f>
        <v>0</v>
      </c>
      <c r="D24" s="76">
        <f aca="true" t="shared" si="4" ref="D24:Z24">SUM(D22:D23)</f>
        <v>83024560</v>
      </c>
      <c r="E24" s="77">
        <f t="shared" si="4"/>
        <v>83024560</v>
      </c>
      <c r="F24" s="77">
        <f t="shared" si="4"/>
        <v>129162777</v>
      </c>
      <c r="G24" s="77">
        <f t="shared" si="4"/>
        <v>-11549163</v>
      </c>
      <c r="H24" s="77">
        <f t="shared" si="4"/>
        <v>-16958693</v>
      </c>
      <c r="I24" s="77">
        <f t="shared" si="4"/>
        <v>100654921</v>
      </c>
      <c r="J24" s="77">
        <f t="shared" si="4"/>
        <v>-9967905</v>
      </c>
      <c r="K24" s="77">
        <f t="shared" si="4"/>
        <v>-10954983</v>
      </c>
      <c r="L24" s="77">
        <f t="shared" si="4"/>
        <v>80023069</v>
      </c>
      <c r="M24" s="77">
        <f t="shared" si="4"/>
        <v>59100181</v>
      </c>
      <c r="N24" s="77">
        <f t="shared" si="4"/>
        <v>-10392456</v>
      </c>
      <c r="O24" s="77">
        <f t="shared" si="4"/>
        <v>-10458145</v>
      </c>
      <c r="P24" s="77">
        <f t="shared" si="4"/>
        <v>75821181</v>
      </c>
      <c r="Q24" s="77">
        <f t="shared" si="4"/>
        <v>54970580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214725682</v>
      </c>
      <c r="W24" s="77">
        <f t="shared" si="4"/>
        <v>188751155</v>
      </c>
      <c r="X24" s="77">
        <f t="shared" si="4"/>
        <v>25974527</v>
      </c>
      <c r="Y24" s="78">
        <f>+IF(W24&lt;&gt;0,(X24/W24)*100,0)</f>
        <v>13.761254600004962</v>
      </c>
      <c r="Z24" s="79">
        <f t="shared" si="4"/>
        <v>83024560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30523586</v>
      </c>
      <c r="C27" s="22">
        <v>0</v>
      </c>
      <c r="D27" s="99">
        <v>113023557</v>
      </c>
      <c r="E27" s="100">
        <v>113023557</v>
      </c>
      <c r="F27" s="100">
        <v>12759834</v>
      </c>
      <c r="G27" s="100">
        <v>9783825</v>
      </c>
      <c r="H27" s="100">
        <v>27098193</v>
      </c>
      <c r="I27" s="100">
        <v>49641852</v>
      </c>
      <c r="J27" s="100">
        <v>8866290</v>
      </c>
      <c r="K27" s="100">
        <v>15429501</v>
      </c>
      <c r="L27" s="100">
        <v>40650093</v>
      </c>
      <c r="M27" s="100">
        <v>64945884</v>
      </c>
      <c r="N27" s="100">
        <v>668610</v>
      </c>
      <c r="O27" s="100">
        <v>0</v>
      </c>
      <c r="P27" s="100">
        <v>11680804</v>
      </c>
      <c r="Q27" s="100">
        <v>12349414</v>
      </c>
      <c r="R27" s="100">
        <v>0</v>
      </c>
      <c r="S27" s="100">
        <v>0</v>
      </c>
      <c r="T27" s="100">
        <v>0</v>
      </c>
      <c r="U27" s="100">
        <v>0</v>
      </c>
      <c r="V27" s="100">
        <v>126937150</v>
      </c>
      <c r="W27" s="100">
        <v>84767668</v>
      </c>
      <c r="X27" s="100">
        <v>42169482</v>
      </c>
      <c r="Y27" s="101">
        <v>49.75</v>
      </c>
      <c r="Z27" s="102">
        <v>113023557</v>
      </c>
    </row>
    <row r="28" spans="1:26" ht="12.75">
      <c r="A28" s="103" t="s">
        <v>46</v>
      </c>
      <c r="B28" s="19">
        <v>22981656</v>
      </c>
      <c r="C28" s="19">
        <v>0</v>
      </c>
      <c r="D28" s="59">
        <v>81736000</v>
      </c>
      <c r="E28" s="60">
        <v>81736000</v>
      </c>
      <c r="F28" s="60">
        <v>2210018</v>
      </c>
      <c r="G28" s="60">
        <v>3945682</v>
      </c>
      <c r="H28" s="60">
        <v>15549605</v>
      </c>
      <c r="I28" s="60">
        <v>21705305</v>
      </c>
      <c r="J28" s="60">
        <v>0</v>
      </c>
      <c r="K28" s="60">
        <v>1842730</v>
      </c>
      <c r="L28" s="60">
        <v>22957910</v>
      </c>
      <c r="M28" s="60">
        <v>24800640</v>
      </c>
      <c r="N28" s="60">
        <v>0</v>
      </c>
      <c r="O28" s="60">
        <v>0</v>
      </c>
      <c r="P28" s="60">
        <v>7424952</v>
      </c>
      <c r="Q28" s="60">
        <v>7424952</v>
      </c>
      <c r="R28" s="60">
        <v>0</v>
      </c>
      <c r="S28" s="60">
        <v>0</v>
      </c>
      <c r="T28" s="60">
        <v>0</v>
      </c>
      <c r="U28" s="60">
        <v>0</v>
      </c>
      <c r="V28" s="60">
        <v>53930897</v>
      </c>
      <c r="W28" s="60">
        <v>61302000</v>
      </c>
      <c r="X28" s="60">
        <v>-7371103</v>
      </c>
      <c r="Y28" s="61">
        <v>-12.02</v>
      </c>
      <c r="Z28" s="62">
        <v>81736000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7541930</v>
      </c>
      <c r="C31" s="19">
        <v>0</v>
      </c>
      <c r="D31" s="59">
        <v>31287557</v>
      </c>
      <c r="E31" s="60">
        <v>31287557</v>
      </c>
      <c r="F31" s="60">
        <v>10549816</v>
      </c>
      <c r="G31" s="60">
        <v>5838143</v>
      </c>
      <c r="H31" s="60">
        <v>11548588</v>
      </c>
      <c r="I31" s="60">
        <v>27936547</v>
      </c>
      <c r="J31" s="60">
        <v>8866290</v>
      </c>
      <c r="K31" s="60">
        <v>13586771</v>
      </c>
      <c r="L31" s="60">
        <v>17692183</v>
      </c>
      <c r="M31" s="60">
        <v>40145244</v>
      </c>
      <c r="N31" s="60">
        <v>668610</v>
      </c>
      <c r="O31" s="60">
        <v>0</v>
      </c>
      <c r="P31" s="60">
        <v>4255851</v>
      </c>
      <c r="Q31" s="60">
        <v>4924461</v>
      </c>
      <c r="R31" s="60">
        <v>0</v>
      </c>
      <c r="S31" s="60">
        <v>0</v>
      </c>
      <c r="T31" s="60">
        <v>0</v>
      </c>
      <c r="U31" s="60">
        <v>0</v>
      </c>
      <c r="V31" s="60">
        <v>73006252</v>
      </c>
      <c r="W31" s="60">
        <v>23465668</v>
      </c>
      <c r="X31" s="60">
        <v>49540584</v>
      </c>
      <c r="Y31" s="61">
        <v>211.12</v>
      </c>
      <c r="Z31" s="62">
        <v>31287557</v>
      </c>
    </row>
    <row r="32" spans="1:26" ht="12.75">
      <c r="A32" s="70" t="s">
        <v>54</v>
      </c>
      <c r="B32" s="22">
        <f>SUM(B28:B31)</f>
        <v>30523586</v>
      </c>
      <c r="C32" s="22">
        <f>SUM(C28:C31)</f>
        <v>0</v>
      </c>
      <c r="D32" s="99">
        <f aca="true" t="shared" si="5" ref="D32:Z32">SUM(D28:D31)</f>
        <v>113023557</v>
      </c>
      <c r="E32" s="100">
        <f t="shared" si="5"/>
        <v>113023557</v>
      </c>
      <c r="F32" s="100">
        <f t="shared" si="5"/>
        <v>12759834</v>
      </c>
      <c r="G32" s="100">
        <f t="shared" si="5"/>
        <v>9783825</v>
      </c>
      <c r="H32" s="100">
        <f t="shared" si="5"/>
        <v>27098193</v>
      </c>
      <c r="I32" s="100">
        <f t="shared" si="5"/>
        <v>49641852</v>
      </c>
      <c r="J32" s="100">
        <f t="shared" si="5"/>
        <v>8866290</v>
      </c>
      <c r="K32" s="100">
        <f t="shared" si="5"/>
        <v>15429501</v>
      </c>
      <c r="L32" s="100">
        <f t="shared" si="5"/>
        <v>40650093</v>
      </c>
      <c r="M32" s="100">
        <f t="shared" si="5"/>
        <v>64945884</v>
      </c>
      <c r="N32" s="100">
        <f t="shared" si="5"/>
        <v>668610</v>
      </c>
      <c r="O32" s="100">
        <f t="shared" si="5"/>
        <v>0</v>
      </c>
      <c r="P32" s="100">
        <f t="shared" si="5"/>
        <v>11680803</v>
      </c>
      <c r="Q32" s="100">
        <f t="shared" si="5"/>
        <v>12349413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126937149</v>
      </c>
      <c r="W32" s="100">
        <f t="shared" si="5"/>
        <v>84767668</v>
      </c>
      <c r="X32" s="100">
        <f t="shared" si="5"/>
        <v>42169481</v>
      </c>
      <c r="Y32" s="101">
        <f>+IF(W32&lt;&gt;0,(X32/W32)*100,0)</f>
        <v>49.747128822748785</v>
      </c>
      <c r="Z32" s="102">
        <f t="shared" si="5"/>
        <v>113023557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235120770</v>
      </c>
      <c r="C35" s="19">
        <v>0</v>
      </c>
      <c r="D35" s="59">
        <v>213378800</v>
      </c>
      <c r="E35" s="60">
        <v>213378800</v>
      </c>
      <c r="F35" s="60">
        <v>-24571023</v>
      </c>
      <c r="G35" s="60">
        <v>-38091057</v>
      </c>
      <c r="H35" s="60">
        <v>44245627</v>
      </c>
      <c r="I35" s="60">
        <v>44245627</v>
      </c>
      <c r="J35" s="60">
        <v>5460524</v>
      </c>
      <c r="K35" s="60">
        <v>-24145277</v>
      </c>
      <c r="L35" s="60">
        <v>-69022869</v>
      </c>
      <c r="M35" s="60">
        <v>-69022869</v>
      </c>
      <c r="N35" s="60">
        <v>-103158389</v>
      </c>
      <c r="O35" s="60">
        <v>-95683057</v>
      </c>
      <c r="P35" s="60">
        <v>38231394</v>
      </c>
      <c r="Q35" s="60">
        <v>38231394</v>
      </c>
      <c r="R35" s="60">
        <v>0</v>
      </c>
      <c r="S35" s="60">
        <v>0</v>
      </c>
      <c r="T35" s="60">
        <v>0</v>
      </c>
      <c r="U35" s="60">
        <v>0</v>
      </c>
      <c r="V35" s="60">
        <v>38231394</v>
      </c>
      <c r="W35" s="60">
        <v>160034100</v>
      </c>
      <c r="X35" s="60">
        <v>-121802706</v>
      </c>
      <c r="Y35" s="61">
        <v>-76.11</v>
      </c>
      <c r="Z35" s="62">
        <v>213378800</v>
      </c>
    </row>
    <row r="36" spans="1:26" ht="12.75">
      <c r="A36" s="58" t="s">
        <v>57</v>
      </c>
      <c r="B36" s="19">
        <v>585026191</v>
      </c>
      <c r="C36" s="19">
        <v>0</v>
      </c>
      <c r="D36" s="59">
        <v>393893050</v>
      </c>
      <c r="E36" s="60">
        <v>393893050</v>
      </c>
      <c r="F36" s="60">
        <v>6705438</v>
      </c>
      <c r="G36" s="60">
        <v>19714044</v>
      </c>
      <c r="H36" s="60">
        <v>39738938</v>
      </c>
      <c r="I36" s="60">
        <v>39738938</v>
      </c>
      <c r="J36" s="60">
        <v>40844475</v>
      </c>
      <c r="K36" s="60">
        <v>54379126</v>
      </c>
      <c r="L36" s="60">
        <v>81081453</v>
      </c>
      <c r="M36" s="60">
        <v>81081453</v>
      </c>
      <c r="N36" s="60">
        <v>78421155</v>
      </c>
      <c r="O36" s="60">
        <v>79762769</v>
      </c>
      <c r="P36" s="60">
        <v>91899439</v>
      </c>
      <c r="Q36" s="60">
        <v>91899439</v>
      </c>
      <c r="R36" s="60">
        <v>0</v>
      </c>
      <c r="S36" s="60">
        <v>0</v>
      </c>
      <c r="T36" s="60">
        <v>0</v>
      </c>
      <c r="U36" s="60">
        <v>0</v>
      </c>
      <c r="V36" s="60">
        <v>91899439</v>
      </c>
      <c r="W36" s="60">
        <v>295419788</v>
      </c>
      <c r="X36" s="60">
        <v>-203520349</v>
      </c>
      <c r="Y36" s="61">
        <v>-68.89</v>
      </c>
      <c r="Z36" s="62">
        <v>393893050</v>
      </c>
    </row>
    <row r="37" spans="1:26" ht="12.75">
      <c r="A37" s="58" t="s">
        <v>58</v>
      </c>
      <c r="B37" s="19">
        <v>77173636</v>
      </c>
      <c r="C37" s="19">
        <v>0</v>
      </c>
      <c r="D37" s="59">
        <v>141270950</v>
      </c>
      <c r="E37" s="60">
        <v>141270950</v>
      </c>
      <c r="F37" s="60">
        <v>555985</v>
      </c>
      <c r="G37" s="60">
        <v>9907431</v>
      </c>
      <c r="H37" s="60">
        <v>18212695</v>
      </c>
      <c r="I37" s="60">
        <v>18212695</v>
      </c>
      <c r="J37" s="60">
        <v>12757293</v>
      </c>
      <c r="K37" s="60">
        <v>10942674</v>
      </c>
      <c r="L37" s="60">
        <v>11879565</v>
      </c>
      <c r="M37" s="60">
        <v>11879565</v>
      </c>
      <c r="N37" s="60">
        <v>4821430</v>
      </c>
      <c r="O37" s="60">
        <v>3537238</v>
      </c>
      <c r="P37" s="60">
        <v>19773749</v>
      </c>
      <c r="Q37" s="60">
        <v>19773749</v>
      </c>
      <c r="R37" s="60">
        <v>0</v>
      </c>
      <c r="S37" s="60">
        <v>0</v>
      </c>
      <c r="T37" s="60">
        <v>0</v>
      </c>
      <c r="U37" s="60">
        <v>0</v>
      </c>
      <c r="V37" s="60">
        <v>19773749</v>
      </c>
      <c r="W37" s="60">
        <v>105953213</v>
      </c>
      <c r="X37" s="60">
        <v>-86179464</v>
      </c>
      <c r="Y37" s="61">
        <v>-81.34</v>
      </c>
      <c r="Z37" s="62">
        <v>141270950</v>
      </c>
    </row>
    <row r="38" spans="1:26" ht="12.75">
      <c r="A38" s="58" t="s">
        <v>59</v>
      </c>
      <c r="B38" s="19">
        <v>38545962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704427363</v>
      </c>
      <c r="C39" s="19">
        <v>0</v>
      </c>
      <c r="D39" s="59">
        <v>466000900</v>
      </c>
      <c r="E39" s="60">
        <v>466000900</v>
      </c>
      <c r="F39" s="60">
        <v>-18421570</v>
      </c>
      <c r="G39" s="60">
        <v>-28284444</v>
      </c>
      <c r="H39" s="60">
        <v>65771870</v>
      </c>
      <c r="I39" s="60">
        <v>65771870</v>
      </c>
      <c r="J39" s="60">
        <v>33547706</v>
      </c>
      <c r="K39" s="60">
        <v>19291175</v>
      </c>
      <c r="L39" s="60">
        <v>179019</v>
      </c>
      <c r="M39" s="60">
        <v>179019</v>
      </c>
      <c r="N39" s="60">
        <v>-29558664</v>
      </c>
      <c r="O39" s="60">
        <v>-19457526</v>
      </c>
      <c r="P39" s="60">
        <v>110357084</v>
      </c>
      <c r="Q39" s="60">
        <v>110357084</v>
      </c>
      <c r="R39" s="60">
        <v>0</v>
      </c>
      <c r="S39" s="60">
        <v>0</v>
      </c>
      <c r="T39" s="60">
        <v>0</v>
      </c>
      <c r="U39" s="60">
        <v>0</v>
      </c>
      <c r="V39" s="60">
        <v>110357084</v>
      </c>
      <c r="W39" s="60">
        <v>349500675</v>
      </c>
      <c r="X39" s="60">
        <v>-239143591</v>
      </c>
      <c r="Y39" s="61">
        <v>-68.42</v>
      </c>
      <c r="Z39" s="62">
        <v>466000900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16609612</v>
      </c>
      <c r="C42" s="19">
        <v>0</v>
      </c>
      <c r="D42" s="59">
        <v>115229102</v>
      </c>
      <c r="E42" s="60">
        <v>115229102</v>
      </c>
      <c r="F42" s="60">
        <v>126502481</v>
      </c>
      <c r="G42" s="60">
        <v>-17109273</v>
      </c>
      <c r="H42" s="60">
        <v>-21461829</v>
      </c>
      <c r="I42" s="60">
        <v>87931379</v>
      </c>
      <c r="J42" s="60">
        <v>-4618904</v>
      </c>
      <c r="K42" s="60">
        <v>-6782705</v>
      </c>
      <c r="L42" s="60">
        <v>72482436</v>
      </c>
      <c r="M42" s="60">
        <v>61080827</v>
      </c>
      <c r="N42" s="60">
        <v>-12222387</v>
      </c>
      <c r="O42" s="60">
        <v>-12065814</v>
      </c>
      <c r="P42" s="60">
        <v>73000632</v>
      </c>
      <c r="Q42" s="60">
        <v>48712431</v>
      </c>
      <c r="R42" s="60">
        <v>0</v>
      </c>
      <c r="S42" s="60">
        <v>0</v>
      </c>
      <c r="T42" s="60">
        <v>0</v>
      </c>
      <c r="U42" s="60">
        <v>0</v>
      </c>
      <c r="V42" s="60">
        <v>197724637</v>
      </c>
      <c r="W42" s="60">
        <v>168171454</v>
      </c>
      <c r="X42" s="60">
        <v>29553183</v>
      </c>
      <c r="Y42" s="61">
        <v>17.57</v>
      </c>
      <c r="Z42" s="62">
        <v>115229102</v>
      </c>
    </row>
    <row r="43" spans="1:26" ht="12.75">
      <c r="A43" s="58" t="s">
        <v>63</v>
      </c>
      <c r="B43" s="19">
        <v>-30525586</v>
      </c>
      <c r="C43" s="19">
        <v>0</v>
      </c>
      <c r="D43" s="59">
        <v>-113023557</v>
      </c>
      <c r="E43" s="60">
        <v>-113023557</v>
      </c>
      <c r="F43" s="60">
        <v>-12759834</v>
      </c>
      <c r="G43" s="60">
        <v>-9783825</v>
      </c>
      <c r="H43" s="60">
        <v>-27098194</v>
      </c>
      <c r="I43" s="60">
        <v>-49641853</v>
      </c>
      <c r="J43" s="60">
        <v>-8866290</v>
      </c>
      <c r="K43" s="60">
        <v>-15429501</v>
      </c>
      <c r="L43" s="60">
        <v>-40650093</v>
      </c>
      <c r="M43" s="60">
        <v>-64945884</v>
      </c>
      <c r="N43" s="60">
        <v>-668610</v>
      </c>
      <c r="O43" s="60">
        <v>-369708</v>
      </c>
      <c r="P43" s="60">
        <v>-11680803</v>
      </c>
      <c r="Q43" s="60">
        <v>-12719121</v>
      </c>
      <c r="R43" s="60">
        <v>0</v>
      </c>
      <c r="S43" s="60">
        <v>0</v>
      </c>
      <c r="T43" s="60">
        <v>0</v>
      </c>
      <c r="U43" s="60">
        <v>0</v>
      </c>
      <c r="V43" s="60">
        <v>-127306858</v>
      </c>
      <c r="W43" s="60">
        <v>-81839810</v>
      </c>
      <c r="X43" s="60">
        <v>-45467048</v>
      </c>
      <c r="Y43" s="61">
        <v>55.56</v>
      </c>
      <c r="Z43" s="62">
        <v>-113023557</v>
      </c>
    </row>
    <row r="44" spans="1:26" ht="12.75">
      <c r="A44" s="58" t="s">
        <v>64</v>
      </c>
      <c r="B44" s="19">
        <v>-439450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165649577</v>
      </c>
      <c r="C45" s="22">
        <v>0</v>
      </c>
      <c r="D45" s="99">
        <v>122205545</v>
      </c>
      <c r="E45" s="100">
        <v>122205545</v>
      </c>
      <c r="F45" s="100">
        <v>280958051</v>
      </c>
      <c r="G45" s="100">
        <v>254064953</v>
      </c>
      <c r="H45" s="100">
        <v>205504930</v>
      </c>
      <c r="I45" s="100">
        <v>205504930</v>
      </c>
      <c r="J45" s="100">
        <v>192019736</v>
      </c>
      <c r="K45" s="100">
        <v>169807530</v>
      </c>
      <c r="L45" s="100">
        <v>201639873</v>
      </c>
      <c r="M45" s="100">
        <v>201639873</v>
      </c>
      <c r="N45" s="100">
        <v>188748876</v>
      </c>
      <c r="O45" s="100">
        <v>176313354</v>
      </c>
      <c r="P45" s="100">
        <v>237633183</v>
      </c>
      <c r="Q45" s="100">
        <v>237633183</v>
      </c>
      <c r="R45" s="100">
        <v>0</v>
      </c>
      <c r="S45" s="100">
        <v>0</v>
      </c>
      <c r="T45" s="100">
        <v>0</v>
      </c>
      <c r="U45" s="100">
        <v>0</v>
      </c>
      <c r="V45" s="100">
        <v>237633183</v>
      </c>
      <c r="W45" s="100">
        <v>206331644</v>
      </c>
      <c r="X45" s="100">
        <v>31301539</v>
      </c>
      <c r="Y45" s="101">
        <v>15.17</v>
      </c>
      <c r="Z45" s="102">
        <v>122205545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4316451</v>
      </c>
      <c r="C49" s="52">
        <v>0</v>
      </c>
      <c r="D49" s="129">
        <v>7964274</v>
      </c>
      <c r="E49" s="54">
        <v>3881592</v>
      </c>
      <c r="F49" s="54">
        <v>0</v>
      </c>
      <c r="G49" s="54">
        <v>0</v>
      </c>
      <c r="H49" s="54">
        <v>0</v>
      </c>
      <c r="I49" s="54">
        <v>-5745</v>
      </c>
      <c r="J49" s="54">
        <v>0</v>
      </c>
      <c r="K49" s="54">
        <v>0</v>
      </c>
      <c r="L49" s="54">
        <v>0</v>
      </c>
      <c r="M49" s="54">
        <v>3268054</v>
      </c>
      <c r="N49" s="54">
        <v>0</v>
      </c>
      <c r="O49" s="54">
        <v>0</v>
      </c>
      <c r="P49" s="54">
        <v>0</v>
      </c>
      <c r="Q49" s="54">
        <v>3815980</v>
      </c>
      <c r="R49" s="54">
        <v>0</v>
      </c>
      <c r="S49" s="54">
        <v>0</v>
      </c>
      <c r="T49" s="54">
        <v>0</v>
      </c>
      <c r="U49" s="54">
        <v>0</v>
      </c>
      <c r="V49" s="54">
        <v>24533532</v>
      </c>
      <c r="W49" s="54">
        <v>128263989</v>
      </c>
      <c r="X49" s="54">
        <v>176038127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63.27778410713538</v>
      </c>
      <c r="C58" s="5">
        <f>IF(C67=0,0,+(C76/C67)*100)</f>
        <v>0</v>
      </c>
      <c r="D58" s="6">
        <f aca="true" t="shared" si="6" ref="D58:Z58">IF(D67=0,0,+(D76/D67)*100)</f>
        <v>52.36641221374045</v>
      </c>
      <c r="E58" s="7">
        <f t="shared" si="6"/>
        <v>52.36641221374045</v>
      </c>
      <c r="F58" s="7">
        <f t="shared" si="6"/>
        <v>6.488110694810254</v>
      </c>
      <c r="G58" s="7">
        <f t="shared" si="6"/>
        <v>8.2552011317465</v>
      </c>
      <c r="H58" s="7">
        <f t="shared" si="6"/>
        <v>4.120870636562245</v>
      </c>
      <c r="I58" s="7">
        <f t="shared" si="6"/>
        <v>6.288532869285469</v>
      </c>
      <c r="J58" s="7">
        <f t="shared" si="6"/>
        <v>71.64918611719526</v>
      </c>
      <c r="K58" s="7">
        <f t="shared" si="6"/>
        <v>106.63135792640122</v>
      </c>
      <c r="L58" s="7">
        <f t="shared" si="6"/>
        <v>8.564385693006313</v>
      </c>
      <c r="M58" s="7">
        <f t="shared" si="6"/>
        <v>65.44136289381564</v>
      </c>
      <c r="N58" s="7">
        <f t="shared" si="6"/>
        <v>16.271824522849496</v>
      </c>
      <c r="O58" s="7">
        <f t="shared" si="6"/>
        <v>17.82998382145779</v>
      </c>
      <c r="P58" s="7">
        <f t="shared" si="6"/>
        <v>19.58788307851043</v>
      </c>
      <c r="Q58" s="7">
        <f t="shared" si="6"/>
        <v>18.088078789306877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30.879859372617524</v>
      </c>
      <c r="W58" s="7">
        <f t="shared" si="6"/>
        <v>51.42095914742452</v>
      </c>
      <c r="X58" s="7">
        <f t="shared" si="6"/>
        <v>0</v>
      </c>
      <c r="Y58" s="7">
        <f t="shared" si="6"/>
        <v>0</v>
      </c>
      <c r="Z58" s="8">
        <f t="shared" si="6"/>
        <v>52.36641221374045</v>
      </c>
    </row>
    <row r="59" spans="1:26" ht="12.75">
      <c r="A59" s="37" t="s">
        <v>31</v>
      </c>
      <c r="B59" s="9">
        <f aca="true" t="shared" si="7" ref="B59:Z66">IF(B68=0,0,+(B77/B68)*100)</f>
        <v>82.18435975160972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0.11344746226238035</v>
      </c>
      <c r="G59" s="10">
        <f t="shared" si="7"/>
        <v>4.564849722889855</v>
      </c>
      <c r="H59" s="10">
        <f t="shared" si="7"/>
        <v>3.1864749502971272</v>
      </c>
      <c r="I59" s="10">
        <f t="shared" si="7"/>
        <v>2.621471855715691</v>
      </c>
      <c r="J59" s="10">
        <f t="shared" si="7"/>
        <v>74.35255285166951</v>
      </c>
      <c r="K59" s="10">
        <f t="shared" si="7"/>
        <v>138.18556109647056</v>
      </c>
      <c r="L59" s="10">
        <f t="shared" si="7"/>
        <v>7.780351477236434</v>
      </c>
      <c r="M59" s="10">
        <f t="shared" si="7"/>
        <v>73.44007983102584</v>
      </c>
      <c r="N59" s="10">
        <f t="shared" si="7"/>
        <v>6.459769513029882</v>
      </c>
      <c r="O59" s="10">
        <f t="shared" si="7"/>
        <v>16.73796377356296</v>
      </c>
      <c r="P59" s="10">
        <f t="shared" si="7"/>
        <v>23.785750400897903</v>
      </c>
      <c r="Q59" s="10">
        <f t="shared" si="7"/>
        <v>15.672407706330949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32.47741273331915</v>
      </c>
      <c r="W59" s="10">
        <f t="shared" si="7"/>
        <v>58.64188970554246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60</v>
      </c>
      <c r="E60" s="13">
        <f t="shared" si="7"/>
        <v>60</v>
      </c>
      <c r="F60" s="13">
        <f t="shared" si="7"/>
        <v>45.54821684810929</v>
      </c>
      <c r="G60" s="13">
        <f t="shared" si="7"/>
        <v>32.395531877576076</v>
      </c>
      <c r="H60" s="13">
        <f t="shared" si="7"/>
        <v>10.200625112503886</v>
      </c>
      <c r="I60" s="13">
        <f t="shared" si="7"/>
        <v>29.707085726416516</v>
      </c>
      <c r="J60" s="13">
        <f t="shared" si="7"/>
        <v>49.91153819941389</v>
      </c>
      <c r="K60" s="13">
        <f t="shared" si="7"/>
        <v>74.75851204169074</v>
      </c>
      <c r="L60" s="13">
        <f t="shared" si="7"/>
        <v>14.866757874884854</v>
      </c>
      <c r="M60" s="13">
        <f t="shared" si="7"/>
        <v>46.5110848840178</v>
      </c>
      <c r="N60" s="13">
        <f t="shared" si="7"/>
        <v>95.40614141657913</v>
      </c>
      <c r="O60" s="13">
        <f t="shared" si="7"/>
        <v>102.16139546936158</v>
      </c>
      <c r="P60" s="13">
        <f t="shared" si="7"/>
        <v>67.25884101850716</v>
      </c>
      <c r="Q60" s="13">
        <f t="shared" si="7"/>
        <v>88.2626251401579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54.644093835900144</v>
      </c>
      <c r="W60" s="13">
        <f t="shared" si="7"/>
        <v>60.29659588810246</v>
      </c>
      <c r="X60" s="13">
        <f t="shared" si="7"/>
        <v>0</v>
      </c>
      <c r="Y60" s="13">
        <f t="shared" si="7"/>
        <v>0</v>
      </c>
      <c r="Z60" s="14">
        <f t="shared" si="7"/>
        <v>60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60</v>
      </c>
      <c r="E64" s="13">
        <f t="shared" si="7"/>
        <v>60</v>
      </c>
      <c r="F64" s="13">
        <f t="shared" si="7"/>
        <v>45.54821684810929</v>
      </c>
      <c r="G64" s="13">
        <f t="shared" si="7"/>
        <v>32.395531877576076</v>
      </c>
      <c r="H64" s="13">
        <f t="shared" si="7"/>
        <v>10.200625112503886</v>
      </c>
      <c r="I64" s="13">
        <f t="shared" si="7"/>
        <v>29.707085726416516</v>
      </c>
      <c r="J64" s="13">
        <f t="shared" si="7"/>
        <v>49.91153819941389</v>
      </c>
      <c r="K64" s="13">
        <f t="shared" si="7"/>
        <v>74.75851204169074</v>
      </c>
      <c r="L64" s="13">
        <f t="shared" si="7"/>
        <v>14.866757874884854</v>
      </c>
      <c r="M64" s="13">
        <f t="shared" si="7"/>
        <v>46.5110848840178</v>
      </c>
      <c r="N64" s="13">
        <f t="shared" si="7"/>
        <v>95.40614141657913</v>
      </c>
      <c r="O64" s="13">
        <f t="shared" si="7"/>
        <v>102.16139546936158</v>
      </c>
      <c r="P64" s="13">
        <f t="shared" si="7"/>
        <v>67.25884101850716</v>
      </c>
      <c r="Q64" s="13">
        <f t="shared" si="7"/>
        <v>88.2626251401579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54.644093835900144</v>
      </c>
      <c r="W64" s="13">
        <f t="shared" si="7"/>
        <v>60.29659588810246</v>
      </c>
      <c r="X64" s="13">
        <f t="shared" si="7"/>
        <v>0</v>
      </c>
      <c r="Y64" s="13">
        <f t="shared" si="7"/>
        <v>0</v>
      </c>
      <c r="Z64" s="14">
        <f t="shared" si="7"/>
        <v>60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43983751</v>
      </c>
      <c r="C67" s="24"/>
      <c r="D67" s="25">
        <v>39300000</v>
      </c>
      <c r="E67" s="26">
        <v>39300000</v>
      </c>
      <c r="F67" s="26">
        <v>2776571</v>
      </c>
      <c r="G67" s="26">
        <v>2751853</v>
      </c>
      <c r="H67" s="26">
        <v>2752331</v>
      </c>
      <c r="I67" s="26">
        <v>8280755</v>
      </c>
      <c r="J67" s="26">
        <v>3316448</v>
      </c>
      <c r="K67" s="26">
        <v>4079632</v>
      </c>
      <c r="L67" s="26">
        <v>3316420</v>
      </c>
      <c r="M67" s="26">
        <v>10712500</v>
      </c>
      <c r="N67" s="26">
        <v>3305456</v>
      </c>
      <c r="O67" s="26">
        <v>4876830</v>
      </c>
      <c r="P67" s="26">
        <v>4842121</v>
      </c>
      <c r="Q67" s="26">
        <v>13024407</v>
      </c>
      <c r="R67" s="26"/>
      <c r="S67" s="26"/>
      <c r="T67" s="26"/>
      <c r="U67" s="26"/>
      <c r="V67" s="26">
        <v>32017662</v>
      </c>
      <c r="W67" s="26">
        <v>28150000</v>
      </c>
      <c r="X67" s="26"/>
      <c r="Y67" s="25"/>
      <c r="Z67" s="27">
        <v>39300000</v>
      </c>
    </row>
    <row r="68" spans="1:26" ht="12.75" hidden="1">
      <c r="A68" s="37" t="s">
        <v>31</v>
      </c>
      <c r="B68" s="19">
        <v>33865255</v>
      </c>
      <c r="C68" s="19"/>
      <c r="D68" s="20">
        <v>30000000</v>
      </c>
      <c r="E68" s="21">
        <v>30000000</v>
      </c>
      <c r="F68" s="21">
        <v>2387008</v>
      </c>
      <c r="G68" s="21">
        <v>2386957</v>
      </c>
      <c r="H68" s="21">
        <v>2385677</v>
      </c>
      <c r="I68" s="21">
        <v>7159642</v>
      </c>
      <c r="J68" s="21">
        <v>2949623</v>
      </c>
      <c r="K68" s="21">
        <v>2949573</v>
      </c>
      <c r="L68" s="21">
        <v>2949494</v>
      </c>
      <c r="M68" s="21">
        <v>8848690</v>
      </c>
      <c r="N68" s="21">
        <v>2940817</v>
      </c>
      <c r="O68" s="21">
        <v>2957343</v>
      </c>
      <c r="P68" s="21">
        <v>2950876</v>
      </c>
      <c r="Q68" s="21">
        <v>8849036</v>
      </c>
      <c r="R68" s="21"/>
      <c r="S68" s="21"/>
      <c r="T68" s="21"/>
      <c r="U68" s="21"/>
      <c r="V68" s="21">
        <v>24857368</v>
      </c>
      <c r="W68" s="21">
        <v>21633000</v>
      </c>
      <c r="X68" s="21"/>
      <c r="Y68" s="20"/>
      <c r="Z68" s="23">
        <v>30000000</v>
      </c>
    </row>
    <row r="69" spans="1:26" ht="12.75" hidden="1">
      <c r="A69" s="38" t="s">
        <v>32</v>
      </c>
      <c r="B69" s="19">
        <v>4472543</v>
      </c>
      <c r="C69" s="19"/>
      <c r="D69" s="20">
        <v>4300000</v>
      </c>
      <c r="E69" s="21">
        <v>4300000</v>
      </c>
      <c r="F69" s="21">
        <v>389563</v>
      </c>
      <c r="G69" s="21">
        <v>364896</v>
      </c>
      <c r="H69" s="21">
        <v>366654</v>
      </c>
      <c r="I69" s="21">
        <v>1121113</v>
      </c>
      <c r="J69" s="21">
        <v>366825</v>
      </c>
      <c r="K69" s="21">
        <v>366892</v>
      </c>
      <c r="L69" s="21">
        <v>366926</v>
      </c>
      <c r="M69" s="21">
        <v>1100643</v>
      </c>
      <c r="N69" s="21">
        <v>364639</v>
      </c>
      <c r="O69" s="21">
        <v>366615</v>
      </c>
      <c r="P69" s="21">
        <v>366615</v>
      </c>
      <c r="Q69" s="21">
        <v>1097869</v>
      </c>
      <c r="R69" s="21"/>
      <c r="S69" s="21"/>
      <c r="T69" s="21"/>
      <c r="U69" s="21"/>
      <c r="V69" s="21">
        <v>3319625</v>
      </c>
      <c r="W69" s="21">
        <v>2967000</v>
      </c>
      <c r="X69" s="21"/>
      <c r="Y69" s="20"/>
      <c r="Z69" s="23">
        <v>4300000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4287739</v>
      </c>
      <c r="C73" s="19"/>
      <c r="D73" s="20">
        <v>4300000</v>
      </c>
      <c r="E73" s="21">
        <v>4300000</v>
      </c>
      <c r="F73" s="21">
        <v>389563</v>
      </c>
      <c r="G73" s="21">
        <v>364896</v>
      </c>
      <c r="H73" s="21">
        <v>366654</v>
      </c>
      <c r="I73" s="21">
        <v>1121113</v>
      </c>
      <c r="J73" s="21">
        <v>366825</v>
      </c>
      <c r="K73" s="21">
        <v>366892</v>
      </c>
      <c r="L73" s="21">
        <v>366926</v>
      </c>
      <c r="M73" s="21">
        <v>1100643</v>
      </c>
      <c r="N73" s="21">
        <v>364639</v>
      </c>
      <c r="O73" s="21">
        <v>366615</v>
      </c>
      <c r="P73" s="21">
        <v>366615</v>
      </c>
      <c r="Q73" s="21">
        <v>1097869</v>
      </c>
      <c r="R73" s="21"/>
      <c r="S73" s="21"/>
      <c r="T73" s="21"/>
      <c r="U73" s="21"/>
      <c r="V73" s="21">
        <v>3319625</v>
      </c>
      <c r="W73" s="21">
        <v>2967000</v>
      </c>
      <c r="X73" s="21"/>
      <c r="Y73" s="20"/>
      <c r="Z73" s="23">
        <v>4300000</v>
      </c>
    </row>
    <row r="74" spans="1:26" ht="12.75" hidden="1">
      <c r="A74" s="39" t="s">
        <v>107</v>
      </c>
      <c r="B74" s="19">
        <v>184804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5645953</v>
      </c>
      <c r="C75" s="28"/>
      <c r="D75" s="29">
        <v>5000000</v>
      </c>
      <c r="E75" s="30">
        <v>5000000</v>
      </c>
      <c r="F75" s="30"/>
      <c r="G75" s="30"/>
      <c r="H75" s="30"/>
      <c r="I75" s="30"/>
      <c r="J75" s="30"/>
      <c r="K75" s="30">
        <v>763167</v>
      </c>
      <c r="L75" s="30"/>
      <c r="M75" s="30">
        <v>763167</v>
      </c>
      <c r="N75" s="30"/>
      <c r="O75" s="30">
        <v>1552872</v>
      </c>
      <c r="P75" s="30">
        <v>1524630</v>
      </c>
      <c r="Q75" s="30">
        <v>3077502</v>
      </c>
      <c r="R75" s="30"/>
      <c r="S75" s="30"/>
      <c r="T75" s="30"/>
      <c r="U75" s="30"/>
      <c r="V75" s="30">
        <v>3840669</v>
      </c>
      <c r="W75" s="30">
        <v>3550000</v>
      </c>
      <c r="X75" s="30"/>
      <c r="Y75" s="29"/>
      <c r="Z75" s="31">
        <v>5000000</v>
      </c>
    </row>
    <row r="76" spans="1:26" ht="12.75" hidden="1">
      <c r="A76" s="42" t="s">
        <v>287</v>
      </c>
      <c r="B76" s="32">
        <v>27831943</v>
      </c>
      <c r="C76" s="32"/>
      <c r="D76" s="33">
        <v>20580000</v>
      </c>
      <c r="E76" s="34">
        <v>20580000</v>
      </c>
      <c r="F76" s="34">
        <v>180147</v>
      </c>
      <c r="G76" s="34">
        <v>227171</v>
      </c>
      <c r="H76" s="34">
        <v>113420</v>
      </c>
      <c r="I76" s="34">
        <v>520738</v>
      </c>
      <c r="J76" s="34">
        <v>2376208</v>
      </c>
      <c r="K76" s="34">
        <v>4350167</v>
      </c>
      <c r="L76" s="34">
        <v>284031</v>
      </c>
      <c r="M76" s="34">
        <v>7010406</v>
      </c>
      <c r="N76" s="34">
        <v>537858</v>
      </c>
      <c r="O76" s="34">
        <v>869538</v>
      </c>
      <c r="P76" s="34">
        <v>948469</v>
      </c>
      <c r="Q76" s="34">
        <v>2355865</v>
      </c>
      <c r="R76" s="34"/>
      <c r="S76" s="34"/>
      <c r="T76" s="34"/>
      <c r="U76" s="34"/>
      <c r="V76" s="34">
        <v>9887009</v>
      </c>
      <c r="W76" s="34">
        <v>14475000</v>
      </c>
      <c r="X76" s="34"/>
      <c r="Y76" s="33"/>
      <c r="Z76" s="35">
        <v>20580000</v>
      </c>
    </row>
    <row r="77" spans="1:26" ht="12.75" hidden="1">
      <c r="A77" s="37" t="s">
        <v>31</v>
      </c>
      <c r="B77" s="19">
        <v>27831943</v>
      </c>
      <c r="C77" s="19"/>
      <c r="D77" s="20">
        <v>18000000</v>
      </c>
      <c r="E77" s="21">
        <v>18000000</v>
      </c>
      <c r="F77" s="21">
        <v>2708</v>
      </c>
      <c r="G77" s="21">
        <v>108961</v>
      </c>
      <c r="H77" s="21">
        <v>76019</v>
      </c>
      <c r="I77" s="21">
        <v>187688</v>
      </c>
      <c r="J77" s="21">
        <v>2193120</v>
      </c>
      <c r="K77" s="21">
        <v>4075884</v>
      </c>
      <c r="L77" s="21">
        <v>229481</v>
      </c>
      <c r="M77" s="21">
        <v>6498485</v>
      </c>
      <c r="N77" s="21">
        <v>189970</v>
      </c>
      <c r="O77" s="21">
        <v>494999</v>
      </c>
      <c r="P77" s="21">
        <v>701888</v>
      </c>
      <c r="Q77" s="21">
        <v>1386857</v>
      </c>
      <c r="R77" s="21"/>
      <c r="S77" s="21"/>
      <c r="T77" s="21"/>
      <c r="U77" s="21"/>
      <c r="V77" s="21">
        <v>8073030</v>
      </c>
      <c r="W77" s="21">
        <v>12686000</v>
      </c>
      <c r="X77" s="21"/>
      <c r="Y77" s="20"/>
      <c r="Z77" s="23">
        <v>18000000</v>
      </c>
    </row>
    <row r="78" spans="1:26" ht="12.75" hidden="1">
      <c r="A78" s="38" t="s">
        <v>32</v>
      </c>
      <c r="B78" s="19"/>
      <c r="C78" s="19"/>
      <c r="D78" s="20">
        <v>2580000</v>
      </c>
      <c r="E78" s="21">
        <v>2580000</v>
      </c>
      <c r="F78" s="21">
        <v>177439</v>
      </c>
      <c r="G78" s="21">
        <v>118210</v>
      </c>
      <c r="H78" s="21">
        <v>37401</v>
      </c>
      <c r="I78" s="21">
        <v>333050</v>
      </c>
      <c r="J78" s="21">
        <v>183088</v>
      </c>
      <c r="K78" s="21">
        <v>274283</v>
      </c>
      <c r="L78" s="21">
        <v>54550</v>
      </c>
      <c r="M78" s="21">
        <v>511921</v>
      </c>
      <c r="N78" s="21">
        <v>347888</v>
      </c>
      <c r="O78" s="21">
        <v>374539</v>
      </c>
      <c r="P78" s="21">
        <v>246581</v>
      </c>
      <c r="Q78" s="21">
        <v>969008</v>
      </c>
      <c r="R78" s="21"/>
      <c r="S78" s="21"/>
      <c r="T78" s="21"/>
      <c r="U78" s="21"/>
      <c r="V78" s="21">
        <v>1813979</v>
      </c>
      <c r="W78" s="21">
        <v>1789000</v>
      </c>
      <c r="X78" s="21"/>
      <c r="Y78" s="20"/>
      <c r="Z78" s="23">
        <v>2580000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2580000</v>
      </c>
      <c r="E82" s="21">
        <v>2580000</v>
      </c>
      <c r="F82" s="21">
        <v>177439</v>
      </c>
      <c r="G82" s="21">
        <v>118210</v>
      </c>
      <c r="H82" s="21">
        <v>37401</v>
      </c>
      <c r="I82" s="21">
        <v>333050</v>
      </c>
      <c r="J82" s="21">
        <v>183088</v>
      </c>
      <c r="K82" s="21">
        <v>274283</v>
      </c>
      <c r="L82" s="21">
        <v>54550</v>
      </c>
      <c r="M82" s="21">
        <v>511921</v>
      </c>
      <c r="N82" s="21">
        <v>347888</v>
      </c>
      <c r="O82" s="21">
        <v>374539</v>
      </c>
      <c r="P82" s="21">
        <v>246581</v>
      </c>
      <c r="Q82" s="21">
        <v>969008</v>
      </c>
      <c r="R82" s="21"/>
      <c r="S82" s="21"/>
      <c r="T82" s="21"/>
      <c r="U82" s="21"/>
      <c r="V82" s="21">
        <v>1813979</v>
      </c>
      <c r="W82" s="21">
        <v>1789000</v>
      </c>
      <c r="X82" s="21"/>
      <c r="Y82" s="20"/>
      <c r="Z82" s="23">
        <v>2580000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10228714</v>
      </c>
      <c r="D5" s="357">
        <f t="shared" si="0"/>
        <v>0</v>
      </c>
      <c r="E5" s="356">
        <f t="shared" si="0"/>
        <v>13300000</v>
      </c>
      <c r="F5" s="358">
        <f t="shared" si="0"/>
        <v>13300000</v>
      </c>
      <c r="G5" s="358">
        <f t="shared" si="0"/>
        <v>495118</v>
      </c>
      <c r="H5" s="356">
        <f t="shared" si="0"/>
        <v>189297</v>
      </c>
      <c r="I5" s="356">
        <f t="shared" si="0"/>
        <v>0</v>
      </c>
      <c r="J5" s="358">
        <f t="shared" si="0"/>
        <v>684415</v>
      </c>
      <c r="K5" s="358">
        <f t="shared" si="0"/>
        <v>0</v>
      </c>
      <c r="L5" s="356">
        <f t="shared" si="0"/>
        <v>263786</v>
      </c>
      <c r="M5" s="356">
        <f t="shared" si="0"/>
        <v>1514263</v>
      </c>
      <c r="N5" s="358">
        <f t="shared" si="0"/>
        <v>1778049</v>
      </c>
      <c r="O5" s="358">
        <f t="shared" si="0"/>
        <v>74914</v>
      </c>
      <c r="P5" s="356">
        <f t="shared" si="0"/>
        <v>31483</v>
      </c>
      <c r="Q5" s="356">
        <f t="shared" si="0"/>
        <v>1508149</v>
      </c>
      <c r="R5" s="358">
        <f t="shared" si="0"/>
        <v>1614546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4077010</v>
      </c>
      <c r="X5" s="356">
        <f t="shared" si="0"/>
        <v>9975000</v>
      </c>
      <c r="Y5" s="358">
        <f t="shared" si="0"/>
        <v>-5897990</v>
      </c>
      <c r="Z5" s="359">
        <f>+IF(X5&lt;&gt;0,+(Y5/X5)*100,0)</f>
        <v>-59.127719298245616</v>
      </c>
      <c r="AA5" s="360">
        <f>+AA6+AA8+AA11+AA13+AA15</f>
        <v>13300000</v>
      </c>
    </row>
    <row r="6" spans="1:27" ht="12.75">
      <c r="A6" s="361" t="s">
        <v>205</v>
      </c>
      <c r="B6" s="142"/>
      <c r="C6" s="60">
        <f>+C7</f>
        <v>7857544</v>
      </c>
      <c r="D6" s="340">
        <f aca="true" t="shared" si="1" ref="D6:AA6">+D7</f>
        <v>0</v>
      </c>
      <c r="E6" s="60">
        <f t="shared" si="1"/>
        <v>11000000</v>
      </c>
      <c r="F6" s="59">
        <f t="shared" si="1"/>
        <v>11000000</v>
      </c>
      <c r="G6" s="59">
        <f t="shared" si="1"/>
        <v>377881</v>
      </c>
      <c r="H6" s="60">
        <f t="shared" si="1"/>
        <v>0</v>
      </c>
      <c r="I6" s="60">
        <f t="shared" si="1"/>
        <v>0</v>
      </c>
      <c r="J6" s="59">
        <f t="shared" si="1"/>
        <v>377881</v>
      </c>
      <c r="K6" s="59">
        <f t="shared" si="1"/>
        <v>0</v>
      </c>
      <c r="L6" s="60">
        <f t="shared" si="1"/>
        <v>65279</v>
      </c>
      <c r="M6" s="60">
        <f t="shared" si="1"/>
        <v>1514263</v>
      </c>
      <c r="N6" s="59">
        <f t="shared" si="1"/>
        <v>1579542</v>
      </c>
      <c r="O6" s="59">
        <f t="shared" si="1"/>
        <v>74914</v>
      </c>
      <c r="P6" s="60">
        <f t="shared" si="1"/>
        <v>0</v>
      </c>
      <c r="Q6" s="60">
        <f t="shared" si="1"/>
        <v>1429829</v>
      </c>
      <c r="R6" s="59">
        <f t="shared" si="1"/>
        <v>1504743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3462166</v>
      </c>
      <c r="X6" s="60">
        <f t="shared" si="1"/>
        <v>8250000</v>
      </c>
      <c r="Y6" s="59">
        <f t="shared" si="1"/>
        <v>-4787834</v>
      </c>
      <c r="Z6" s="61">
        <f>+IF(X6&lt;&gt;0,+(Y6/X6)*100,0)</f>
        <v>-58.03435151515151</v>
      </c>
      <c r="AA6" s="62">
        <f t="shared" si="1"/>
        <v>11000000</v>
      </c>
    </row>
    <row r="7" spans="1:27" ht="12.75">
      <c r="A7" s="291" t="s">
        <v>229</v>
      </c>
      <c r="B7" s="142"/>
      <c r="C7" s="60">
        <v>7857544</v>
      </c>
      <c r="D7" s="340"/>
      <c r="E7" s="60">
        <v>11000000</v>
      </c>
      <c r="F7" s="59">
        <v>11000000</v>
      </c>
      <c r="G7" s="59">
        <v>377881</v>
      </c>
      <c r="H7" s="60"/>
      <c r="I7" s="60"/>
      <c r="J7" s="59">
        <v>377881</v>
      </c>
      <c r="K7" s="59"/>
      <c r="L7" s="60">
        <v>65279</v>
      </c>
      <c r="M7" s="60">
        <v>1514263</v>
      </c>
      <c r="N7" s="59">
        <v>1579542</v>
      </c>
      <c r="O7" s="59">
        <v>74914</v>
      </c>
      <c r="P7" s="60"/>
      <c r="Q7" s="60">
        <v>1429829</v>
      </c>
      <c r="R7" s="59">
        <v>1504743</v>
      </c>
      <c r="S7" s="59"/>
      <c r="T7" s="60"/>
      <c r="U7" s="60"/>
      <c r="V7" s="59"/>
      <c r="W7" s="59">
        <v>3462166</v>
      </c>
      <c r="X7" s="60">
        <v>8250000</v>
      </c>
      <c r="Y7" s="59">
        <v>-4787834</v>
      </c>
      <c r="Z7" s="61">
        <v>-58.03</v>
      </c>
      <c r="AA7" s="62">
        <v>11000000</v>
      </c>
    </row>
    <row r="8" spans="1:27" ht="12.75">
      <c r="A8" s="361" t="s">
        <v>206</v>
      </c>
      <c r="B8" s="142"/>
      <c r="C8" s="60">
        <f aca="true" t="shared" si="2" ref="C8:Y8">SUM(C9:C10)</f>
        <v>1977908</v>
      </c>
      <c r="D8" s="340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117237</v>
      </c>
      <c r="H8" s="60">
        <f t="shared" si="2"/>
        <v>189297</v>
      </c>
      <c r="I8" s="60">
        <f t="shared" si="2"/>
        <v>0</v>
      </c>
      <c r="J8" s="59">
        <f t="shared" si="2"/>
        <v>306534</v>
      </c>
      <c r="K8" s="59">
        <f t="shared" si="2"/>
        <v>0</v>
      </c>
      <c r="L8" s="60">
        <f t="shared" si="2"/>
        <v>36000</v>
      </c>
      <c r="M8" s="60">
        <f t="shared" si="2"/>
        <v>0</v>
      </c>
      <c r="N8" s="59">
        <f t="shared" si="2"/>
        <v>36000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342534</v>
      </c>
      <c r="X8" s="60">
        <f t="shared" si="2"/>
        <v>1500000</v>
      </c>
      <c r="Y8" s="59">
        <f t="shared" si="2"/>
        <v>-1157466</v>
      </c>
      <c r="Z8" s="61">
        <f>+IF(X8&lt;&gt;0,+(Y8/X8)*100,0)</f>
        <v>-77.1644</v>
      </c>
      <c r="AA8" s="62">
        <f>SUM(AA9:AA10)</f>
        <v>2000000</v>
      </c>
    </row>
    <row r="9" spans="1:27" ht="12.75">
      <c r="A9" s="291" t="s">
        <v>230</v>
      </c>
      <c r="B9" s="142"/>
      <c r="C9" s="60">
        <v>1977908</v>
      </c>
      <c r="D9" s="340"/>
      <c r="E9" s="60">
        <v>2000000</v>
      </c>
      <c r="F9" s="59">
        <v>2000000</v>
      </c>
      <c r="G9" s="59">
        <v>117237</v>
      </c>
      <c r="H9" s="60">
        <v>189297</v>
      </c>
      <c r="I9" s="60"/>
      <c r="J9" s="59">
        <v>306534</v>
      </c>
      <c r="K9" s="59"/>
      <c r="L9" s="60">
        <v>36000</v>
      </c>
      <c r="M9" s="60"/>
      <c r="N9" s="59">
        <v>36000</v>
      </c>
      <c r="O9" s="59"/>
      <c r="P9" s="60"/>
      <c r="Q9" s="60"/>
      <c r="R9" s="59"/>
      <c r="S9" s="59"/>
      <c r="T9" s="60"/>
      <c r="U9" s="60"/>
      <c r="V9" s="59"/>
      <c r="W9" s="59">
        <v>342534</v>
      </c>
      <c r="X9" s="60">
        <v>1500000</v>
      </c>
      <c r="Y9" s="59">
        <v>-1157466</v>
      </c>
      <c r="Z9" s="61">
        <v>-77.16</v>
      </c>
      <c r="AA9" s="62">
        <v>2000000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393262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162507</v>
      </c>
      <c r="M15" s="60">
        <f t="shared" si="5"/>
        <v>0</v>
      </c>
      <c r="N15" s="59">
        <f t="shared" si="5"/>
        <v>162507</v>
      </c>
      <c r="O15" s="59">
        <f t="shared" si="5"/>
        <v>0</v>
      </c>
      <c r="P15" s="60">
        <f t="shared" si="5"/>
        <v>31483</v>
      </c>
      <c r="Q15" s="60">
        <f t="shared" si="5"/>
        <v>78320</v>
      </c>
      <c r="R15" s="59">
        <f t="shared" si="5"/>
        <v>109803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272310</v>
      </c>
      <c r="X15" s="60">
        <f t="shared" si="5"/>
        <v>225000</v>
      </c>
      <c r="Y15" s="59">
        <f t="shared" si="5"/>
        <v>47310</v>
      </c>
      <c r="Z15" s="61">
        <f>+IF(X15&lt;&gt;0,+(Y15/X15)*100,0)</f>
        <v>21.026666666666667</v>
      </c>
      <c r="AA15" s="62">
        <f>SUM(AA16:AA20)</f>
        <v>300000</v>
      </c>
    </row>
    <row r="16" spans="1:27" ht="12.75">
      <c r="A16" s="291" t="s">
        <v>234</v>
      </c>
      <c r="B16" s="300"/>
      <c r="C16" s="60">
        <v>393262</v>
      </c>
      <c r="D16" s="340"/>
      <c r="E16" s="60">
        <v>300000</v>
      </c>
      <c r="F16" s="59">
        <v>300000</v>
      </c>
      <c r="G16" s="59"/>
      <c r="H16" s="60"/>
      <c r="I16" s="60"/>
      <c r="J16" s="59"/>
      <c r="K16" s="59"/>
      <c r="L16" s="60">
        <v>162507</v>
      </c>
      <c r="M16" s="60"/>
      <c r="N16" s="59">
        <v>162507</v>
      </c>
      <c r="O16" s="59"/>
      <c r="P16" s="60">
        <v>31483</v>
      </c>
      <c r="Q16" s="60">
        <v>78320</v>
      </c>
      <c r="R16" s="59">
        <v>109803</v>
      </c>
      <c r="S16" s="59"/>
      <c r="T16" s="60"/>
      <c r="U16" s="60"/>
      <c r="V16" s="59"/>
      <c r="W16" s="59">
        <v>272310</v>
      </c>
      <c r="X16" s="60">
        <v>225000</v>
      </c>
      <c r="Y16" s="59">
        <v>47310</v>
      </c>
      <c r="Z16" s="61">
        <v>21.03</v>
      </c>
      <c r="AA16" s="62">
        <v>300000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</v>
      </c>
      <c r="F22" s="345">
        <f t="shared" si="6"/>
        <v>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29400</v>
      </c>
      <c r="N22" s="345">
        <f t="shared" si="6"/>
        <v>29400</v>
      </c>
      <c r="O22" s="345">
        <f t="shared" si="6"/>
        <v>15239</v>
      </c>
      <c r="P22" s="343">
        <f t="shared" si="6"/>
        <v>0</v>
      </c>
      <c r="Q22" s="343">
        <f t="shared" si="6"/>
        <v>0</v>
      </c>
      <c r="R22" s="345">
        <f t="shared" si="6"/>
        <v>15239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44639</v>
      </c>
      <c r="X22" s="343">
        <f t="shared" si="6"/>
        <v>225000</v>
      </c>
      <c r="Y22" s="345">
        <f t="shared" si="6"/>
        <v>-180361</v>
      </c>
      <c r="Z22" s="336">
        <f>+IF(X22&lt;&gt;0,+(Y22/X22)*100,0)</f>
        <v>-80.16044444444445</v>
      </c>
      <c r="AA22" s="350">
        <f>SUM(AA23:AA32)</f>
        <v>300000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300000</v>
      </c>
      <c r="F32" s="59">
        <v>300000</v>
      </c>
      <c r="G32" s="59"/>
      <c r="H32" s="60"/>
      <c r="I32" s="60"/>
      <c r="J32" s="59"/>
      <c r="K32" s="59"/>
      <c r="L32" s="60"/>
      <c r="M32" s="60">
        <v>29400</v>
      </c>
      <c r="N32" s="59">
        <v>29400</v>
      </c>
      <c r="O32" s="59">
        <v>15239</v>
      </c>
      <c r="P32" s="60"/>
      <c r="Q32" s="60"/>
      <c r="R32" s="59">
        <v>15239</v>
      </c>
      <c r="S32" s="59"/>
      <c r="T32" s="60"/>
      <c r="U32" s="60"/>
      <c r="V32" s="59"/>
      <c r="W32" s="59">
        <v>44639</v>
      </c>
      <c r="X32" s="60">
        <v>225000</v>
      </c>
      <c r="Y32" s="59">
        <v>-180361</v>
      </c>
      <c r="Z32" s="61">
        <v>-80.16</v>
      </c>
      <c r="AA32" s="62">
        <v>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6036596</v>
      </c>
      <c r="D40" s="344">
        <f t="shared" si="9"/>
        <v>0</v>
      </c>
      <c r="E40" s="343">
        <f t="shared" si="9"/>
        <v>6200000</v>
      </c>
      <c r="F40" s="345">
        <f t="shared" si="9"/>
        <v>6200000</v>
      </c>
      <c r="G40" s="345">
        <f t="shared" si="9"/>
        <v>190923</v>
      </c>
      <c r="H40" s="343">
        <f t="shared" si="9"/>
        <v>205732</v>
      </c>
      <c r="I40" s="343">
        <f t="shared" si="9"/>
        <v>1289360</v>
      </c>
      <c r="J40" s="345">
        <f t="shared" si="9"/>
        <v>1686015</v>
      </c>
      <c r="K40" s="345">
        <f t="shared" si="9"/>
        <v>757303</v>
      </c>
      <c r="L40" s="343">
        <f t="shared" si="9"/>
        <v>12672</v>
      </c>
      <c r="M40" s="343">
        <f t="shared" si="9"/>
        <v>257458</v>
      </c>
      <c r="N40" s="345">
        <f t="shared" si="9"/>
        <v>1027433</v>
      </c>
      <c r="O40" s="345">
        <f t="shared" si="9"/>
        <v>113343</v>
      </c>
      <c r="P40" s="343">
        <f t="shared" si="9"/>
        <v>430505</v>
      </c>
      <c r="Q40" s="343">
        <f t="shared" si="9"/>
        <v>315415</v>
      </c>
      <c r="R40" s="345">
        <f t="shared" si="9"/>
        <v>859263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3572711</v>
      </c>
      <c r="X40" s="343">
        <f t="shared" si="9"/>
        <v>4650000</v>
      </c>
      <c r="Y40" s="345">
        <f t="shared" si="9"/>
        <v>-1077289</v>
      </c>
      <c r="Z40" s="336">
        <f>+IF(X40&lt;&gt;0,+(Y40/X40)*100,0)</f>
        <v>-23.167505376344085</v>
      </c>
      <c r="AA40" s="350">
        <f>SUM(AA41:AA49)</f>
        <v>6200000</v>
      </c>
    </row>
    <row r="41" spans="1:27" ht="12.75">
      <c r="A41" s="361" t="s">
        <v>248</v>
      </c>
      <c r="B41" s="142"/>
      <c r="C41" s="362">
        <v>164038</v>
      </c>
      <c r="D41" s="363"/>
      <c r="E41" s="362">
        <v>900000</v>
      </c>
      <c r="F41" s="364">
        <v>900000</v>
      </c>
      <c r="G41" s="364">
        <v>190923</v>
      </c>
      <c r="H41" s="362">
        <v>10526</v>
      </c>
      <c r="I41" s="362"/>
      <c r="J41" s="364">
        <v>201449</v>
      </c>
      <c r="K41" s="364">
        <v>106911</v>
      </c>
      <c r="L41" s="362"/>
      <c r="M41" s="362">
        <v>248668</v>
      </c>
      <c r="N41" s="364">
        <v>355579</v>
      </c>
      <c r="O41" s="364">
        <v>113343</v>
      </c>
      <c r="P41" s="362">
        <v>388005</v>
      </c>
      <c r="Q41" s="362">
        <v>285661</v>
      </c>
      <c r="R41" s="364">
        <v>787009</v>
      </c>
      <c r="S41" s="364"/>
      <c r="T41" s="362"/>
      <c r="U41" s="362"/>
      <c r="V41" s="364"/>
      <c r="W41" s="364">
        <v>1344037</v>
      </c>
      <c r="X41" s="362">
        <v>675000</v>
      </c>
      <c r="Y41" s="364">
        <v>669037</v>
      </c>
      <c r="Z41" s="365">
        <v>99.12</v>
      </c>
      <c r="AA41" s="366">
        <v>900000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1937617</v>
      </c>
      <c r="D43" s="369"/>
      <c r="E43" s="305">
        <v>3050000</v>
      </c>
      <c r="F43" s="370">
        <v>3050000</v>
      </c>
      <c r="G43" s="370"/>
      <c r="H43" s="305"/>
      <c r="I43" s="305">
        <v>407777</v>
      </c>
      <c r="J43" s="370">
        <v>407777</v>
      </c>
      <c r="K43" s="370"/>
      <c r="L43" s="305">
        <v>12672</v>
      </c>
      <c r="M43" s="305">
        <v>8790</v>
      </c>
      <c r="N43" s="370">
        <v>21462</v>
      </c>
      <c r="O43" s="370"/>
      <c r="P43" s="305"/>
      <c r="Q43" s="305"/>
      <c r="R43" s="370"/>
      <c r="S43" s="370"/>
      <c r="T43" s="305"/>
      <c r="U43" s="305"/>
      <c r="V43" s="370"/>
      <c r="W43" s="370">
        <v>429239</v>
      </c>
      <c r="X43" s="305">
        <v>2287500</v>
      </c>
      <c r="Y43" s="370">
        <v>-1858261</v>
      </c>
      <c r="Z43" s="371">
        <v>-81.24</v>
      </c>
      <c r="AA43" s="303">
        <v>3050000</v>
      </c>
    </row>
    <row r="44" spans="1:27" ht="12.75">
      <c r="A44" s="361" t="s">
        <v>251</v>
      </c>
      <c r="B44" s="136"/>
      <c r="C44" s="60">
        <v>30708</v>
      </c>
      <c r="D44" s="368"/>
      <c r="E44" s="54">
        <v>100000</v>
      </c>
      <c r="F44" s="53">
        <v>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</v>
      </c>
      <c r="Y44" s="53">
        <v>-75000</v>
      </c>
      <c r="Z44" s="94">
        <v>-100</v>
      </c>
      <c r="AA44" s="95">
        <v>100000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3904233</v>
      </c>
      <c r="D48" s="368"/>
      <c r="E48" s="54">
        <v>2150000</v>
      </c>
      <c r="F48" s="53">
        <v>2150000</v>
      </c>
      <c r="G48" s="53"/>
      <c r="H48" s="54">
        <v>195206</v>
      </c>
      <c r="I48" s="54">
        <v>881583</v>
      </c>
      <c r="J48" s="53">
        <v>1076789</v>
      </c>
      <c r="K48" s="53">
        <v>650392</v>
      </c>
      <c r="L48" s="54"/>
      <c r="M48" s="54"/>
      <c r="N48" s="53">
        <v>650392</v>
      </c>
      <c r="O48" s="53"/>
      <c r="P48" s="54">
        <v>42500</v>
      </c>
      <c r="Q48" s="54">
        <v>29754</v>
      </c>
      <c r="R48" s="53">
        <v>72254</v>
      </c>
      <c r="S48" s="53"/>
      <c r="T48" s="54"/>
      <c r="U48" s="54"/>
      <c r="V48" s="53"/>
      <c r="W48" s="53">
        <v>1799435</v>
      </c>
      <c r="X48" s="54">
        <v>1612500</v>
      </c>
      <c r="Y48" s="53">
        <v>186935</v>
      </c>
      <c r="Z48" s="94">
        <v>11.59</v>
      </c>
      <c r="AA48" s="95">
        <v>2150000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16265310</v>
      </c>
      <c r="D60" s="346">
        <f t="shared" si="14"/>
        <v>0</v>
      </c>
      <c r="E60" s="219">
        <f t="shared" si="14"/>
        <v>19800000</v>
      </c>
      <c r="F60" s="264">
        <f t="shared" si="14"/>
        <v>19800000</v>
      </c>
      <c r="G60" s="264">
        <f t="shared" si="14"/>
        <v>686041</v>
      </c>
      <c r="H60" s="219">
        <f t="shared" si="14"/>
        <v>395029</v>
      </c>
      <c r="I60" s="219">
        <f t="shared" si="14"/>
        <v>1289360</v>
      </c>
      <c r="J60" s="264">
        <f t="shared" si="14"/>
        <v>2370430</v>
      </c>
      <c r="K60" s="264">
        <f t="shared" si="14"/>
        <v>757303</v>
      </c>
      <c r="L60" s="219">
        <f t="shared" si="14"/>
        <v>276458</v>
      </c>
      <c r="M60" s="219">
        <f t="shared" si="14"/>
        <v>1801121</v>
      </c>
      <c r="N60" s="264">
        <f t="shared" si="14"/>
        <v>2834882</v>
      </c>
      <c r="O60" s="264">
        <f t="shared" si="14"/>
        <v>203496</v>
      </c>
      <c r="P60" s="219">
        <f t="shared" si="14"/>
        <v>461988</v>
      </c>
      <c r="Q60" s="219">
        <f t="shared" si="14"/>
        <v>1823564</v>
      </c>
      <c r="R60" s="264">
        <f t="shared" si="14"/>
        <v>2489048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7694360</v>
      </c>
      <c r="X60" s="219">
        <f t="shared" si="14"/>
        <v>14850000</v>
      </c>
      <c r="Y60" s="264">
        <f t="shared" si="14"/>
        <v>-7155640</v>
      </c>
      <c r="Z60" s="337">
        <f>+IF(X60&lt;&gt;0,+(Y60/X60)*100,0)</f>
        <v>-48.18612794612795</v>
      </c>
      <c r="AA60" s="232">
        <f>+AA57+AA54+AA51+AA40+AA37+AA34+AA22+AA5</f>
        <v>19800000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371804177</v>
      </c>
      <c r="D5" s="153">
        <f>SUM(D6:D8)</f>
        <v>0</v>
      </c>
      <c r="E5" s="154">
        <f t="shared" si="0"/>
        <v>371059000</v>
      </c>
      <c r="F5" s="100">
        <f t="shared" si="0"/>
        <v>371059000</v>
      </c>
      <c r="G5" s="100">
        <f t="shared" si="0"/>
        <v>142482126</v>
      </c>
      <c r="H5" s="100">
        <f t="shared" si="0"/>
        <v>4767445</v>
      </c>
      <c r="I5" s="100">
        <f t="shared" si="0"/>
        <v>3628253</v>
      </c>
      <c r="J5" s="100">
        <f t="shared" si="0"/>
        <v>150877824</v>
      </c>
      <c r="K5" s="100">
        <f t="shared" si="0"/>
        <v>11714013</v>
      </c>
      <c r="L5" s="100">
        <f t="shared" si="0"/>
        <v>7203978</v>
      </c>
      <c r="M5" s="100">
        <f t="shared" si="0"/>
        <v>102044222</v>
      </c>
      <c r="N5" s="100">
        <f t="shared" si="0"/>
        <v>120962213</v>
      </c>
      <c r="O5" s="100">
        <f t="shared" si="0"/>
        <v>4366667</v>
      </c>
      <c r="P5" s="100">
        <f t="shared" si="0"/>
        <v>5831173</v>
      </c>
      <c r="Q5" s="100">
        <f t="shared" si="0"/>
        <v>97783950</v>
      </c>
      <c r="R5" s="100">
        <f t="shared" si="0"/>
        <v>107981790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379821827</v>
      </c>
      <c r="X5" s="100">
        <f t="shared" si="0"/>
        <v>357720135</v>
      </c>
      <c r="Y5" s="100">
        <f t="shared" si="0"/>
        <v>22101692</v>
      </c>
      <c r="Z5" s="137">
        <f>+IF(X5&lt;&gt;0,+(Y5/X5)*100,0)</f>
        <v>6.178486989556794</v>
      </c>
      <c r="AA5" s="153">
        <f>SUM(AA6:AA8)</f>
        <v>371059000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371282961</v>
      </c>
      <c r="D7" s="157"/>
      <c r="E7" s="158">
        <v>371059000</v>
      </c>
      <c r="F7" s="159">
        <v>371059000</v>
      </c>
      <c r="G7" s="159">
        <v>142460037</v>
      </c>
      <c r="H7" s="159">
        <v>4761094</v>
      </c>
      <c r="I7" s="159">
        <v>3523752</v>
      </c>
      <c r="J7" s="159">
        <v>150744883</v>
      </c>
      <c r="K7" s="159">
        <v>11705365</v>
      </c>
      <c r="L7" s="159">
        <v>7171491</v>
      </c>
      <c r="M7" s="159">
        <v>102030232</v>
      </c>
      <c r="N7" s="159">
        <v>120907088</v>
      </c>
      <c r="O7" s="159">
        <v>4358875</v>
      </c>
      <c r="P7" s="159">
        <v>5813956</v>
      </c>
      <c r="Q7" s="159">
        <v>97767511</v>
      </c>
      <c r="R7" s="159">
        <v>107940342</v>
      </c>
      <c r="S7" s="159"/>
      <c r="T7" s="159"/>
      <c r="U7" s="159"/>
      <c r="V7" s="159"/>
      <c r="W7" s="159">
        <v>379592313</v>
      </c>
      <c r="X7" s="159">
        <v>357720135</v>
      </c>
      <c r="Y7" s="159">
        <v>21872178</v>
      </c>
      <c r="Z7" s="141">
        <v>6.11</v>
      </c>
      <c r="AA7" s="157">
        <v>371059000</v>
      </c>
    </row>
    <row r="8" spans="1:27" ht="12.75">
      <c r="A8" s="138" t="s">
        <v>77</v>
      </c>
      <c r="B8" s="136"/>
      <c r="C8" s="155">
        <v>521216</v>
      </c>
      <c r="D8" s="155"/>
      <c r="E8" s="156"/>
      <c r="F8" s="60"/>
      <c r="G8" s="60">
        <v>22089</v>
      </c>
      <c r="H8" s="60">
        <v>6351</v>
      </c>
      <c r="I8" s="60">
        <v>104501</v>
      </c>
      <c r="J8" s="60">
        <v>132941</v>
      </c>
      <c r="K8" s="60">
        <v>8648</v>
      </c>
      <c r="L8" s="60">
        <v>32487</v>
      </c>
      <c r="M8" s="60">
        <v>13990</v>
      </c>
      <c r="N8" s="60">
        <v>55125</v>
      </c>
      <c r="O8" s="60">
        <v>7792</v>
      </c>
      <c r="P8" s="60">
        <v>17217</v>
      </c>
      <c r="Q8" s="60">
        <v>16439</v>
      </c>
      <c r="R8" s="60">
        <v>41448</v>
      </c>
      <c r="S8" s="60"/>
      <c r="T8" s="60"/>
      <c r="U8" s="60"/>
      <c r="V8" s="60"/>
      <c r="W8" s="60">
        <v>229514</v>
      </c>
      <c r="X8" s="60"/>
      <c r="Y8" s="60">
        <v>229514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1033133</v>
      </c>
      <c r="D9" s="153">
        <f>SUM(D10:D14)</f>
        <v>0</v>
      </c>
      <c r="E9" s="154">
        <f t="shared" si="1"/>
        <v>912000</v>
      </c>
      <c r="F9" s="100">
        <f t="shared" si="1"/>
        <v>912000</v>
      </c>
      <c r="G9" s="100">
        <f t="shared" si="1"/>
        <v>70179</v>
      </c>
      <c r="H9" s="100">
        <f t="shared" si="1"/>
        <v>79927</v>
      </c>
      <c r="I9" s="100">
        <f t="shared" si="1"/>
        <v>78879</v>
      </c>
      <c r="J9" s="100">
        <f t="shared" si="1"/>
        <v>228985</v>
      </c>
      <c r="K9" s="100">
        <f t="shared" si="1"/>
        <v>85730</v>
      </c>
      <c r="L9" s="100">
        <f t="shared" si="1"/>
        <v>86373</v>
      </c>
      <c r="M9" s="100">
        <f t="shared" si="1"/>
        <v>98470</v>
      </c>
      <c r="N9" s="100">
        <f t="shared" si="1"/>
        <v>270573</v>
      </c>
      <c r="O9" s="100">
        <f t="shared" si="1"/>
        <v>83846</v>
      </c>
      <c r="P9" s="100">
        <f t="shared" si="1"/>
        <v>133532</v>
      </c>
      <c r="Q9" s="100">
        <f t="shared" si="1"/>
        <v>87213</v>
      </c>
      <c r="R9" s="100">
        <f t="shared" si="1"/>
        <v>304591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804149</v>
      </c>
      <c r="X9" s="100">
        <f t="shared" si="1"/>
        <v>744356</v>
      </c>
      <c r="Y9" s="100">
        <f t="shared" si="1"/>
        <v>59793</v>
      </c>
      <c r="Z9" s="137">
        <f>+IF(X9&lt;&gt;0,+(Y9/X9)*100,0)</f>
        <v>8.032849872910273</v>
      </c>
      <c r="AA9" s="153">
        <f>SUM(AA10:AA14)</f>
        <v>912000</v>
      </c>
    </row>
    <row r="10" spans="1:27" ht="12.75">
      <c r="A10" s="138" t="s">
        <v>79</v>
      </c>
      <c r="B10" s="136"/>
      <c r="C10" s="155">
        <v>465123</v>
      </c>
      <c r="D10" s="155"/>
      <c r="E10" s="156">
        <v>302000</v>
      </c>
      <c r="F10" s="60">
        <v>302000</v>
      </c>
      <c r="G10" s="60">
        <v>21057</v>
      </c>
      <c r="H10" s="60">
        <v>31127</v>
      </c>
      <c r="I10" s="60">
        <v>29281</v>
      </c>
      <c r="J10" s="60">
        <v>81465</v>
      </c>
      <c r="K10" s="60">
        <v>33046</v>
      </c>
      <c r="L10" s="60">
        <v>34148</v>
      </c>
      <c r="M10" s="60">
        <v>50098</v>
      </c>
      <c r="N10" s="60">
        <v>117292</v>
      </c>
      <c r="O10" s="60">
        <v>30274</v>
      </c>
      <c r="P10" s="60">
        <v>80395</v>
      </c>
      <c r="Q10" s="60">
        <v>35683</v>
      </c>
      <c r="R10" s="60">
        <v>146352</v>
      </c>
      <c r="S10" s="60"/>
      <c r="T10" s="60"/>
      <c r="U10" s="60"/>
      <c r="V10" s="60"/>
      <c r="W10" s="60">
        <v>345109</v>
      </c>
      <c r="X10" s="60">
        <v>248769</v>
      </c>
      <c r="Y10" s="60">
        <v>96340</v>
      </c>
      <c r="Z10" s="140">
        <v>38.73</v>
      </c>
      <c r="AA10" s="155">
        <v>302000</v>
      </c>
    </row>
    <row r="11" spans="1:27" ht="12.75">
      <c r="A11" s="138" t="s">
        <v>80</v>
      </c>
      <c r="B11" s="136"/>
      <c r="C11" s="155">
        <v>7730</v>
      </c>
      <c r="D11" s="155"/>
      <c r="E11" s="156">
        <v>100000</v>
      </c>
      <c r="F11" s="60">
        <v>100000</v>
      </c>
      <c r="G11" s="60">
        <v>750</v>
      </c>
      <c r="H11" s="60">
        <v>428</v>
      </c>
      <c r="I11" s="60">
        <v>1226</v>
      </c>
      <c r="J11" s="60">
        <v>2404</v>
      </c>
      <c r="K11" s="60">
        <v>4312</v>
      </c>
      <c r="L11" s="60">
        <v>3853</v>
      </c>
      <c r="M11" s="60"/>
      <c r="N11" s="60">
        <v>8165</v>
      </c>
      <c r="O11" s="60">
        <v>5200</v>
      </c>
      <c r="P11" s="60">
        <v>4765</v>
      </c>
      <c r="Q11" s="60">
        <v>3158</v>
      </c>
      <c r="R11" s="60">
        <v>13123</v>
      </c>
      <c r="S11" s="60"/>
      <c r="T11" s="60"/>
      <c r="U11" s="60"/>
      <c r="V11" s="60"/>
      <c r="W11" s="60">
        <v>23692</v>
      </c>
      <c r="X11" s="60">
        <v>75364</v>
      </c>
      <c r="Y11" s="60">
        <v>-51672</v>
      </c>
      <c r="Z11" s="140">
        <v>-68.56</v>
      </c>
      <c r="AA11" s="155">
        <v>100000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>
        <v>560280</v>
      </c>
      <c r="D13" s="155"/>
      <c r="E13" s="156">
        <v>510000</v>
      </c>
      <c r="F13" s="60">
        <v>510000</v>
      </c>
      <c r="G13" s="60">
        <v>48372</v>
      </c>
      <c r="H13" s="60">
        <v>48372</v>
      </c>
      <c r="I13" s="60">
        <v>48372</v>
      </c>
      <c r="J13" s="60">
        <v>145116</v>
      </c>
      <c r="K13" s="60">
        <v>48372</v>
      </c>
      <c r="L13" s="60">
        <v>48372</v>
      </c>
      <c r="M13" s="60">
        <v>48372</v>
      </c>
      <c r="N13" s="60">
        <v>145116</v>
      </c>
      <c r="O13" s="60">
        <v>48372</v>
      </c>
      <c r="P13" s="60">
        <v>48372</v>
      </c>
      <c r="Q13" s="60">
        <v>48372</v>
      </c>
      <c r="R13" s="60">
        <v>145116</v>
      </c>
      <c r="S13" s="60"/>
      <c r="T13" s="60"/>
      <c r="U13" s="60"/>
      <c r="V13" s="60"/>
      <c r="W13" s="60">
        <v>435348</v>
      </c>
      <c r="X13" s="60">
        <v>420223</v>
      </c>
      <c r="Y13" s="60">
        <v>15125</v>
      </c>
      <c r="Z13" s="140">
        <v>3.6</v>
      </c>
      <c r="AA13" s="155">
        <v>510000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5503908</v>
      </c>
      <c r="D15" s="153">
        <f>SUM(D16:D18)</f>
        <v>0</v>
      </c>
      <c r="E15" s="154">
        <f t="shared" si="2"/>
        <v>8055970</v>
      </c>
      <c r="F15" s="100">
        <f t="shared" si="2"/>
        <v>8055970</v>
      </c>
      <c r="G15" s="100">
        <f t="shared" si="2"/>
        <v>563601</v>
      </c>
      <c r="H15" s="100">
        <f t="shared" si="2"/>
        <v>861692</v>
      </c>
      <c r="I15" s="100">
        <f t="shared" si="2"/>
        <v>617460</v>
      </c>
      <c r="J15" s="100">
        <f t="shared" si="2"/>
        <v>2042753</v>
      </c>
      <c r="K15" s="100">
        <f t="shared" si="2"/>
        <v>288112</v>
      </c>
      <c r="L15" s="100">
        <f t="shared" si="2"/>
        <v>451001</v>
      </c>
      <c r="M15" s="100">
        <f t="shared" si="2"/>
        <v>403323</v>
      </c>
      <c r="N15" s="100">
        <f t="shared" si="2"/>
        <v>1142436</v>
      </c>
      <c r="O15" s="100">
        <f t="shared" si="2"/>
        <v>533951</v>
      </c>
      <c r="P15" s="100">
        <f t="shared" si="2"/>
        <v>1009382</v>
      </c>
      <c r="Q15" s="100">
        <f t="shared" si="2"/>
        <v>-1611863</v>
      </c>
      <c r="R15" s="100">
        <f t="shared" si="2"/>
        <v>-68530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3116659</v>
      </c>
      <c r="X15" s="100">
        <f t="shared" si="2"/>
        <v>7629929</v>
      </c>
      <c r="Y15" s="100">
        <f t="shared" si="2"/>
        <v>-4513270</v>
      </c>
      <c r="Z15" s="137">
        <f>+IF(X15&lt;&gt;0,+(Y15/X15)*100,0)</f>
        <v>-59.15218870319763</v>
      </c>
      <c r="AA15" s="153">
        <f>SUM(AA16:AA18)</f>
        <v>8055970</v>
      </c>
    </row>
    <row r="16" spans="1:27" ht="12.75">
      <c r="A16" s="138" t="s">
        <v>85</v>
      </c>
      <c r="B16" s="136"/>
      <c r="C16" s="155">
        <v>546403</v>
      </c>
      <c r="D16" s="155"/>
      <c r="E16" s="156">
        <v>655970</v>
      </c>
      <c r="F16" s="60">
        <v>655970</v>
      </c>
      <c r="G16" s="60">
        <v>45574</v>
      </c>
      <c r="H16" s="60">
        <v>56270</v>
      </c>
      <c r="I16" s="60">
        <v>39104</v>
      </c>
      <c r="J16" s="60">
        <v>140948</v>
      </c>
      <c r="K16" s="60">
        <v>46771</v>
      </c>
      <c r="L16" s="60">
        <v>47139</v>
      </c>
      <c r="M16" s="60">
        <v>39399</v>
      </c>
      <c r="N16" s="60">
        <v>133309</v>
      </c>
      <c r="O16" s="60">
        <v>49999</v>
      </c>
      <c r="P16" s="60">
        <v>40429</v>
      </c>
      <c r="Q16" s="60">
        <v>58711</v>
      </c>
      <c r="R16" s="60">
        <v>149139</v>
      </c>
      <c r="S16" s="60"/>
      <c r="T16" s="60"/>
      <c r="U16" s="60"/>
      <c r="V16" s="60"/>
      <c r="W16" s="60">
        <v>423396</v>
      </c>
      <c r="X16" s="60">
        <v>554903</v>
      </c>
      <c r="Y16" s="60">
        <v>-131507</v>
      </c>
      <c r="Z16" s="140">
        <v>-23.7</v>
      </c>
      <c r="AA16" s="155">
        <v>655970</v>
      </c>
    </row>
    <row r="17" spans="1:27" ht="12.75">
      <c r="A17" s="138" t="s">
        <v>86</v>
      </c>
      <c r="B17" s="136"/>
      <c r="C17" s="155">
        <v>4957505</v>
      </c>
      <c r="D17" s="155"/>
      <c r="E17" s="156">
        <v>7400000</v>
      </c>
      <c r="F17" s="60">
        <v>7400000</v>
      </c>
      <c r="G17" s="60">
        <v>518027</v>
      </c>
      <c r="H17" s="60">
        <v>805422</v>
      </c>
      <c r="I17" s="60">
        <v>578356</v>
      </c>
      <c r="J17" s="60">
        <v>1901805</v>
      </c>
      <c r="K17" s="60">
        <v>241341</v>
      </c>
      <c r="L17" s="60">
        <v>403862</v>
      </c>
      <c r="M17" s="60">
        <v>363924</v>
      </c>
      <c r="N17" s="60">
        <v>1009127</v>
      </c>
      <c r="O17" s="60">
        <v>483952</v>
      </c>
      <c r="P17" s="60">
        <v>968953</v>
      </c>
      <c r="Q17" s="60">
        <v>-1670574</v>
      </c>
      <c r="R17" s="60">
        <v>-217669</v>
      </c>
      <c r="S17" s="60"/>
      <c r="T17" s="60"/>
      <c r="U17" s="60"/>
      <c r="V17" s="60"/>
      <c r="W17" s="60">
        <v>2693263</v>
      </c>
      <c r="X17" s="60">
        <v>7075026</v>
      </c>
      <c r="Y17" s="60">
        <v>-4381763</v>
      </c>
      <c r="Z17" s="140">
        <v>-61.93</v>
      </c>
      <c r="AA17" s="155">
        <v>7400000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4302623</v>
      </c>
      <c r="D19" s="153">
        <f>SUM(D20:D23)</f>
        <v>0</v>
      </c>
      <c r="E19" s="154">
        <f t="shared" si="3"/>
        <v>4310000</v>
      </c>
      <c r="F19" s="100">
        <f t="shared" si="3"/>
        <v>4310000</v>
      </c>
      <c r="G19" s="100">
        <f t="shared" si="3"/>
        <v>389563</v>
      </c>
      <c r="H19" s="100">
        <f t="shared" si="3"/>
        <v>369018</v>
      </c>
      <c r="I19" s="100">
        <f t="shared" si="3"/>
        <v>369722</v>
      </c>
      <c r="J19" s="100">
        <f t="shared" si="3"/>
        <v>1128303</v>
      </c>
      <c r="K19" s="100">
        <f t="shared" si="3"/>
        <v>369533</v>
      </c>
      <c r="L19" s="100">
        <f t="shared" si="3"/>
        <v>371343</v>
      </c>
      <c r="M19" s="100">
        <f t="shared" si="3"/>
        <v>370763</v>
      </c>
      <c r="N19" s="100">
        <f t="shared" si="3"/>
        <v>1111639</v>
      </c>
      <c r="O19" s="100">
        <f t="shared" si="3"/>
        <v>367564</v>
      </c>
      <c r="P19" s="100">
        <f t="shared" si="3"/>
        <v>368457</v>
      </c>
      <c r="Q19" s="100">
        <f t="shared" si="3"/>
        <v>369884</v>
      </c>
      <c r="R19" s="100">
        <f t="shared" si="3"/>
        <v>1105905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3345847</v>
      </c>
      <c r="X19" s="100">
        <f t="shared" si="3"/>
        <v>3953691</v>
      </c>
      <c r="Y19" s="100">
        <f t="shared" si="3"/>
        <v>-607844</v>
      </c>
      <c r="Z19" s="137">
        <f>+IF(X19&lt;&gt;0,+(Y19/X19)*100,0)</f>
        <v>-15.374089679744825</v>
      </c>
      <c r="AA19" s="153">
        <f>SUM(AA20:AA23)</f>
        <v>4310000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4302623</v>
      </c>
      <c r="D23" s="155"/>
      <c r="E23" s="156">
        <v>4310000</v>
      </c>
      <c r="F23" s="60">
        <v>4310000</v>
      </c>
      <c r="G23" s="60">
        <v>389563</v>
      </c>
      <c r="H23" s="60">
        <v>369018</v>
      </c>
      <c r="I23" s="60">
        <v>369722</v>
      </c>
      <c r="J23" s="60">
        <v>1128303</v>
      </c>
      <c r="K23" s="60">
        <v>369533</v>
      </c>
      <c r="L23" s="60">
        <v>371343</v>
      </c>
      <c r="M23" s="60">
        <v>370763</v>
      </c>
      <c r="N23" s="60">
        <v>1111639</v>
      </c>
      <c r="O23" s="60">
        <v>367564</v>
      </c>
      <c r="P23" s="60">
        <v>368457</v>
      </c>
      <c r="Q23" s="60">
        <v>369884</v>
      </c>
      <c r="R23" s="60">
        <v>1105905</v>
      </c>
      <c r="S23" s="60"/>
      <c r="T23" s="60"/>
      <c r="U23" s="60"/>
      <c r="V23" s="60"/>
      <c r="W23" s="60">
        <v>3345847</v>
      </c>
      <c r="X23" s="60">
        <v>3953691</v>
      </c>
      <c r="Y23" s="60">
        <v>-607844</v>
      </c>
      <c r="Z23" s="140">
        <v>-15.37</v>
      </c>
      <c r="AA23" s="155">
        <v>4310000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382643841</v>
      </c>
      <c r="D25" s="168">
        <f>+D5+D9+D15+D19+D24</f>
        <v>0</v>
      </c>
      <c r="E25" s="169">
        <f t="shared" si="4"/>
        <v>384336970</v>
      </c>
      <c r="F25" s="73">
        <f t="shared" si="4"/>
        <v>384336970</v>
      </c>
      <c r="G25" s="73">
        <f t="shared" si="4"/>
        <v>143505469</v>
      </c>
      <c r="H25" s="73">
        <f t="shared" si="4"/>
        <v>6078082</v>
      </c>
      <c r="I25" s="73">
        <f t="shared" si="4"/>
        <v>4694314</v>
      </c>
      <c r="J25" s="73">
        <f t="shared" si="4"/>
        <v>154277865</v>
      </c>
      <c r="K25" s="73">
        <f t="shared" si="4"/>
        <v>12457388</v>
      </c>
      <c r="L25" s="73">
        <f t="shared" si="4"/>
        <v>8112695</v>
      </c>
      <c r="M25" s="73">
        <f t="shared" si="4"/>
        <v>102916778</v>
      </c>
      <c r="N25" s="73">
        <f t="shared" si="4"/>
        <v>123486861</v>
      </c>
      <c r="O25" s="73">
        <f t="shared" si="4"/>
        <v>5352028</v>
      </c>
      <c r="P25" s="73">
        <f t="shared" si="4"/>
        <v>7342544</v>
      </c>
      <c r="Q25" s="73">
        <f t="shared" si="4"/>
        <v>96629184</v>
      </c>
      <c r="R25" s="73">
        <f t="shared" si="4"/>
        <v>109323756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387088482</v>
      </c>
      <c r="X25" s="73">
        <f t="shared" si="4"/>
        <v>370048111</v>
      </c>
      <c r="Y25" s="73">
        <f t="shared" si="4"/>
        <v>17040371</v>
      </c>
      <c r="Z25" s="170">
        <f>+IF(X25&lt;&gt;0,+(Y25/X25)*100,0)</f>
        <v>4.604906900875924</v>
      </c>
      <c r="AA25" s="168">
        <f>+AA5+AA9+AA15+AA19+AA24</f>
        <v>384336970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208735324</v>
      </c>
      <c r="D28" s="153">
        <f>SUM(D29:D31)</f>
        <v>0</v>
      </c>
      <c r="E28" s="154">
        <f t="shared" si="5"/>
        <v>205732727</v>
      </c>
      <c r="F28" s="100">
        <f t="shared" si="5"/>
        <v>205732727</v>
      </c>
      <c r="G28" s="100">
        <f t="shared" si="5"/>
        <v>8212810</v>
      </c>
      <c r="H28" s="100">
        <f t="shared" si="5"/>
        <v>9856567</v>
      </c>
      <c r="I28" s="100">
        <f t="shared" si="5"/>
        <v>14058488</v>
      </c>
      <c r="J28" s="100">
        <f t="shared" si="5"/>
        <v>32127865</v>
      </c>
      <c r="K28" s="100">
        <f t="shared" si="5"/>
        <v>15714698</v>
      </c>
      <c r="L28" s="100">
        <f t="shared" si="5"/>
        <v>11729619</v>
      </c>
      <c r="M28" s="100">
        <f t="shared" si="5"/>
        <v>14561918</v>
      </c>
      <c r="N28" s="100">
        <f t="shared" si="5"/>
        <v>42006235</v>
      </c>
      <c r="O28" s="100">
        <f t="shared" si="5"/>
        <v>9516259</v>
      </c>
      <c r="P28" s="100">
        <f t="shared" si="5"/>
        <v>10351159</v>
      </c>
      <c r="Q28" s="100">
        <f t="shared" si="5"/>
        <v>11295988</v>
      </c>
      <c r="R28" s="100">
        <f t="shared" si="5"/>
        <v>31163406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105297506</v>
      </c>
      <c r="X28" s="100">
        <f t="shared" si="5"/>
        <v>145450248</v>
      </c>
      <c r="Y28" s="100">
        <f t="shared" si="5"/>
        <v>-40152742</v>
      </c>
      <c r="Z28" s="137">
        <f>+IF(X28&lt;&gt;0,+(Y28/X28)*100,0)</f>
        <v>-27.605825739121464</v>
      </c>
      <c r="AA28" s="153">
        <f>SUM(AA29:AA31)</f>
        <v>205732727</v>
      </c>
    </row>
    <row r="29" spans="1:27" ht="12.75">
      <c r="A29" s="138" t="s">
        <v>75</v>
      </c>
      <c r="B29" s="136"/>
      <c r="C29" s="155">
        <v>48105512</v>
      </c>
      <c r="D29" s="155"/>
      <c r="E29" s="156">
        <v>37390602</v>
      </c>
      <c r="F29" s="60">
        <v>37390602</v>
      </c>
      <c r="G29" s="60">
        <v>3774084</v>
      </c>
      <c r="H29" s="60">
        <v>3748557</v>
      </c>
      <c r="I29" s="60">
        <v>4581804</v>
      </c>
      <c r="J29" s="60">
        <v>12104445</v>
      </c>
      <c r="K29" s="60">
        <v>4491901</v>
      </c>
      <c r="L29" s="60">
        <v>3822821</v>
      </c>
      <c r="M29" s="60">
        <v>4071193</v>
      </c>
      <c r="N29" s="60">
        <v>12385915</v>
      </c>
      <c r="O29" s="60">
        <v>3678936</v>
      </c>
      <c r="P29" s="60">
        <v>5127715</v>
      </c>
      <c r="Q29" s="60">
        <v>4018819</v>
      </c>
      <c r="R29" s="60">
        <v>12825470</v>
      </c>
      <c r="S29" s="60"/>
      <c r="T29" s="60"/>
      <c r="U29" s="60"/>
      <c r="V29" s="60"/>
      <c r="W29" s="60">
        <v>37315830</v>
      </c>
      <c r="X29" s="60">
        <v>29378096</v>
      </c>
      <c r="Y29" s="60">
        <v>7937734</v>
      </c>
      <c r="Z29" s="140">
        <v>27.02</v>
      </c>
      <c r="AA29" s="155">
        <v>37390602</v>
      </c>
    </row>
    <row r="30" spans="1:27" ht="12.75">
      <c r="A30" s="138" t="s">
        <v>76</v>
      </c>
      <c r="B30" s="136"/>
      <c r="C30" s="157">
        <v>109296991</v>
      </c>
      <c r="D30" s="157"/>
      <c r="E30" s="158">
        <v>165725711</v>
      </c>
      <c r="F30" s="159">
        <v>165725711</v>
      </c>
      <c r="G30" s="159">
        <v>1575420</v>
      </c>
      <c r="H30" s="159">
        <v>1749679</v>
      </c>
      <c r="I30" s="159">
        <v>4271891</v>
      </c>
      <c r="J30" s="159">
        <v>7596990</v>
      </c>
      <c r="K30" s="159">
        <v>6004053</v>
      </c>
      <c r="L30" s="159">
        <v>3898092</v>
      </c>
      <c r="M30" s="159">
        <v>6191148</v>
      </c>
      <c r="N30" s="159">
        <v>16093293</v>
      </c>
      <c r="O30" s="159">
        <v>2780312</v>
      </c>
      <c r="P30" s="159">
        <v>1516764</v>
      </c>
      <c r="Q30" s="159">
        <v>1869547</v>
      </c>
      <c r="R30" s="159">
        <v>6166623</v>
      </c>
      <c r="S30" s="159"/>
      <c r="T30" s="159"/>
      <c r="U30" s="159"/>
      <c r="V30" s="159"/>
      <c r="W30" s="159">
        <v>29856906</v>
      </c>
      <c r="X30" s="159">
        <v>113904801</v>
      </c>
      <c r="Y30" s="159">
        <v>-84047895</v>
      </c>
      <c r="Z30" s="141">
        <v>-73.79</v>
      </c>
      <c r="AA30" s="157">
        <v>165725711</v>
      </c>
    </row>
    <row r="31" spans="1:27" ht="12.75">
      <c r="A31" s="138" t="s">
        <v>77</v>
      </c>
      <c r="B31" s="136"/>
      <c r="C31" s="155">
        <v>51332821</v>
      </c>
      <c r="D31" s="155"/>
      <c r="E31" s="156">
        <v>2616414</v>
      </c>
      <c r="F31" s="60">
        <v>2616414</v>
      </c>
      <c r="G31" s="60">
        <v>2863306</v>
      </c>
      <c r="H31" s="60">
        <v>4358331</v>
      </c>
      <c r="I31" s="60">
        <v>5204793</v>
      </c>
      <c r="J31" s="60">
        <v>12426430</v>
      </c>
      <c r="K31" s="60">
        <v>5218744</v>
      </c>
      <c r="L31" s="60">
        <v>4008706</v>
      </c>
      <c r="M31" s="60">
        <v>4299577</v>
      </c>
      <c r="N31" s="60">
        <v>13527027</v>
      </c>
      <c r="O31" s="60">
        <v>3057011</v>
      </c>
      <c r="P31" s="60">
        <v>3706680</v>
      </c>
      <c r="Q31" s="60">
        <v>5407622</v>
      </c>
      <c r="R31" s="60">
        <v>12171313</v>
      </c>
      <c r="S31" s="60"/>
      <c r="T31" s="60"/>
      <c r="U31" s="60"/>
      <c r="V31" s="60"/>
      <c r="W31" s="60">
        <v>38124770</v>
      </c>
      <c r="X31" s="60">
        <v>2167351</v>
      </c>
      <c r="Y31" s="60">
        <v>35957419</v>
      </c>
      <c r="Z31" s="140">
        <v>1659.05</v>
      </c>
      <c r="AA31" s="155">
        <v>2616414</v>
      </c>
    </row>
    <row r="32" spans="1:27" ht="12.75">
      <c r="A32" s="135" t="s">
        <v>78</v>
      </c>
      <c r="B32" s="136"/>
      <c r="C32" s="153">
        <f aca="true" t="shared" si="6" ref="C32:Y32">SUM(C33:C37)</f>
        <v>24112424</v>
      </c>
      <c r="D32" s="153">
        <f>SUM(D33:D37)</f>
        <v>0</v>
      </c>
      <c r="E32" s="154">
        <f t="shared" si="6"/>
        <v>31195506</v>
      </c>
      <c r="F32" s="100">
        <f t="shared" si="6"/>
        <v>31195506</v>
      </c>
      <c r="G32" s="100">
        <f t="shared" si="6"/>
        <v>1988813</v>
      </c>
      <c r="H32" s="100">
        <f t="shared" si="6"/>
        <v>2258048</v>
      </c>
      <c r="I32" s="100">
        <f t="shared" si="6"/>
        <v>1977938</v>
      </c>
      <c r="J32" s="100">
        <f t="shared" si="6"/>
        <v>6224799</v>
      </c>
      <c r="K32" s="100">
        <f t="shared" si="6"/>
        <v>2035013</v>
      </c>
      <c r="L32" s="100">
        <f t="shared" si="6"/>
        <v>2010110</v>
      </c>
      <c r="M32" s="100">
        <f t="shared" si="6"/>
        <v>2109457</v>
      </c>
      <c r="N32" s="100">
        <f t="shared" si="6"/>
        <v>6154580</v>
      </c>
      <c r="O32" s="100">
        <f t="shared" si="6"/>
        <v>2199400</v>
      </c>
      <c r="P32" s="100">
        <f t="shared" si="6"/>
        <v>2018915</v>
      </c>
      <c r="Q32" s="100">
        <f t="shared" si="6"/>
        <v>2192195</v>
      </c>
      <c r="R32" s="100">
        <f t="shared" si="6"/>
        <v>6410510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18789889</v>
      </c>
      <c r="X32" s="100">
        <f t="shared" si="6"/>
        <v>22506497</v>
      </c>
      <c r="Y32" s="100">
        <f t="shared" si="6"/>
        <v>-3716608</v>
      </c>
      <c r="Z32" s="137">
        <f>+IF(X32&lt;&gt;0,+(Y32/X32)*100,0)</f>
        <v>-16.513489415967307</v>
      </c>
      <c r="AA32" s="153">
        <f>SUM(AA33:AA37)</f>
        <v>31195506</v>
      </c>
    </row>
    <row r="33" spans="1:27" ht="12.75">
      <c r="A33" s="138" t="s">
        <v>79</v>
      </c>
      <c r="B33" s="136"/>
      <c r="C33" s="155">
        <v>8075717</v>
      </c>
      <c r="D33" s="155"/>
      <c r="E33" s="156">
        <v>9355420</v>
      </c>
      <c r="F33" s="60">
        <v>9355420</v>
      </c>
      <c r="G33" s="60">
        <v>672156</v>
      </c>
      <c r="H33" s="60">
        <v>818759</v>
      </c>
      <c r="I33" s="60">
        <v>606642</v>
      </c>
      <c r="J33" s="60">
        <v>2097557</v>
      </c>
      <c r="K33" s="60">
        <v>582667</v>
      </c>
      <c r="L33" s="60">
        <v>671251</v>
      </c>
      <c r="M33" s="60">
        <v>669431</v>
      </c>
      <c r="N33" s="60">
        <v>1923349</v>
      </c>
      <c r="O33" s="60">
        <v>650625</v>
      </c>
      <c r="P33" s="60">
        <v>582619</v>
      </c>
      <c r="Q33" s="60">
        <v>630594</v>
      </c>
      <c r="R33" s="60">
        <v>1863838</v>
      </c>
      <c r="S33" s="60"/>
      <c r="T33" s="60"/>
      <c r="U33" s="60"/>
      <c r="V33" s="60"/>
      <c r="W33" s="60">
        <v>5884744</v>
      </c>
      <c r="X33" s="60">
        <v>6992003</v>
      </c>
      <c r="Y33" s="60">
        <v>-1107259</v>
      </c>
      <c r="Z33" s="140">
        <v>-15.84</v>
      </c>
      <c r="AA33" s="155">
        <v>9355420</v>
      </c>
    </row>
    <row r="34" spans="1:27" ht="12.75">
      <c r="A34" s="138" t="s">
        <v>80</v>
      </c>
      <c r="B34" s="136"/>
      <c r="C34" s="155">
        <v>6161756</v>
      </c>
      <c r="D34" s="155"/>
      <c r="E34" s="156">
        <v>5714781</v>
      </c>
      <c r="F34" s="60">
        <v>5714781</v>
      </c>
      <c r="G34" s="60">
        <v>463588</v>
      </c>
      <c r="H34" s="60">
        <v>476231</v>
      </c>
      <c r="I34" s="60">
        <v>417607</v>
      </c>
      <c r="J34" s="60">
        <v>1357426</v>
      </c>
      <c r="K34" s="60">
        <v>447301</v>
      </c>
      <c r="L34" s="60">
        <v>400646</v>
      </c>
      <c r="M34" s="60">
        <v>474036</v>
      </c>
      <c r="N34" s="60">
        <v>1321983</v>
      </c>
      <c r="O34" s="60">
        <v>577291</v>
      </c>
      <c r="P34" s="60">
        <v>459585</v>
      </c>
      <c r="Q34" s="60">
        <v>447100</v>
      </c>
      <c r="R34" s="60">
        <v>1483976</v>
      </c>
      <c r="S34" s="60"/>
      <c r="T34" s="60"/>
      <c r="U34" s="60"/>
      <c r="V34" s="60"/>
      <c r="W34" s="60">
        <v>4163385</v>
      </c>
      <c r="X34" s="60">
        <v>4106254</v>
      </c>
      <c r="Y34" s="60">
        <v>57131</v>
      </c>
      <c r="Z34" s="140">
        <v>1.39</v>
      </c>
      <c r="AA34" s="155">
        <v>5714781</v>
      </c>
    </row>
    <row r="35" spans="1:27" ht="12.75">
      <c r="A35" s="138" t="s">
        <v>81</v>
      </c>
      <c r="B35" s="136"/>
      <c r="C35" s="155">
        <v>8930282</v>
      </c>
      <c r="D35" s="155"/>
      <c r="E35" s="156">
        <v>15110140</v>
      </c>
      <c r="F35" s="60">
        <v>15110140</v>
      </c>
      <c r="G35" s="60">
        <v>775363</v>
      </c>
      <c r="H35" s="60">
        <v>883143</v>
      </c>
      <c r="I35" s="60">
        <v>873827</v>
      </c>
      <c r="J35" s="60">
        <v>2532333</v>
      </c>
      <c r="K35" s="60">
        <v>927310</v>
      </c>
      <c r="L35" s="60">
        <v>855653</v>
      </c>
      <c r="M35" s="60">
        <v>882132</v>
      </c>
      <c r="N35" s="60">
        <v>2665095</v>
      </c>
      <c r="O35" s="60">
        <v>894723</v>
      </c>
      <c r="P35" s="60">
        <v>862513</v>
      </c>
      <c r="Q35" s="60">
        <v>1020673</v>
      </c>
      <c r="R35" s="60">
        <v>2777909</v>
      </c>
      <c r="S35" s="60"/>
      <c r="T35" s="60"/>
      <c r="U35" s="60"/>
      <c r="V35" s="60"/>
      <c r="W35" s="60">
        <v>7975337</v>
      </c>
      <c r="X35" s="60">
        <v>10857401</v>
      </c>
      <c r="Y35" s="60">
        <v>-2882064</v>
      </c>
      <c r="Z35" s="140">
        <v>-26.54</v>
      </c>
      <c r="AA35" s="155">
        <v>15110140</v>
      </c>
    </row>
    <row r="36" spans="1:27" ht="12.75">
      <c r="A36" s="138" t="s">
        <v>82</v>
      </c>
      <c r="B36" s="136"/>
      <c r="C36" s="155">
        <v>944669</v>
      </c>
      <c r="D36" s="155"/>
      <c r="E36" s="156">
        <v>1015165</v>
      </c>
      <c r="F36" s="60">
        <v>1015165</v>
      </c>
      <c r="G36" s="60">
        <v>77706</v>
      </c>
      <c r="H36" s="60">
        <v>79915</v>
      </c>
      <c r="I36" s="60">
        <v>79862</v>
      </c>
      <c r="J36" s="60">
        <v>237483</v>
      </c>
      <c r="K36" s="60">
        <v>77735</v>
      </c>
      <c r="L36" s="60">
        <v>82560</v>
      </c>
      <c r="M36" s="60">
        <v>83858</v>
      </c>
      <c r="N36" s="60">
        <v>244153</v>
      </c>
      <c r="O36" s="60">
        <v>76761</v>
      </c>
      <c r="P36" s="60">
        <v>114198</v>
      </c>
      <c r="Q36" s="60">
        <v>93828</v>
      </c>
      <c r="R36" s="60">
        <v>284787</v>
      </c>
      <c r="S36" s="60"/>
      <c r="T36" s="60"/>
      <c r="U36" s="60"/>
      <c r="V36" s="60"/>
      <c r="W36" s="60">
        <v>766423</v>
      </c>
      <c r="X36" s="60">
        <v>550839</v>
      </c>
      <c r="Y36" s="60">
        <v>215584</v>
      </c>
      <c r="Z36" s="140">
        <v>39.14</v>
      </c>
      <c r="AA36" s="155">
        <v>1015165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43072839</v>
      </c>
      <c r="D38" s="153">
        <f>SUM(D39:D41)</f>
        <v>0</v>
      </c>
      <c r="E38" s="154">
        <f t="shared" si="7"/>
        <v>36655608</v>
      </c>
      <c r="F38" s="100">
        <f t="shared" si="7"/>
        <v>36655608</v>
      </c>
      <c r="G38" s="100">
        <f t="shared" si="7"/>
        <v>2862405</v>
      </c>
      <c r="H38" s="100">
        <f t="shared" si="7"/>
        <v>2578820</v>
      </c>
      <c r="I38" s="100">
        <f t="shared" si="7"/>
        <v>2927441</v>
      </c>
      <c r="J38" s="100">
        <f t="shared" si="7"/>
        <v>8368666</v>
      </c>
      <c r="K38" s="100">
        <f t="shared" si="7"/>
        <v>2664244</v>
      </c>
      <c r="L38" s="100">
        <f t="shared" si="7"/>
        <v>2869379</v>
      </c>
      <c r="M38" s="100">
        <f t="shared" si="7"/>
        <v>4141039</v>
      </c>
      <c r="N38" s="100">
        <f t="shared" si="7"/>
        <v>9674662</v>
      </c>
      <c r="O38" s="100">
        <f t="shared" si="7"/>
        <v>2622949</v>
      </c>
      <c r="P38" s="100">
        <f t="shared" si="7"/>
        <v>3337165</v>
      </c>
      <c r="Q38" s="100">
        <f t="shared" si="7"/>
        <v>3774057</v>
      </c>
      <c r="R38" s="100">
        <f t="shared" si="7"/>
        <v>9734171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27777499</v>
      </c>
      <c r="X38" s="100">
        <f t="shared" si="7"/>
        <v>28109000</v>
      </c>
      <c r="Y38" s="100">
        <f t="shared" si="7"/>
        <v>-331501</v>
      </c>
      <c r="Z38" s="137">
        <f>+IF(X38&lt;&gt;0,+(Y38/X38)*100,0)</f>
        <v>-1.1793411362908677</v>
      </c>
      <c r="AA38" s="153">
        <f>SUM(AA39:AA41)</f>
        <v>36655608</v>
      </c>
    </row>
    <row r="39" spans="1:27" ht="12.75">
      <c r="A39" s="138" t="s">
        <v>85</v>
      </c>
      <c r="B39" s="136"/>
      <c r="C39" s="155">
        <v>11044358</v>
      </c>
      <c r="D39" s="155"/>
      <c r="E39" s="156">
        <v>12053770</v>
      </c>
      <c r="F39" s="60">
        <v>12053770</v>
      </c>
      <c r="G39" s="60">
        <v>625111</v>
      </c>
      <c r="H39" s="60">
        <v>693966</v>
      </c>
      <c r="I39" s="60">
        <v>1070130</v>
      </c>
      <c r="J39" s="60">
        <v>2389207</v>
      </c>
      <c r="K39" s="60">
        <v>635207</v>
      </c>
      <c r="L39" s="60">
        <v>698473</v>
      </c>
      <c r="M39" s="60">
        <v>675424</v>
      </c>
      <c r="N39" s="60">
        <v>2009104</v>
      </c>
      <c r="O39" s="60">
        <v>652989</v>
      </c>
      <c r="P39" s="60">
        <v>1486028</v>
      </c>
      <c r="Q39" s="60">
        <v>682665</v>
      </c>
      <c r="R39" s="60">
        <v>2821682</v>
      </c>
      <c r="S39" s="60"/>
      <c r="T39" s="60"/>
      <c r="U39" s="60"/>
      <c r="V39" s="60"/>
      <c r="W39" s="60">
        <v>7219993</v>
      </c>
      <c r="X39" s="60">
        <v>8391000</v>
      </c>
      <c r="Y39" s="60">
        <v>-1171007</v>
      </c>
      <c r="Z39" s="140">
        <v>-13.96</v>
      </c>
      <c r="AA39" s="155">
        <v>12053770</v>
      </c>
    </row>
    <row r="40" spans="1:27" ht="12.75">
      <c r="A40" s="138" t="s">
        <v>86</v>
      </c>
      <c r="B40" s="136"/>
      <c r="C40" s="155">
        <v>32028481</v>
      </c>
      <c r="D40" s="155"/>
      <c r="E40" s="156">
        <v>24601838</v>
      </c>
      <c r="F40" s="60">
        <v>24601838</v>
      </c>
      <c r="G40" s="60">
        <v>2237294</v>
      </c>
      <c r="H40" s="60">
        <v>1884854</v>
      </c>
      <c r="I40" s="60">
        <v>1857311</v>
      </c>
      <c r="J40" s="60">
        <v>5979459</v>
      </c>
      <c r="K40" s="60">
        <v>2029037</v>
      </c>
      <c r="L40" s="60">
        <v>2170906</v>
      </c>
      <c r="M40" s="60">
        <v>3465615</v>
      </c>
      <c r="N40" s="60">
        <v>7665558</v>
      </c>
      <c r="O40" s="60">
        <v>1969960</v>
      </c>
      <c r="P40" s="60">
        <v>1851137</v>
      </c>
      <c r="Q40" s="60">
        <v>3091392</v>
      </c>
      <c r="R40" s="60">
        <v>6912489</v>
      </c>
      <c r="S40" s="60"/>
      <c r="T40" s="60"/>
      <c r="U40" s="60"/>
      <c r="V40" s="60"/>
      <c r="W40" s="60">
        <v>20557506</v>
      </c>
      <c r="X40" s="60">
        <v>19718000</v>
      </c>
      <c r="Y40" s="60">
        <v>839506</v>
      </c>
      <c r="Z40" s="140">
        <v>4.26</v>
      </c>
      <c r="AA40" s="155">
        <v>24601838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46773642</v>
      </c>
      <c r="D42" s="153">
        <f>SUM(D43:D46)</f>
        <v>0</v>
      </c>
      <c r="E42" s="154">
        <f t="shared" si="8"/>
        <v>27728569</v>
      </c>
      <c r="F42" s="100">
        <f t="shared" si="8"/>
        <v>27728569</v>
      </c>
      <c r="G42" s="100">
        <f t="shared" si="8"/>
        <v>1278664</v>
      </c>
      <c r="H42" s="100">
        <f t="shared" si="8"/>
        <v>2933810</v>
      </c>
      <c r="I42" s="100">
        <f t="shared" si="8"/>
        <v>2689140</v>
      </c>
      <c r="J42" s="100">
        <f t="shared" si="8"/>
        <v>6901614</v>
      </c>
      <c r="K42" s="100">
        <f t="shared" si="8"/>
        <v>2011338</v>
      </c>
      <c r="L42" s="100">
        <f t="shared" si="8"/>
        <v>2458570</v>
      </c>
      <c r="M42" s="100">
        <f t="shared" si="8"/>
        <v>2081295</v>
      </c>
      <c r="N42" s="100">
        <f t="shared" si="8"/>
        <v>6551203</v>
      </c>
      <c r="O42" s="100">
        <f t="shared" si="8"/>
        <v>1405876</v>
      </c>
      <c r="P42" s="100">
        <f t="shared" si="8"/>
        <v>2093450</v>
      </c>
      <c r="Q42" s="100">
        <f t="shared" si="8"/>
        <v>3545763</v>
      </c>
      <c r="R42" s="100">
        <f t="shared" si="8"/>
        <v>7045089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20497906</v>
      </c>
      <c r="X42" s="100">
        <f t="shared" si="8"/>
        <v>19248401</v>
      </c>
      <c r="Y42" s="100">
        <f t="shared" si="8"/>
        <v>1249505</v>
      </c>
      <c r="Z42" s="137">
        <f>+IF(X42&lt;&gt;0,+(Y42/X42)*100,0)</f>
        <v>6.49147427882451</v>
      </c>
      <c r="AA42" s="153">
        <f>SUM(AA43:AA46)</f>
        <v>27728569</v>
      </c>
    </row>
    <row r="43" spans="1:27" ht="12.75">
      <c r="A43" s="138" t="s">
        <v>89</v>
      </c>
      <c r="B43" s="136"/>
      <c r="C43" s="155">
        <v>35597729</v>
      </c>
      <c r="D43" s="155"/>
      <c r="E43" s="156">
        <v>15686527</v>
      </c>
      <c r="F43" s="60">
        <v>15686527</v>
      </c>
      <c r="G43" s="60">
        <v>366075</v>
      </c>
      <c r="H43" s="60">
        <v>2026566</v>
      </c>
      <c r="I43" s="60">
        <v>1807343</v>
      </c>
      <c r="J43" s="60">
        <v>4199984</v>
      </c>
      <c r="K43" s="60">
        <v>1046351</v>
      </c>
      <c r="L43" s="60">
        <v>1299596</v>
      </c>
      <c r="M43" s="60">
        <v>1191353</v>
      </c>
      <c r="N43" s="60">
        <v>3537300</v>
      </c>
      <c r="O43" s="60">
        <v>521623</v>
      </c>
      <c r="P43" s="60">
        <v>1137628</v>
      </c>
      <c r="Q43" s="60">
        <v>2799510</v>
      </c>
      <c r="R43" s="60">
        <v>4458761</v>
      </c>
      <c r="S43" s="60"/>
      <c r="T43" s="60"/>
      <c r="U43" s="60"/>
      <c r="V43" s="60"/>
      <c r="W43" s="60">
        <v>12196045</v>
      </c>
      <c r="X43" s="60">
        <v>10857401</v>
      </c>
      <c r="Y43" s="60">
        <v>1338644</v>
      </c>
      <c r="Z43" s="140">
        <v>12.33</v>
      </c>
      <c r="AA43" s="155">
        <v>15686527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11175913</v>
      </c>
      <c r="D46" s="155"/>
      <c r="E46" s="156">
        <v>12042042</v>
      </c>
      <c r="F46" s="60">
        <v>12042042</v>
      </c>
      <c r="G46" s="60">
        <v>912589</v>
      </c>
      <c r="H46" s="60">
        <v>907244</v>
      </c>
      <c r="I46" s="60">
        <v>881797</v>
      </c>
      <c r="J46" s="60">
        <v>2701630</v>
      </c>
      <c r="K46" s="60">
        <v>964987</v>
      </c>
      <c r="L46" s="60">
        <v>1158974</v>
      </c>
      <c r="M46" s="60">
        <v>889942</v>
      </c>
      <c r="N46" s="60">
        <v>3013903</v>
      </c>
      <c r="O46" s="60">
        <v>884253</v>
      </c>
      <c r="P46" s="60">
        <v>955822</v>
      </c>
      <c r="Q46" s="60">
        <v>746253</v>
      </c>
      <c r="R46" s="60">
        <v>2586328</v>
      </c>
      <c r="S46" s="60"/>
      <c r="T46" s="60"/>
      <c r="U46" s="60"/>
      <c r="V46" s="60"/>
      <c r="W46" s="60">
        <v>8301861</v>
      </c>
      <c r="X46" s="60">
        <v>8391000</v>
      </c>
      <c r="Y46" s="60">
        <v>-89139</v>
      </c>
      <c r="Z46" s="140">
        <v>-1.06</v>
      </c>
      <c r="AA46" s="155">
        <v>12042042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322694229</v>
      </c>
      <c r="D48" s="168">
        <f>+D28+D32+D38+D42+D47</f>
        <v>0</v>
      </c>
      <c r="E48" s="169">
        <f t="shared" si="9"/>
        <v>301312410</v>
      </c>
      <c r="F48" s="73">
        <f t="shared" si="9"/>
        <v>301312410</v>
      </c>
      <c r="G48" s="73">
        <f t="shared" si="9"/>
        <v>14342692</v>
      </c>
      <c r="H48" s="73">
        <f t="shared" si="9"/>
        <v>17627245</v>
      </c>
      <c r="I48" s="73">
        <f t="shared" si="9"/>
        <v>21653007</v>
      </c>
      <c r="J48" s="73">
        <f t="shared" si="9"/>
        <v>53622944</v>
      </c>
      <c r="K48" s="73">
        <f t="shared" si="9"/>
        <v>22425293</v>
      </c>
      <c r="L48" s="73">
        <f t="shared" si="9"/>
        <v>19067678</v>
      </c>
      <c r="M48" s="73">
        <f t="shared" si="9"/>
        <v>22893709</v>
      </c>
      <c r="N48" s="73">
        <f t="shared" si="9"/>
        <v>64386680</v>
      </c>
      <c r="O48" s="73">
        <f t="shared" si="9"/>
        <v>15744484</v>
      </c>
      <c r="P48" s="73">
        <f t="shared" si="9"/>
        <v>17800689</v>
      </c>
      <c r="Q48" s="73">
        <f t="shared" si="9"/>
        <v>20808003</v>
      </c>
      <c r="R48" s="73">
        <f t="shared" si="9"/>
        <v>54353176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172362800</v>
      </c>
      <c r="X48" s="73">
        <f t="shared" si="9"/>
        <v>215314146</v>
      </c>
      <c r="Y48" s="73">
        <f t="shared" si="9"/>
        <v>-42951346</v>
      </c>
      <c r="Z48" s="170">
        <f>+IF(X48&lt;&gt;0,+(Y48/X48)*100,0)</f>
        <v>-19.948223002496082</v>
      </c>
      <c r="AA48" s="168">
        <f>+AA28+AA32+AA38+AA42+AA47</f>
        <v>301312410</v>
      </c>
    </row>
    <row r="49" spans="1:27" ht="12.75">
      <c r="A49" s="148" t="s">
        <v>49</v>
      </c>
      <c r="B49" s="149"/>
      <c r="C49" s="171">
        <f aca="true" t="shared" si="10" ref="C49:Y49">+C25-C48</f>
        <v>59949612</v>
      </c>
      <c r="D49" s="171">
        <f>+D25-D48</f>
        <v>0</v>
      </c>
      <c r="E49" s="172">
        <f t="shared" si="10"/>
        <v>83024560</v>
      </c>
      <c r="F49" s="173">
        <f t="shared" si="10"/>
        <v>83024560</v>
      </c>
      <c r="G49" s="173">
        <f t="shared" si="10"/>
        <v>129162777</v>
      </c>
      <c r="H49" s="173">
        <f t="shared" si="10"/>
        <v>-11549163</v>
      </c>
      <c r="I49" s="173">
        <f t="shared" si="10"/>
        <v>-16958693</v>
      </c>
      <c r="J49" s="173">
        <f t="shared" si="10"/>
        <v>100654921</v>
      </c>
      <c r="K49" s="173">
        <f t="shared" si="10"/>
        <v>-9967905</v>
      </c>
      <c r="L49" s="173">
        <f t="shared" si="10"/>
        <v>-10954983</v>
      </c>
      <c r="M49" s="173">
        <f t="shared" si="10"/>
        <v>80023069</v>
      </c>
      <c r="N49" s="173">
        <f t="shared" si="10"/>
        <v>59100181</v>
      </c>
      <c r="O49" s="173">
        <f t="shared" si="10"/>
        <v>-10392456</v>
      </c>
      <c r="P49" s="173">
        <f t="shared" si="10"/>
        <v>-10458145</v>
      </c>
      <c r="Q49" s="173">
        <f t="shared" si="10"/>
        <v>75821181</v>
      </c>
      <c r="R49" s="173">
        <f t="shared" si="10"/>
        <v>54970580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214725682</v>
      </c>
      <c r="X49" s="173">
        <f>IF(F25=F48,0,X25-X48)</f>
        <v>154733965</v>
      </c>
      <c r="Y49" s="173">
        <f t="shared" si="10"/>
        <v>59991717</v>
      </c>
      <c r="Z49" s="174">
        <f>+IF(X49&lt;&gt;0,+(Y49/X49)*100,0)</f>
        <v>38.770878132671136</v>
      </c>
      <c r="AA49" s="171">
        <f>+AA25-AA48</f>
        <v>83024560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33865255</v>
      </c>
      <c r="D5" s="155">
        <v>0</v>
      </c>
      <c r="E5" s="156">
        <v>30000000</v>
      </c>
      <c r="F5" s="60">
        <v>30000000</v>
      </c>
      <c r="G5" s="60">
        <v>2387008</v>
      </c>
      <c r="H5" s="60">
        <v>2386957</v>
      </c>
      <c r="I5" s="60">
        <v>2385677</v>
      </c>
      <c r="J5" s="60">
        <v>7159642</v>
      </c>
      <c r="K5" s="60">
        <v>2949623</v>
      </c>
      <c r="L5" s="60">
        <v>2949573</v>
      </c>
      <c r="M5" s="60">
        <v>2949494</v>
      </c>
      <c r="N5" s="60">
        <v>8848690</v>
      </c>
      <c r="O5" s="60">
        <v>2940817</v>
      </c>
      <c r="P5" s="60">
        <v>2957343</v>
      </c>
      <c r="Q5" s="60">
        <v>2950876</v>
      </c>
      <c r="R5" s="60">
        <v>8849036</v>
      </c>
      <c r="S5" s="60">
        <v>0</v>
      </c>
      <c r="T5" s="60">
        <v>0</v>
      </c>
      <c r="U5" s="60">
        <v>0</v>
      </c>
      <c r="V5" s="60">
        <v>0</v>
      </c>
      <c r="W5" s="60">
        <v>24857368</v>
      </c>
      <c r="X5" s="60">
        <v>21633000</v>
      </c>
      <c r="Y5" s="60">
        <v>3224368</v>
      </c>
      <c r="Z5" s="140">
        <v>14.9</v>
      </c>
      <c r="AA5" s="155">
        <v>30000000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4287739</v>
      </c>
      <c r="D10" s="155">
        <v>0</v>
      </c>
      <c r="E10" s="156">
        <v>4300000</v>
      </c>
      <c r="F10" s="54">
        <v>4300000</v>
      </c>
      <c r="G10" s="54">
        <v>389563</v>
      </c>
      <c r="H10" s="54">
        <v>364896</v>
      </c>
      <c r="I10" s="54">
        <v>366654</v>
      </c>
      <c r="J10" s="54">
        <v>1121113</v>
      </c>
      <c r="K10" s="54">
        <v>366825</v>
      </c>
      <c r="L10" s="54">
        <v>366892</v>
      </c>
      <c r="M10" s="54">
        <v>366926</v>
      </c>
      <c r="N10" s="54">
        <v>1100643</v>
      </c>
      <c r="O10" s="54">
        <v>364639</v>
      </c>
      <c r="P10" s="54">
        <v>366615</v>
      </c>
      <c r="Q10" s="54">
        <v>366615</v>
      </c>
      <c r="R10" s="54">
        <v>1097869</v>
      </c>
      <c r="S10" s="54">
        <v>0</v>
      </c>
      <c r="T10" s="54">
        <v>0</v>
      </c>
      <c r="U10" s="54">
        <v>0</v>
      </c>
      <c r="V10" s="54">
        <v>0</v>
      </c>
      <c r="W10" s="54">
        <v>3319625</v>
      </c>
      <c r="X10" s="54">
        <v>2967000</v>
      </c>
      <c r="Y10" s="54">
        <v>352625</v>
      </c>
      <c r="Z10" s="184">
        <v>11.88</v>
      </c>
      <c r="AA10" s="130">
        <v>4300000</v>
      </c>
    </row>
    <row r="11" spans="1:27" ht="12.75">
      <c r="A11" s="183" t="s">
        <v>107</v>
      </c>
      <c r="B11" s="185"/>
      <c r="C11" s="155">
        <v>184804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880127</v>
      </c>
      <c r="D12" s="155">
        <v>0</v>
      </c>
      <c r="E12" s="156">
        <v>867970</v>
      </c>
      <c r="F12" s="60">
        <v>867970</v>
      </c>
      <c r="G12" s="60">
        <v>50496</v>
      </c>
      <c r="H12" s="60">
        <v>57533</v>
      </c>
      <c r="I12" s="60">
        <v>56966</v>
      </c>
      <c r="J12" s="60">
        <v>164995</v>
      </c>
      <c r="K12" s="60">
        <v>66480</v>
      </c>
      <c r="L12" s="60">
        <v>66742</v>
      </c>
      <c r="M12" s="60">
        <v>78588</v>
      </c>
      <c r="N12" s="60">
        <v>211810</v>
      </c>
      <c r="O12" s="60">
        <v>59887</v>
      </c>
      <c r="P12" s="60">
        <v>109940</v>
      </c>
      <c r="Q12" s="60">
        <v>67023</v>
      </c>
      <c r="R12" s="60">
        <v>236850</v>
      </c>
      <c r="S12" s="60">
        <v>0</v>
      </c>
      <c r="T12" s="60">
        <v>0</v>
      </c>
      <c r="U12" s="60">
        <v>0</v>
      </c>
      <c r="V12" s="60">
        <v>0</v>
      </c>
      <c r="W12" s="60">
        <v>613655</v>
      </c>
      <c r="X12" s="60">
        <v>671744</v>
      </c>
      <c r="Y12" s="60">
        <v>-58089</v>
      </c>
      <c r="Z12" s="140">
        <v>-8.65</v>
      </c>
      <c r="AA12" s="155">
        <v>867970</v>
      </c>
    </row>
    <row r="13" spans="1:27" ht="12.75">
      <c r="A13" s="181" t="s">
        <v>109</v>
      </c>
      <c r="B13" s="185"/>
      <c r="C13" s="155">
        <v>15174630</v>
      </c>
      <c r="D13" s="155">
        <v>0</v>
      </c>
      <c r="E13" s="156">
        <v>11776000</v>
      </c>
      <c r="F13" s="60">
        <v>11776000</v>
      </c>
      <c r="G13" s="60">
        <v>1196256</v>
      </c>
      <c r="H13" s="60">
        <v>1273746</v>
      </c>
      <c r="I13" s="60">
        <v>1123860</v>
      </c>
      <c r="J13" s="60">
        <v>3593862</v>
      </c>
      <c r="K13" s="60">
        <v>1655199</v>
      </c>
      <c r="L13" s="60">
        <v>1454571</v>
      </c>
      <c r="M13" s="60">
        <v>1285691</v>
      </c>
      <c r="N13" s="60">
        <v>4395461</v>
      </c>
      <c r="O13" s="60">
        <v>1394253</v>
      </c>
      <c r="P13" s="60">
        <v>1272454</v>
      </c>
      <c r="Q13" s="60">
        <v>123869</v>
      </c>
      <c r="R13" s="60">
        <v>2790576</v>
      </c>
      <c r="S13" s="60">
        <v>0</v>
      </c>
      <c r="T13" s="60">
        <v>0</v>
      </c>
      <c r="U13" s="60">
        <v>0</v>
      </c>
      <c r="V13" s="60">
        <v>0</v>
      </c>
      <c r="W13" s="60">
        <v>10779899</v>
      </c>
      <c r="X13" s="60">
        <v>7748208</v>
      </c>
      <c r="Y13" s="60">
        <v>3031691</v>
      </c>
      <c r="Z13" s="140">
        <v>39.13</v>
      </c>
      <c r="AA13" s="155">
        <v>11776000</v>
      </c>
    </row>
    <row r="14" spans="1:27" ht="12.75">
      <c r="A14" s="181" t="s">
        <v>110</v>
      </c>
      <c r="B14" s="185"/>
      <c r="C14" s="155">
        <v>5645953</v>
      </c>
      <c r="D14" s="155">
        <v>0</v>
      </c>
      <c r="E14" s="156">
        <v>5000000</v>
      </c>
      <c r="F14" s="60">
        <v>5000000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763167</v>
      </c>
      <c r="M14" s="60">
        <v>0</v>
      </c>
      <c r="N14" s="60">
        <v>763167</v>
      </c>
      <c r="O14" s="60">
        <v>0</v>
      </c>
      <c r="P14" s="60">
        <v>1552872</v>
      </c>
      <c r="Q14" s="60">
        <v>1524630</v>
      </c>
      <c r="R14" s="60">
        <v>3077502</v>
      </c>
      <c r="S14" s="60">
        <v>0</v>
      </c>
      <c r="T14" s="60">
        <v>0</v>
      </c>
      <c r="U14" s="60">
        <v>0</v>
      </c>
      <c r="V14" s="60">
        <v>0</v>
      </c>
      <c r="W14" s="60">
        <v>3840669</v>
      </c>
      <c r="X14" s="60">
        <v>3550000</v>
      </c>
      <c r="Y14" s="60">
        <v>290669</v>
      </c>
      <c r="Z14" s="140">
        <v>8.19</v>
      </c>
      <c r="AA14" s="155">
        <v>5000000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31259</v>
      </c>
      <c r="D16" s="155">
        <v>0</v>
      </c>
      <c r="E16" s="156">
        <v>100000</v>
      </c>
      <c r="F16" s="60">
        <v>100000</v>
      </c>
      <c r="G16" s="60">
        <v>15500</v>
      </c>
      <c r="H16" s="60">
        <v>15500</v>
      </c>
      <c r="I16" s="60">
        <v>15500</v>
      </c>
      <c r="J16" s="60">
        <v>46500</v>
      </c>
      <c r="K16" s="60">
        <v>18500</v>
      </c>
      <c r="L16" s="60">
        <v>17500</v>
      </c>
      <c r="M16" s="60">
        <v>34190</v>
      </c>
      <c r="N16" s="60">
        <v>70190</v>
      </c>
      <c r="O16" s="60">
        <v>73200</v>
      </c>
      <c r="P16" s="60">
        <v>57050</v>
      </c>
      <c r="Q16" s="60">
        <v>62400</v>
      </c>
      <c r="R16" s="60">
        <v>192650</v>
      </c>
      <c r="S16" s="60">
        <v>0</v>
      </c>
      <c r="T16" s="60">
        <v>0</v>
      </c>
      <c r="U16" s="60">
        <v>0</v>
      </c>
      <c r="V16" s="60">
        <v>0</v>
      </c>
      <c r="W16" s="60">
        <v>309340</v>
      </c>
      <c r="X16" s="60">
        <v>56000</v>
      </c>
      <c r="Y16" s="60">
        <v>253340</v>
      </c>
      <c r="Z16" s="140">
        <v>452.39</v>
      </c>
      <c r="AA16" s="155">
        <v>100000</v>
      </c>
    </row>
    <row r="17" spans="1:27" ht="12.75">
      <c r="A17" s="181" t="s">
        <v>113</v>
      </c>
      <c r="B17" s="185"/>
      <c r="C17" s="155">
        <v>4926246</v>
      </c>
      <c r="D17" s="155">
        <v>0</v>
      </c>
      <c r="E17" s="156">
        <v>7300000</v>
      </c>
      <c r="F17" s="60">
        <v>7300000</v>
      </c>
      <c r="G17" s="60">
        <v>502527</v>
      </c>
      <c r="H17" s="60">
        <v>789922</v>
      </c>
      <c r="I17" s="60">
        <v>562856</v>
      </c>
      <c r="J17" s="60">
        <v>1855305</v>
      </c>
      <c r="K17" s="60">
        <v>222841</v>
      </c>
      <c r="L17" s="60">
        <v>386362</v>
      </c>
      <c r="M17" s="60">
        <v>329734</v>
      </c>
      <c r="N17" s="60">
        <v>938937</v>
      </c>
      <c r="O17" s="60">
        <v>410752</v>
      </c>
      <c r="P17" s="60">
        <v>911903</v>
      </c>
      <c r="Q17" s="60">
        <v>-1732974</v>
      </c>
      <c r="R17" s="60">
        <v>-410319</v>
      </c>
      <c r="S17" s="60">
        <v>0</v>
      </c>
      <c r="T17" s="60">
        <v>0</v>
      </c>
      <c r="U17" s="60">
        <v>0</v>
      </c>
      <c r="V17" s="60">
        <v>0</v>
      </c>
      <c r="W17" s="60">
        <v>2383923</v>
      </c>
      <c r="X17" s="60">
        <v>5673000</v>
      </c>
      <c r="Y17" s="60">
        <v>-3289077</v>
      </c>
      <c r="Z17" s="140">
        <v>-57.98</v>
      </c>
      <c r="AA17" s="155">
        <v>7300000</v>
      </c>
    </row>
    <row r="18" spans="1:27" ht="12.75">
      <c r="A18" s="183" t="s">
        <v>114</v>
      </c>
      <c r="B18" s="182"/>
      <c r="C18" s="155">
        <v>318997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222487633</v>
      </c>
      <c r="D19" s="155">
        <v>0</v>
      </c>
      <c r="E19" s="156">
        <v>241457000</v>
      </c>
      <c r="F19" s="60">
        <v>241457000</v>
      </c>
      <c r="G19" s="60">
        <v>99887000</v>
      </c>
      <c r="H19" s="60">
        <v>1091000</v>
      </c>
      <c r="I19" s="60">
        <v>93083</v>
      </c>
      <c r="J19" s="60">
        <v>101071083</v>
      </c>
      <c r="K19" s="60">
        <v>0</v>
      </c>
      <c r="L19" s="60">
        <v>1981708</v>
      </c>
      <c r="M19" s="60">
        <v>78192000</v>
      </c>
      <c r="N19" s="60">
        <v>80173708</v>
      </c>
      <c r="O19" s="60">
        <v>0</v>
      </c>
      <c r="P19" s="60">
        <v>0</v>
      </c>
      <c r="Q19" s="60">
        <v>59954000</v>
      </c>
      <c r="R19" s="60">
        <v>59954000</v>
      </c>
      <c r="S19" s="60">
        <v>0</v>
      </c>
      <c r="T19" s="60">
        <v>0</v>
      </c>
      <c r="U19" s="60">
        <v>0</v>
      </c>
      <c r="V19" s="60">
        <v>0</v>
      </c>
      <c r="W19" s="60">
        <v>241198791</v>
      </c>
      <c r="X19" s="60">
        <v>241456998</v>
      </c>
      <c r="Y19" s="60">
        <v>-258207</v>
      </c>
      <c r="Z19" s="140">
        <v>-0.11</v>
      </c>
      <c r="AA19" s="155">
        <v>241457000</v>
      </c>
    </row>
    <row r="20" spans="1:27" ht="12.75">
      <c r="A20" s="181" t="s">
        <v>35</v>
      </c>
      <c r="B20" s="185"/>
      <c r="C20" s="155">
        <v>1841544</v>
      </c>
      <c r="D20" s="155">
        <v>0</v>
      </c>
      <c r="E20" s="156">
        <v>1800000</v>
      </c>
      <c r="F20" s="54">
        <v>1800000</v>
      </c>
      <c r="G20" s="54">
        <v>125119</v>
      </c>
      <c r="H20" s="54">
        <v>98528</v>
      </c>
      <c r="I20" s="54">
        <v>89718</v>
      </c>
      <c r="J20" s="54">
        <v>313365</v>
      </c>
      <c r="K20" s="54">
        <v>177920</v>
      </c>
      <c r="L20" s="54">
        <v>126180</v>
      </c>
      <c r="M20" s="54">
        <v>83155</v>
      </c>
      <c r="N20" s="54">
        <v>387255</v>
      </c>
      <c r="O20" s="54">
        <v>108480</v>
      </c>
      <c r="P20" s="54">
        <v>114367</v>
      </c>
      <c r="Q20" s="54">
        <v>125745</v>
      </c>
      <c r="R20" s="54">
        <v>348592</v>
      </c>
      <c r="S20" s="54">
        <v>0</v>
      </c>
      <c r="T20" s="54">
        <v>0</v>
      </c>
      <c r="U20" s="54">
        <v>0</v>
      </c>
      <c r="V20" s="54">
        <v>0</v>
      </c>
      <c r="W20" s="54">
        <v>1049212</v>
      </c>
      <c r="X20" s="54">
        <v>1386000</v>
      </c>
      <c r="Y20" s="54">
        <v>-336788</v>
      </c>
      <c r="Z20" s="184">
        <v>-24.3</v>
      </c>
      <c r="AA20" s="130">
        <v>1800000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289644187</v>
      </c>
      <c r="D22" s="188">
        <f>SUM(D5:D21)</f>
        <v>0</v>
      </c>
      <c r="E22" s="189">
        <f t="shared" si="0"/>
        <v>302600970</v>
      </c>
      <c r="F22" s="190">
        <f t="shared" si="0"/>
        <v>302600970</v>
      </c>
      <c r="G22" s="190">
        <f t="shared" si="0"/>
        <v>104553469</v>
      </c>
      <c r="H22" s="190">
        <f t="shared" si="0"/>
        <v>6078082</v>
      </c>
      <c r="I22" s="190">
        <f t="shared" si="0"/>
        <v>4694314</v>
      </c>
      <c r="J22" s="190">
        <f t="shared" si="0"/>
        <v>115325865</v>
      </c>
      <c r="K22" s="190">
        <f t="shared" si="0"/>
        <v>5457388</v>
      </c>
      <c r="L22" s="190">
        <f t="shared" si="0"/>
        <v>8112695</v>
      </c>
      <c r="M22" s="190">
        <f t="shared" si="0"/>
        <v>83319778</v>
      </c>
      <c r="N22" s="190">
        <f t="shared" si="0"/>
        <v>96889861</v>
      </c>
      <c r="O22" s="190">
        <f t="shared" si="0"/>
        <v>5352028</v>
      </c>
      <c r="P22" s="190">
        <f t="shared" si="0"/>
        <v>7342544</v>
      </c>
      <c r="Q22" s="190">
        <f t="shared" si="0"/>
        <v>63442184</v>
      </c>
      <c r="R22" s="190">
        <f t="shared" si="0"/>
        <v>76136756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288352482</v>
      </c>
      <c r="X22" s="190">
        <f t="shared" si="0"/>
        <v>285141950</v>
      </c>
      <c r="Y22" s="190">
        <f t="shared" si="0"/>
        <v>3210532</v>
      </c>
      <c r="Z22" s="191">
        <f>+IF(X22&lt;&gt;0,+(Y22/X22)*100,0)</f>
        <v>1.125941658181127</v>
      </c>
      <c r="AA22" s="188">
        <f>SUM(AA5:AA21)</f>
        <v>302600970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119525379</v>
      </c>
      <c r="D25" s="155">
        <v>0</v>
      </c>
      <c r="E25" s="156">
        <v>133872944</v>
      </c>
      <c r="F25" s="60">
        <v>133872944</v>
      </c>
      <c r="G25" s="60">
        <v>9796861</v>
      </c>
      <c r="H25" s="60">
        <v>9973719</v>
      </c>
      <c r="I25" s="60">
        <v>9835086</v>
      </c>
      <c r="J25" s="60">
        <v>29605666</v>
      </c>
      <c r="K25" s="60">
        <v>10028107</v>
      </c>
      <c r="L25" s="60">
        <v>9697641</v>
      </c>
      <c r="M25" s="60">
        <v>9753601</v>
      </c>
      <c r="N25" s="60">
        <v>29479349</v>
      </c>
      <c r="O25" s="60">
        <v>9944476</v>
      </c>
      <c r="P25" s="60">
        <v>9834513</v>
      </c>
      <c r="Q25" s="60">
        <v>10068092</v>
      </c>
      <c r="R25" s="60">
        <v>29847081</v>
      </c>
      <c r="S25" s="60">
        <v>0</v>
      </c>
      <c r="T25" s="60">
        <v>0</v>
      </c>
      <c r="U25" s="60">
        <v>0</v>
      </c>
      <c r="V25" s="60">
        <v>0</v>
      </c>
      <c r="W25" s="60">
        <v>88932096</v>
      </c>
      <c r="X25" s="60">
        <v>95820000</v>
      </c>
      <c r="Y25" s="60">
        <v>-6887904</v>
      </c>
      <c r="Z25" s="140">
        <v>-7.19</v>
      </c>
      <c r="AA25" s="155">
        <v>133872944</v>
      </c>
    </row>
    <row r="26" spans="1:27" ht="12.75">
      <c r="A26" s="183" t="s">
        <v>38</v>
      </c>
      <c r="B26" s="182"/>
      <c r="C26" s="155">
        <v>19431700</v>
      </c>
      <c r="D26" s="155">
        <v>0</v>
      </c>
      <c r="E26" s="156">
        <v>20646484</v>
      </c>
      <c r="F26" s="60">
        <v>20646484</v>
      </c>
      <c r="G26" s="60">
        <v>1664446</v>
      </c>
      <c r="H26" s="60">
        <v>1664446</v>
      </c>
      <c r="I26" s="60">
        <v>1664446</v>
      </c>
      <c r="J26" s="60">
        <v>4993338</v>
      </c>
      <c r="K26" s="60">
        <v>1664446</v>
      </c>
      <c r="L26" s="60">
        <v>1664446</v>
      </c>
      <c r="M26" s="60">
        <v>1664446</v>
      </c>
      <c r="N26" s="60">
        <v>4993338</v>
      </c>
      <c r="O26" s="60">
        <v>1664446</v>
      </c>
      <c r="P26" s="60">
        <v>3140754</v>
      </c>
      <c r="Q26" s="60">
        <v>1860608</v>
      </c>
      <c r="R26" s="60">
        <v>6665808</v>
      </c>
      <c r="S26" s="60">
        <v>0</v>
      </c>
      <c r="T26" s="60">
        <v>0</v>
      </c>
      <c r="U26" s="60">
        <v>0</v>
      </c>
      <c r="V26" s="60">
        <v>0</v>
      </c>
      <c r="W26" s="60">
        <v>16652484</v>
      </c>
      <c r="X26" s="60">
        <v>15295000</v>
      </c>
      <c r="Y26" s="60">
        <v>1357484</v>
      </c>
      <c r="Z26" s="140">
        <v>8.88</v>
      </c>
      <c r="AA26" s="155">
        <v>20646484</v>
      </c>
    </row>
    <row r="27" spans="1:27" ht="12.75">
      <c r="A27" s="183" t="s">
        <v>118</v>
      </c>
      <c r="B27" s="182"/>
      <c r="C27" s="155">
        <v>25229239</v>
      </c>
      <c r="D27" s="155">
        <v>0</v>
      </c>
      <c r="E27" s="156">
        <v>15000000</v>
      </c>
      <c r="F27" s="60">
        <v>15000000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15000000</v>
      </c>
    </row>
    <row r="28" spans="1:27" ht="12.75">
      <c r="A28" s="183" t="s">
        <v>39</v>
      </c>
      <c r="B28" s="182"/>
      <c r="C28" s="155">
        <v>38553790</v>
      </c>
      <c r="D28" s="155">
        <v>0</v>
      </c>
      <c r="E28" s="156">
        <v>30000000</v>
      </c>
      <c r="F28" s="60">
        <v>30000000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30000000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770000</v>
      </c>
      <c r="F29" s="60">
        <v>770000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176360</v>
      </c>
      <c r="Y29" s="60">
        <v>-176360</v>
      </c>
      <c r="Z29" s="140">
        <v>-100</v>
      </c>
      <c r="AA29" s="155">
        <v>770000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16265310</v>
      </c>
      <c r="D31" s="155">
        <v>0</v>
      </c>
      <c r="E31" s="156">
        <v>8800000</v>
      </c>
      <c r="F31" s="60">
        <v>8800000</v>
      </c>
      <c r="G31" s="60">
        <v>308160</v>
      </c>
      <c r="H31" s="60">
        <v>395029</v>
      </c>
      <c r="I31" s="60">
        <v>1289360</v>
      </c>
      <c r="J31" s="60">
        <v>1992549</v>
      </c>
      <c r="K31" s="60">
        <v>757303</v>
      </c>
      <c r="L31" s="60">
        <v>211179</v>
      </c>
      <c r="M31" s="60">
        <v>286857</v>
      </c>
      <c r="N31" s="60">
        <v>1255339</v>
      </c>
      <c r="O31" s="60">
        <v>128582</v>
      </c>
      <c r="P31" s="60">
        <v>461988</v>
      </c>
      <c r="Q31" s="60">
        <v>1823564</v>
      </c>
      <c r="R31" s="60">
        <v>2414134</v>
      </c>
      <c r="S31" s="60">
        <v>0</v>
      </c>
      <c r="T31" s="60">
        <v>0</v>
      </c>
      <c r="U31" s="60">
        <v>0</v>
      </c>
      <c r="V31" s="60">
        <v>0</v>
      </c>
      <c r="W31" s="60">
        <v>5662022</v>
      </c>
      <c r="X31" s="60">
        <v>5425428</v>
      </c>
      <c r="Y31" s="60">
        <v>236594</v>
      </c>
      <c r="Z31" s="140">
        <v>4.36</v>
      </c>
      <c r="AA31" s="155">
        <v>8800000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13450000</v>
      </c>
      <c r="F32" s="60">
        <v>13450000</v>
      </c>
      <c r="G32" s="60">
        <v>439957</v>
      </c>
      <c r="H32" s="60">
        <v>135226</v>
      </c>
      <c r="I32" s="60">
        <v>458800</v>
      </c>
      <c r="J32" s="60">
        <v>1033983</v>
      </c>
      <c r="K32" s="60">
        <v>128012</v>
      </c>
      <c r="L32" s="60">
        <v>201025</v>
      </c>
      <c r="M32" s="60">
        <v>1643890</v>
      </c>
      <c r="N32" s="60">
        <v>1972927</v>
      </c>
      <c r="O32" s="60">
        <v>145823</v>
      </c>
      <c r="P32" s="60">
        <v>551906</v>
      </c>
      <c r="Q32" s="60">
        <v>1136738</v>
      </c>
      <c r="R32" s="60">
        <v>1834467</v>
      </c>
      <c r="S32" s="60">
        <v>0</v>
      </c>
      <c r="T32" s="60">
        <v>0</v>
      </c>
      <c r="U32" s="60">
        <v>0</v>
      </c>
      <c r="V32" s="60">
        <v>0</v>
      </c>
      <c r="W32" s="60">
        <v>4841377</v>
      </c>
      <c r="X32" s="60">
        <v>9044352</v>
      </c>
      <c r="Y32" s="60">
        <v>-4202975</v>
      </c>
      <c r="Z32" s="140">
        <v>-46.47</v>
      </c>
      <c r="AA32" s="155">
        <v>13450000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101309089</v>
      </c>
      <c r="D34" s="155">
        <v>0</v>
      </c>
      <c r="E34" s="156">
        <v>78772982</v>
      </c>
      <c r="F34" s="60">
        <v>78772982</v>
      </c>
      <c r="G34" s="60">
        <v>2133268</v>
      </c>
      <c r="H34" s="60">
        <v>5458825</v>
      </c>
      <c r="I34" s="60">
        <v>8405315</v>
      </c>
      <c r="J34" s="60">
        <v>15997408</v>
      </c>
      <c r="K34" s="60">
        <v>9847425</v>
      </c>
      <c r="L34" s="60">
        <v>7293387</v>
      </c>
      <c r="M34" s="60">
        <v>9544915</v>
      </c>
      <c r="N34" s="60">
        <v>26685727</v>
      </c>
      <c r="O34" s="60">
        <v>3861157</v>
      </c>
      <c r="P34" s="60">
        <v>3811528</v>
      </c>
      <c r="Q34" s="60">
        <v>5919001</v>
      </c>
      <c r="R34" s="60">
        <v>13591686</v>
      </c>
      <c r="S34" s="60">
        <v>0</v>
      </c>
      <c r="T34" s="60">
        <v>0</v>
      </c>
      <c r="U34" s="60">
        <v>0</v>
      </c>
      <c r="V34" s="60">
        <v>0</v>
      </c>
      <c r="W34" s="60">
        <v>56274821</v>
      </c>
      <c r="X34" s="60">
        <v>52365654</v>
      </c>
      <c r="Y34" s="60">
        <v>3909167</v>
      </c>
      <c r="Z34" s="140">
        <v>7.47</v>
      </c>
      <c r="AA34" s="155">
        <v>78772982</v>
      </c>
    </row>
    <row r="35" spans="1:27" ht="12.75">
      <c r="A35" s="181" t="s">
        <v>122</v>
      </c>
      <c r="B35" s="185"/>
      <c r="C35" s="155">
        <v>2379722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322694229</v>
      </c>
      <c r="D36" s="188">
        <f>SUM(D25:D35)</f>
        <v>0</v>
      </c>
      <c r="E36" s="189">
        <f t="shared" si="1"/>
        <v>301312410</v>
      </c>
      <c r="F36" s="190">
        <f t="shared" si="1"/>
        <v>301312410</v>
      </c>
      <c r="G36" s="190">
        <f t="shared" si="1"/>
        <v>14342692</v>
      </c>
      <c r="H36" s="190">
        <f t="shared" si="1"/>
        <v>17627245</v>
      </c>
      <c r="I36" s="190">
        <f t="shared" si="1"/>
        <v>21653007</v>
      </c>
      <c r="J36" s="190">
        <f t="shared" si="1"/>
        <v>53622944</v>
      </c>
      <c r="K36" s="190">
        <f t="shared" si="1"/>
        <v>22425293</v>
      </c>
      <c r="L36" s="190">
        <f t="shared" si="1"/>
        <v>19067678</v>
      </c>
      <c r="M36" s="190">
        <f t="shared" si="1"/>
        <v>22893709</v>
      </c>
      <c r="N36" s="190">
        <f t="shared" si="1"/>
        <v>64386680</v>
      </c>
      <c r="O36" s="190">
        <f t="shared" si="1"/>
        <v>15744484</v>
      </c>
      <c r="P36" s="190">
        <f t="shared" si="1"/>
        <v>17800689</v>
      </c>
      <c r="Q36" s="190">
        <f t="shared" si="1"/>
        <v>20808003</v>
      </c>
      <c r="R36" s="190">
        <f t="shared" si="1"/>
        <v>54353176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172362800</v>
      </c>
      <c r="X36" s="190">
        <f t="shared" si="1"/>
        <v>178126794</v>
      </c>
      <c r="Y36" s="190">
        <f t="shared" si="1"/>
        <v>-5763994</v>
      </c>
      <c r="Z36" s="191">
        <f>+IF(X36&lt;&gt;0,+(Y36/X36)*100,0)</f>
        <v>-3.2358938655798184</v>
      </c>
      <c r="AA36" s="188">
        <f>SUM(AA25:AA35)</f>
        <v>301312410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-33050042</v>
      </c>
      <c r="D38" s="199">
        <f>+D22-D36</f>
        <v>0</v>
      </c>
      <c r="E38" s="200">
        <f t="shared" si="2"/>
        <v>1288560</v>
      </c>
      <c r="F38" s="106">
        <f t="shared" si="2"/>
        <v>1288560</v>
      </c>
      <c r="G38" s="106">
        <f t="shared" si="2"/>
        <v>90210777</v>
      </c>
      <c r="H38" s="106">
        <f t="shared" si="2"/>
        <v>-11549163</v>
      </c>
      <c r="I38" s="106">
        <f t="shared" si="2"/>
        <v>-16958693</v>
      </c>
      <c r="J38" s="106">
        <f t="shared" si="2"/>
        <v>61702921</v>
      </c>
      <c r="K38" s="106">
        <f t="shared" si="2"/>
        <v>-16967905</v>
      </c>
      <c r="L38" s="106">
        <f t="shared" si="2"/>
        <v>-10954983</v>
      </c>
      <c r="M38" s="106">
        <f t="shared" si="2"/>
        <v>60426069</v>
      </c>
      <c r="N38" s="106">
        <f t="shared" si="2"/>
        <v>32503181</v>
      </c>
      <c r="O38" s="106">
        <f t="shared" si="2"/>
        <v>-10392456</v>
      </c>
      <c r="P38" s="106">
        <f t="shared" si="2"/>
        <v>-10458145</v>
      </c>
      <c r="Q38" s="106">
        <f t="shared" si="2"/>
        <v>42634181</v>
      </c>
      <c r="R38" s="106">
        <f t="shared" si="2"/>
        <v>21783580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115989682</v>
      </c>
      <c r="X38" s="106">
        <f>IF(F22=F36,0,X22-X36)</f>
        <v>107015156</v>
      </c>
      <c r="Y38" s="106">
        <f t="shared" si="2"/>
        <v>8974526</v>
      </c>
      <c r="Z38" s="201">
        <f>+IF(X38&lt;&gt;0,+(Y38/X38)*100,0)</f>
        <v>8.386219611734248</v>
      </c>
      <c r="AA38" s="199">
        <f>+AA22-AA36</f>
        <v>1288560</v>
      </c>
    </row>
    <row r="39" spans="1:27" ht="12.75">
      <c r="A39" s="181" t="s">
        <v>46</v>
      </c>
      <c r="B39" s="185"/>
      <c r="C39" s="155">
        <v>92999654</v>
      </c>
      <c r="D39" s="155">
        <v>0</v>
      </c>
      <c r="E39" s="156">
        <v>81736000</v>
      </c>
      <c r="F39" s="60">
        <v>81736000</v>
      </c>
      <c r="G39" s="60">
        <v>38952000</v>
      </c>
      <c r="H39" s="60">
        <v>0</v>
      </c>
      <c r="I39" s="60">
        <v>0</v>
      </c>
      <c r="J39" s="60">
        <v>38952000</v>
      </c>
      <c r="K39" s="60">
        <v>7000000</v>
      </c>
      <c r="L39" s="60">
        <v>0</v>
      </c>
      <c r="M39" s="60">
        <v>19597000</v>
      </c>
      <c r="N39" s="60">
        <v>26597000</v>
      </c>
      <c r="O39" s="60">
        <v>0</v>
      </c>
      <c r="P39" s="60">
        <v>0</v>
      </c>
      <c r="Q39" s="60">
        <v>33187000</v>
      </c>
      <c r="R39" s="60">
        <v>33187000</v>
      </c>
      <c r="S39" s="60">
        <v>0</v>
      </c>
      <c r="T39" s="60">
        <v>0</v>
      </c>
      <c r="U39" s="60">
        <v>0</v>
      </c>
      <c r="V39" s="60">
        <v>0</v>
      </c>
      <c r="W39" s="60">
        <v>98736000</v>
      </c>
      <c r="X39" s="60">
        <v>81735999</v>
      </c>
      <c r="Y39" s="60">
        <v>17000001</v>
      </c>
      <c r="Z39" s="140">
        <v>20.8</v>
      </c>
      <c r="AA39" s="155">
        <v>81736000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59949612</v>
      </c>
      <c r="D42" s="206">
        <f>SUM(D38:D41)</f>
        <v>0</v>
      </c>
      <c r="E42" s="207">
        <f t="shared" si="3"/>
        <v>83024560</v>
      </c>
      <c r="F42" s="88">
        <f t="shared" si="3"/>
        <v>83024560</v>
      </c>
      <c r="G42" s="88">
        <f t="shared" si="3"/>
        <v>129162777</v>
      </c>
      <c r="H42" s="88">
        <f t="shared" si="3"/>
        <v>-11549163</v>
      </c>
      <c r="I42" s="88">
        <f t="shared" si="3"/>
        <v>-16958693</v>
      </c>
      <c r="J42" s="88">
        <f t="shared" si="3"/>
        <v>100654921</v>
      </c>
      <c r="K42" s="88">
        <f t="shared" si="3"/>
        <v>-9967905</v>
      </c>
      <c r="L42" s="88">
        <f t="shared" si="3"/>
        <v>-10954983</v>
      </c>
      <c r="M42" s="88">
        <f t="shared" si="3"/>
        <v>80023069</v>
      </c>
      <c r="N42" s="88">
        <f t="shared" si="3"/>
        <v>59100181</v>
      </c>
      <c r="O42" s="88">
        <f t="shared" si="3"/>
        <v>-10392456</v>
      </c>
      <c r="P42" s="88">
        <f t="shared" si="3"/>
        <v>-10458145</v>
      </c>
      <c r="Q42" s="88">
        <f t="shared" si="3"/>
        <v>75821181</v>
      </c>
      <c r="R42" s="88">
        <f t="shared" si="3"/>
        <v>54970580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214725682</v>
      </c>
      <c r="X42" s="88">
        <f t="shared" si="3"/>
        <v>188751155</v>
      </c>
      <c r="Y42" s="88">
        <f t="shared" si="3"/>
        <v>25974527</v>
      </c>
      <c r="Z42" s="208">
        <f>+IF(X42&lt;&gt;0,+(Y42/X42)*100,0)</f>
        <v>13.761254600004962</v>
      </c>
      <c r="AA42" s="206">
        <f>SUM(AA38:AA41)</f>
        <v>83024560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59949612</v>
      </c>
      <c r="D44" s="210">
        <f>+D42-D43</f>
        <v>0</v>
      </c>
      <c r="E44" s="211">
        <f t="shared" si="4"/>
        <v>83024560</v>
      </c>
      <c r="F44" s="77">
        <f t="shared" si="4"/>
        <v>83024560</v>
      </c>
      <c r="G44" s="77">
        <f t="shared" si="4"/>
        <v>129162777</v>
      </c>
      <c r="H44" s="77">
        <f t="shared" si="4"/>
        <v>-11549163</v>
      </c>
      <c r="I44" s="77">
        <f t="shared" si="4"/>
        <v>-16958693</v>
      </c>
      <c r="J44" s="77">
        <f t="shared" si="4"/>
        <v>100654921</v>
      </c>
      <c r="K44" s="77">
        <f t="shared" si="4"/>
        <v>-9967905</v>
      </c>
      <c r="L44" s="77">
        <f t="shared" si="4"/>
        <v>-10954983</v>
      </c>
      <c r="M44" s="77">
        <f t="shared" si="4"/>
        <v>80023069</v>
      </c>
      <c r="N44" s="77">
        <f t="shared" si="4"/>
        <v>59100181</v>
      </c>
      <c r="O44" s="77">
        <f t="shared" si="4"/>
        <v>-10392456</v>
      </c>
      <c r="P44" s="77">
        <f t="shared" si="4"/>
        <v>-10458145</v>
      </c>
      <c r="Q44" s="77">
        <f t="shared" si="4"/>
        <v>75821181</v>
      </c>
      <c r="R44" s="77">
        <f t="shared" si="4"/>
        <v>54970580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214725682</v>
      </c>
      <c r="X44" s="77">
        <f t="shared" si="4"/>
        <v>188751155</v>
      </c>
      <c r="Y44" s="77">
        <f t="shared" si="4"/>
        <v>25974527</v>
      </c>
      <c r="Z44" s="212">
        <f>+IF(X44&lt;&gt;0,+(Y44/X44)*100,0)</f>
        <v>13.761254600004962</v>
      </c>
      <c r="AA44" s="210">
        <f>+AA42-AA43</f>
        <v>83024560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59949612</v>
      </c>
      <c r="D46" s="206">
        <f>SUM(D44:D45)</f>
        <v>0</v>
      </c>
      <c r="E46" s="207">
        <f t="shared" si="5"/>
        <v>83024560</v>
      </c>
      <c r="F46" s="88">
        <f t="shared" si="5"/>
        <v>83024560</v>
      </c>
      <c r="G46" s="88">
        <f t="shared" si="5"/>
        <v>129162777</v>
      </c>
      <c r="H46" s="88">
        <f t="shared" si="5"/>
        <v>-11549163</v>
      </c>
      <c r="I46" s="88">
        <f t="shared" si="5"/>
        <v>-16958693</v>
      </c>
      <c r="J46" s="88">
        <f t="shared" si="5"/>
        <v>100654921</v>
      </c>
      <c r="K46" s="88">
        <f t="shared" si="5"/>
        <v>-9967905</v>
      </c>
      <c r="L46" s="88">
        <f t="shared" si="5"/>
        <v>-10954983</v>
      </c>
      <c r="M46" s="88">
        <f t="shared" si="5"/>
        <v>80023069</v>
      </c>
      <c r="N46" s="88">
        <f t="shared" si="5"/>
        <v>59100181</v>
      </c>
      <c r="O46" s="88">
        <f t="shared" si="5"/>
        <v>-10392456</v>
      </c>
      <c r="P46" s="88">
        <f t="shared" si="5"/>
        <v>-10458145</v>
      </c>
      <c r="Q46" s="88">
        <f t="shared" si="5"/>
        <v>75821181</v>
      </c>
      <c r="R46" s="88">
        <f t="shared" si="5"/>
        <v>54970580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214725682</v>
      </c>
      <c r="X46" s="88">
        <f t="shared" si="5"/>
        <v>188751155</v>
      </c>
      <c r="Y46" s="88">
        <f t="shared" si="5"/>
        <v>25974527</v>
      </c>
      <c r="Z46" s="208">
        <f>+IF(X46&lt;&gt;0,+(Y46/X46)*100,0)</f>
        <v>13.761254600004962</v>
      </c>
      <c r="AA46" s="206">
        <f>SUM(AA44:AA45)</f>
        <v>83024560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59949612</v>
      </c>
      <c r="D48" s="217">
        <f>SUM(D46:D47)</f>
        <v>0</v>
      </c>
      <c r="E48" s="218">
        <f t="shared" si="6"/>
        <v>83024560</v>
      </c>
      <c r="F48" s="219">
        <f t="shared" si="6"/>
        <v>83024560</v>
      </c>
      <c r="G48" s="219">
        <f t="shared" si="6"/>
        <v>129162777</v>
      </c>
      <c r="H48" s="220">
        <f t="shared" si="6"/>
        <v>-11549163</v>
      </c>
      <c r="I48" s="220">
        <f t="shared" si="6"/>
        <v>-16958693</v>
      </c>
      <c r="J48" s="220">
        <f t="shared" si="6"/>
        <v>100654921</v>
      </c>
      <c r="K48" s="220">
        <f t="shared" si="6"/>
        <v>-9967905</v>
      </c>
      <c r="L48" s="220">
        <f t="shared" si="6"/>
        <v>-10954983</v>
      </c>
      <c r="M48" s="219">
        <f t="shared" si="6"/>
        <v>80023069</v>
      </c>
      <c r="N48" s="219">
        <f t="shared" si="6"/>
        <v>59100181</v>
      </c>
      <c r="O48" s="220">
        <f t="shared" si="6"/>
        <v>-10392456</v>
      </c>
      <c r="P48" s="220">
        <f t="shared" si="6"/>
        <v>-10458145</v>
      </c>
      <c r="Q48" s="220">
        <f t="shared" si="6"/>
        <v>75821181</v>
      </c>
      <c r="R48" s="220">
        <f t="shared" si="6"/>
        <v>54970580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214725682</v>
      </c>
      <c r="X48" s="220">
        <f t="shared" si="6"/>
        <v>188751155</v>
      </c>
      <c r="Y48" s="220">
        <f t="shared" si="6"/>
        <v>25974527</v>
      </c>
      <c r="Z48" s="221">
        <f>+IF(X48&lt;&gt;0,+(Y48/X48)*100,0)</f>
        <v>13.761254600004962</v>
      </c>
      <c r="AA48" s="222">
        <f>SUM(AA46:AA47)</f>
        <v>83024560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3149348</v>
      </c>
      <c r="D5" s="153">
        <f>SUM(D6:D8)</f>
        <v>0</v>
      </c>
      <c r="E5" s="154">
        <f t="shared" si="0"/>
        <v>12428080</v>
      </c>
      <c r="F5" s="100">
        <f t="shared" si="0"/>
        <v>12428080</v>
      </c>
      <c r="G5" s="100">
        <f t="shared" si="0"/>
        <v>2415297</v>
      </c>
      <c r="H5" s="100">
        <f t="shared" si="0"/>
        <v>2389608</v>
      </c>
      <c r="I5" s="100">
        <f t="shared" si="0"/>
        <v>1731280</v>
      </c>
      <c r="J5" s="100">
        <f t="shared" si="0"/>
        <v>6536185</v>
      </c>
      <c r="K5" s="100">
        <f t="shared" si="0"/>
        <v>0</v>
      </c>
      <c r="L5" s="100">
        <f t="shared" si="0"/>
        <v>10232351</v>
      </c>
      <c r="M5" s="100">
        <f t="shared" si="0"/>
        <v>1818668</v>
      </c>
      <c r="N5" s="100">
        <f t="shared" si="0"/>
        <v>12051019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18587204</v>
      </c>
      <c r="X5" s="100">
        <f t="shared" si="0"/>
        <v>8891000</v>
      </c>
      <c r="Y5" s="100">
        <f t="shared" si="0"/>
        <v>9696204</v>
      </c>
      <c r="Z5" s="137">
        <f>+IF(X5&lt;&gt;0,+(Y5/X5)*100,0)</f>
        <v>109.05639410639974</v>
      </c>
      <c r="AA5" s="153">
        <f>SUM(AA6:AA8)</f>
        <v>12428080</v>
      </c>
    </row>
    <row r="6" spans="1:27" ht="12.75">
      <c r="A6" s="138" t="s">
        <v>75</v>
      </c>
      <c r="B6" s="136"/>
      <c r="C6" s="155"/>
      <c r="D6" s="155"/>
      <c r="E6" s="156">
        <v>100000</v>
      </c>
      <c r="F6" s="60">
        <v>100000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100000</v>
      </c>
      <c r="Y6" s="60">
        <v>-100000</v>
      </c>
      <c r="Z6" s="140">
        <v>-100</v>
      </c>
      <c r="AA6" s="62">
        <v>100000</v>
      </c>
    </row>
    <row r="7" spans="1:27" ht="12.75">
      <c r="A7" s="138" t="s">
        <v>76</v>
      </c>
      <c r="B7" s="136"/>
      <c r="C7" s="157"/>
      <c r="D7" s="157"/>
      <c r="E7" s="158">
        <v>12328080</v>
      </c>
      <c r="F7" s="159">
        <v>12328080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8791000</v>
      </c>
      <c r="Y7" s="159">
        <v>-8791000</v>
      </c>
      <c r="Z7" s="141">
        <v>-100</v>
      </c>
      <c r="AA7" s="225">
        <v>12328080</v>
      </c>
    </row>
    <row r="8" spans="1:27" ht="12.75">
      <c r="A8" s="138" t="s">
        <v>77</v>
      </c>
      <c r="B8" s="136"/>
      <c r="C8" s="155">
        <v>3149348</v>
      </c>
      <c r="D8" s="155"/>
      <c r="E8" s="156"/>
      <c r="F8" s="60"/>
      <c r="G8" s="60">
        <v>2415297</v>
      </c>
      <c r="H8" s="60">
        <v>2389608</v>
      </c>
      <c r="I8" s="60">
        <v>1731280</v>
      </c>
      <c r="J8" s="60">
        <v>6536185</v>
      </c>
      <c r="K8" s="60"/>
      <c r="L8" s="60">
        <v>10232351</v>
      </c>
      <c r="M8" s="60">
        <v>1818668</v>
      </c>
      <c r="N8" s="60">
        <v>12051019</v>
      </c>
      <c r="O8" s="60"/>
      <c r="P8" s="60"/>
      <c r="Q8" s="60"/>
      <c r="R8" s="60"/>
      <c r="S8" s="60"/>
      <c r="T8" s="60"/>
      <c r="U8" s="60"/>
      <c r="V8" s="60"/>
      <c r="W8" s="60">
        <v>18587204</v>
      </c>
      <c r="X8" s="60"/>
      <c r="Y8" s="60">
        <v>18587204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2020672</v>
      </c>
      <c r="D9" s="153">
        <f>SUM(D10:D14)</f>
        <v>0</v>
      </c>
      <c r="E9" s="154">
        <f t="shared" si="1"/>
        <v>43305000</v>
      </c>
      <c r="F9" s="100">
        <f t="shared" si="1"/>
        <v>43305000</v>
      </c>
      <c r="G9" s="100">
        <f t="shared" si="1"/>
        <v>4783089</v>
      </c>
      <c r="H9" s="100">
        <f t="shared" si="1"/>
        <v>527413</v>
      </c>
      <c r="I9" s="100">
        <f t="shared" si="1"/>
        <v>8447885</v>
      </c>
      <c r="J9" s="100">
        <f t="shared" si="1"/>
        <v>13758387</v>
      </c>
      <c r="K9" s="100">
        <f t="shared" si="1"/>
        <v>773668</v>
      </c>
      <c r="L9" s="100">
        <f t="shared" si="1"/>
        <v>587603</v>
      </c>
      <c r="M9" s="100">
        <f t="shared" si="1"/>
        <v>8345990</v>
      </c>
      <c r="N9" s="100">
        <f t="shared" si="1"/>
        <v>9707261</v>
      </c>
      <c r="O9" s="100">
        <f t="shared" si="1"/>
        <v>0</v>
      </c>
      <c r="P9" s="100">
        <f t="shared" si="1"/>
        <v>0</v>
      </c>
      <c r="Q9" s="100">
        <f t="shared" si="1"/>
        <v>3117106</v>
      </c>
      <c r="R9" s="100">
        <f t="shared" si="1"/>
        <v>3117106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26582754</v>
      </c>
      <c r="X9" s="100">
        <f t="shared" si="1"/>
        <v>32052300</v>
      </c>
      <c r="Y9" s="100">
        <f t="shared" si="1"/>
        <v>-5469546</v>
      </c>
      <c r="Z9" s="137">
        <f>+IF(X9&lt;&gt;0,+(Y9/X9)*100,0)</f>
        <v>-17.064441553336266</v>
      </c>
      <c r="AA9" s="102">
        <f>SUM(AA10:AA14)</f>
        <v>43305000</v>
      </c>
    </row>
    <row r="10" spans="1:27" ht="12.75">
      <c r="A10" s="138" t="s">
        <v>79</v>
      </c>
      <c r="B10" s="136"/>
      <c r="C10" s="155"/>
      <c r="D10" s="155"/>
      <c r="E10" s="156">
        <v>18950000</v>
      </c>
      <c r="F10" s="60">
        <v>18950000</v>
      </c>
      <c r="G10" s="60"/>
      <c r="H10" s="60">
        <v>527413</v>
      </c>
      <c r="I10" s="60"/>
      <c r="J10" s="60">
        <v>527413</v>
      </c>
      <c r="K10" s="60"/>
      <c r="L10" s="60"/>
      <c r="M10" s="60">
        <v>688306</v>
      </c>
      <c r="N10" s="60">
        <v>688306</v>
      </c>
      <c r="O10" s="60"/>
      <c r="P10" s="60"/>
      <c r="Q10" s="60"/>
      <c r="R10" s="60"/>
      <c r="S10" s="60"/>
      <c r="T10" s="60"/>
      <c r="U10" s="60"/>
      <c r="V10" s="60"/>
      <c r="W10" s="60">
        <v>1215719</v>
      </c>
      <c r="X10" s="60">
        <v>14026150</v>
      </c>
      <c r="Y10" s="60">
        <v>-12810431</v>
      </c>
      <c r="Z10" s="140">
        <v>-91.33</v>
      </c>
      <c r="AA10" s="62">
        <v>18950000</v>
      </c>
    </row>
    <row r="11" spans="1:27" ht="12.75">
      <c r="A11" s="138" t="s">
        <v>80</v>
      </c>
      <c r="B11" s="136"/>
      <c r="C11" s="155">
        <v>2020672</v>
      </c>
      <c r="D11" s="155"/>
      <c r="E11" s="156">
        <v>24355000</v>
      </c>
      <c r="F11" s="60">
        <v>24355000</v>
      </c>
      <c r="G11" s="60">
        <v>4783089</v>
      </c>
      <c r="H11" s="60"/>
      <c r="I11" s="60">
        <v>5851740</v>
      </c>
      <c r="J11" s="60">
        <v>10634829</v>
      </c>
      <c r="K11" s="60">
        <v>773668</v>
      </c>
      <c r="L11" s="60">
        <v>587603</v>
      </c>
      <c r="M11" s="60">
        <v>7657684</v>
      </c>
      <c r="N11" s="60">
        <v>9018955</v>
      </c>
      <c r="O11" s="60"/>
      <c r="P11" s="60"/>
      <c r="Q11" s="60">
        <v>3117106</v>
      </c>
      <c r="R11" s="60">
        <v>3117106</v>
      </c>
      <c r="S11" s="60"/>
      <c r="T11" s="60"/>
      <c r="U11" s="60"/>
      <c r="V11" s="60"/>
      <c r="W11" s="60">
        <v>22770890</v>
      </c>
      <c r="X11" s="60">
        <v>18026150</v>
      </c>
      <c r="Y11" s="60">
        <v>4744740</v>
      </c>
      <c r="Z11" s="140">
        <v>26.32</v>
      </c>
      <c r="AA11" s="62">
        <v>24355000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>
        <v>2596145</v>
      </c>
      <c r="J12" s="60">
        <v>2596145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2596145</v>
      </c>
      <c r="X12" s="60"/>
      <c r="Y12" s="60">
        <v>2596145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25353566</v>
      </c>
      <c r="D15" s="153">
        <f>SUM(D16:D18)</f>
        <v>0</v>
      </c>
      <c r="E15" s="154">
        <f t="shared" si="2"/>
        <v>35790477</v>
      </c>
      <c r="F15" s="100">
        <f t="shared" si="2"/>
        <v>35790477</v>
      </c>
      <c r="G15" s="100">
        <f t="shared" si="2"/>
        <v>445813</v>
      </c>
      <c r="H15" s="100">
        <f t="shared" si="2"/>
        <v>5092733</v>
      </c>
      <c r="I15" s="100">
        <f t="shared" si="2"/>
        <v>12799477</v>
      </c>
      <c r="J15" s="100">
        <f t="shared" si="2"/>
        <v>18338023</v>
      </c>
      <c r="K15" s="100">
        <f t="shared" si="2"/>
        <v>3017359</v>
      </c>
      <c r="L15" s="100">
        <f t="shared" si="2"/>
        <v>4609547</v>
      </c>
      <c r="M15" s="100">
        <f t="shared" si="2"/>
        <v>12029879</v>
      </c>
      <c r="N15" s="100">
        <f t="shared" si="2"/>
        <v>19656785</v>
      </c>
      <c r="O15" s="100">
        <f t="shared" si="2"/>
        <v>668610</v>
      </c>
      <c r="P15" s="100">
        <f t="shared" si="2"/>
        <v>0</v>
      </c>
      <c r="Q15" s="100">
        <f t="shared" si="2"/>
        <v>6753458</v>
      </c>
      <c r="R15" s="100">
        <f t="shared" si="2"/>
        <v>7422068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45416876</v>
      </c>
      <c r="X15" s="100">
        <f t="shared" si="2"/>
        <v>25064430</v>
      </c>
      <c r="Y15" s="100">
        <f t="shared" si="2"/>
        <v>20352446</v>
      </c>
      <c r="Z15" s="137">
        <f>+IF(X15&lt;&gt;0,+(Y15/X15)*100,0)</f>
        <v>81.20051403522841</v>
      </c>
      <c r="AA15" s="102">
        <f>SUM(AA16:AA18)</f>
        <v>35790477</v>
      </c>
    </row>
    <row r="16" spans="1:27" ht="12.75">
      <c r="A16" s="138" t="s">
        <v>85</v>
      </c>
      <c r="B16" s="136"/>
      <c r="C16" s="155"/>
      <c r="D16" s="155"/>
      <c r="E16" s="156">
        <v>900000</v>
      </c>
      <c r="F16" s="60">
        <v>900000</v>
      </c>
      <c r="G16" s="60"/>
      <c r="H16" s="60">
        <v>92971</v>
      </c>
      <c r="I16" s="60">
        <v>250000</v>
      </c>
      <c r="J16" s="60">
        <v>342971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342971</v>
      </c>
      <c r="X16" s="60"/>
      <c r="Y16" s="60">
        <v>342971</v>
      </c>
      <c r="Z16" s="140"/>
      <c r="AA16" s="62">
        <v>900000</v>
      </c>
    </row>
    <row r="17" spans="1:27" ht="12.75">
      <c r="A17" s="138" t="s">
        <v>86</v>
      </c>
      <c r="B17" s="136"/>
      <c r="C17" s="155">
        <v>25353566</v>
      </c>
      <c r="D17" s="155"/>
      <c r="E17" s="156">
        <v>34890477</v>
      </c>
      <c r="F17" s="60">
        <v>34890477</v>
      </c>
      <c r="G17" s="60">
        <v>445813</v>
      </c>
      <c r="H17" s="60">
        <v>4999762</v>
      </c>
      <c r="I17" s="60">
        <v>12549477</v>
      </c>
      <c r="J17" s="60">
        <v>17995052</v>
      </c>
      <c r="K17" s="60">
        <v>3017359</v>
      </c>
      <c r="L17" s="60">
        <v>4609547</v>
      </c>
      <c r="M17" s="60">
        <v>12029879</v>
      </c>
      <c r="N17" s="60">
        <v>19656785</v>
      </c>
      <c r="O17" s="60">
        <v>668610</v>
      </c>
      <c r="P17" s="60"/>
      <c r="Q17" s="60">
        <v>6753458</v>
      </c>
      <c r="R17" s="60">
        <v>7422068</v>
      </c>
      <c r="S17" s="60"/>
      <c r="T17" s="60"/>
      <c r="U17" s="60"/>
      <c r="V17" s="60"/>
      <c r="W17" s="60">
        <v>45073905</v>
      </c>
      <c r="X17" s="60">
        <v>25064430</v>
      </c>
      <c r="Y17" s="60">
        <v>20009475</v>
      </c>
      <c r="Z17" s="140">
        <v>79.83</v>
      </c>
      <c r="AA17" s="62">
        <v>34890477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21500000</v>
      </c>
      <c r="F19" s="100">
        <f t="shared" si="3"/>
        <v>21500000</v>
      </c>
      <c r="G19" s="100">
        <f t="shared" si="3"/>
        <v>5115635</v>
      </c>
      <c r="H19" s="100">
        <f t="shared" si="3"/>
        <v>1774071</v>
      </c>
      <c r="I19" s="100">
        <f t="shared" si="3"/>
        <v>4119551</v>
      </c>
      <c r="J19" s="100">
        <f t="shared" si="3"/>
        <v>11009257</v>
      </c>
      <c r="K19" s="100">
        <f t="shared" si="3"/>
        <v>5075263</v>
      </c>
      <c r="L19" s="100">
        <f t="shared" si="3"/>
        <v>0</v>
      </c>
      <c r="M19" s="100">
        <f t="shared" si="3"/>
        <v>18455556</v>
      </c>
      <c r="N19" s="100">
        <f t="shared" si="3"/>
        <v>23530819</v>
      </c>
      <c r="O19" s="100">
        <f t="shared" si="3"/>
        <v>0</v>
      </c>
      <c r="P19" s="100">
        <f t="shared" si="3"/>
        <v>0</v>
      </c>
      <c r="Q19" s="100">
        <f t="shared" si="3"/>
        <v>1810240</v>
      </c>
      <c r="R19" s="100">
        <f t="shared" si="3"/>
        <v>1810240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36350316</v>
      </c>
      <c r="X19" s="100">
        <f t="shared" si="3"/>
        <v>15832080</v>
      </c>
      <c r="Y19" s="100">
        <f t="shared" si="3"/>
        <v>20518236</v>
      </c>
      <c r="Z19" s="137">
        <f>+IF(X19&lt;&gt;0,+(Y19/X19)*100,0)</f>
        <v>129.59911774068854</v>
      </c>
      <c r="AA19" s="102">
        <f>SUM(AA20:AA23)</f>
        <v>21500000</v>
      </c>
    </row>
    <row r="20" spans="1:27" ht="12.75">
      <c r="A20" s="138" t="s">
        <v>89</v>
      </c>
      <c r="B20" s="136"/>
      <c r="C20" s="155"/>
      <c r="D20" s="155"/>
      <c r="E20" s="156">
        <v>21500000</v>
      </c>
      <c r="F20" s="60">
        <v>21500000</v>
      </c>
      <c r="G20" s="60">
        <v>2210018</v>
      </c>
      <c r="H20" s="60">
        <v>981630</v>
      </c>
      <c r="I20" s="60">
        <v>2371853</v>
      </c>
      <c r="J20" s="60">
        <v>5563501</v>
      </c>
      <c r="K20" s="60"/>
      <c r="L20" s="60"/>
      <c r="M20" s="60">
        <v>8557823</v>
      </c>
      <c r="N20" s="60">
        <v>8557823</v>
      </c>
      <c r="O20" s="60"/>
      <c r="P20" s="60"/>
      <c r="Q20" s="60"/>
      <c r="R20" s="60"/>
      <c r="S20" s="60"/>
      <c r="T20" s="60"/>
      <c r="U20" s="60"/>
      <c r="V20" s="60"/>
      <c r="W20" s="60">
        <v>14121324</v>
      </c>
      <c r="X20" s="60">
        <v>15832080</v>
      </c>
      <c r="Y20" s="60">
        <v>-1710756</v>
      </c>
      <c r="Z20" s="140">
        <v>-10.81</v>
      </c>
      <c r="AA20" s="62">
        <v>21500000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>
        <v>2905617</v>
      </c>
      <c r="H23" s="60">
        <v>792441</v>
      </c>
      <c r="I23" s="60">
        <v>1747698</v>
      </c>
      <c r="J23" s="60">
        <v>5445756</v>
      </c>
      <c r="K23" s="60">
        <v>5075263</v>
      </c>
      <c r="L23" s="60"/>
      <c r="M23" s="60">
        <v>9897733</v>
      </c>
      <c r="N23" s="60">
        <v>14972996</v>
      </c>
      <c r="O23" s="60"/>
      <c r="P23" s="60"/>
      <c r="Q23" s="60">
        <v>1810240</v>
      </c>
      <c r="R23" s="60">
        <v>1810240</v>
      </c>
      <c r="S23" s="60"/>
      <c r="T23" s="60"/>
      <c r="U23" s="60"/>
      <c r="V23" s="60"/>
      <c r="W23" s="60">
        <v>22228992</v>
      </c>
      <c r="X23" s="60"/>
      <c r="Y23" s="60">
        <v>22228992</v>
      </c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30523586</v>
      </c>
      <c r="D25" s="217">
        <f>+D5+D9+D15+D19+D24</f>
        <v>0</v>
      </c>
      <c r="E25" s="230">
        <f t="shared" si="4"/>
        <v>113023557</v>
      </c>
      <c r="F25" s="219">
        <f t="shared" si="4"/>
        <v>113023557</v>
      </c>
      <c r="G25" s="219">
        <f t="shared" si="4"/>
        <v>12759834</v>
      </c>
      <c r="H25" s="219">
        <f t="shared" si="4"/>
        <v>9783825</v>
      </c>
      <c r="I25" s="219">
        <f t="shared" si="4"/>
        <v>27098193</v>
      </c>
      <c r="J25" s="219">
        <f t="shared" si="4"/>
        <v>49641852</v>
      </c>
      <c r="K25" s="219">
        <f t="shared" si="4"/>
        <v>8866290</v>
      </c>
      <c r="L25" s="219">
        <f t="shared" si="4"/>
        <v>15429501</v>
      </c>
      <c r="M25" s="219">
        <f t="shared" si="4"/>
        <v>40650093</v>
      </c>
      <c r="N25" s="219">
        <f t="shared" si="4"/>
        <v>64945884</v>
      </c>
      <c r="O25" s="219">
        <f t="shared" si="4"/>
        <v>668610</v>
      </c>
      <c r="P25" s="219">
        <f t="shared" si="4"/>
        <v>0</v>
      </c>
      <c r="Q25" s="219">
        <f t="shared" si="4"/>
        <v>11680804</v>
      </c>
      <c r="R25" s="219">
        <f t="shared" si="4"/>
        <v>12349414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126937150</v>
      </c>
      <c r="X25" s="219">
        <f t="shared" si="4"/>
        <v>81839810</v>
      </c>
      <c r="Y25" s="219">
        <f t="shared" si="4"/>
        <v>45097340</v>
      </c>
      <c r="Z25" s="231">
        <f>+IF(X25&lt;&gt;0,+(Y25/X25)*100,0)</f>
        <v>55.10440456789917</v>
      </c>
      <c r="AA25" s="232">
        <f>+AA5+AA9+AA15+AA19+AA24</f>
        <v>113023557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22981656</v>
      </c>
      <c r="D28" s="155"/>
      <c r="E28" s="156">
        <v>81736000</v>
      </c>
      <c r="F28" s="60">
        <v>81736000</v>
      </c>
      <c r="G28" s="60">
        <v>2210018</v>
      </c>
      <c r="H28" s="60">
        <v>3945682</v>
      </c>
      <c r="I28" s="60">
        <v>15549605</v>
      </c>
      <c r="J28" s="60">
        <v>21705305</v>
      </c>
      <c r="K28" s="60"/>
      <c r="L28" s="60">
        <v>1842730</v>
      </c>
      <c r="M28" s="60">
        <v>22957910</v>
      </c>
      <c r="N28" s="60">
        <v>24800640</v>
      </c>
      <c r="O28" s="60"/>
      <c r="P28" s="60"/>
      <c r="Q28" s="60">
        <v>7424952</v>
      </c>
      <c r="R28" s="60">
        <v>7424952</v>
      </c>
      <c r="S28" s="60"/>
      <c r="T28" s="60"/>
      <c r="U28" s="60"/>
      <c r="V28" s="60"/>
      <c r="W28" s="60">
        <v>53930897</v>
      </c>
      <c r="X28" s="60">
        <v>81735999</v>
      </c>
      <c r="Y28" s="60">
        <v>-27805102</v>
      </c>
      <c r="Z28" s="140">
        <v>-34.02</v>
      </c>
      <c r="AA28" s="155">
        <v>81736000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22981656</v>
      </c>
      <c r="D32" s="210">
        <f>SUM(D28:D31)</f>
        <v>0</v>
      </c>
      <c r="E32" s="211">
        <f t="shared" si="5"/>
        <v>81736000</v>
      </c>
      <c r="F32" s="77">
        <f t="shared" si="5"/>
        <v>81736000</v>
      </c>
      <c r="G32" s="77">
        <f t="shared" si="5"/>
        <v>2210018</v>
      </c>
      <c r="H32" s="77">
        <f t="shared" si="5"/>
        <v>3945682</v>
      </c>
      <c r="I32" s="77">
        <f t="shared" si="5"/>
        <v>15549605</v>
      </c>
      <c r="J32" s="77">
        <f t="shared" si="5"/>
        <v>21705305</v>
      </c>
      <c r="K32" s="77">
        <f t="shared" si="5"/>
        <v>0</v>
      </c>
      <c r="L32" s="77">
        <f t="shared" si="5"/>
        <v>1842730</v>
      </c>
      <c r="M32" s="77">
        <f t="shared" si="5"/>
        <v>22957910</v>
      </c>
      <c r="N32" s="77">
        <f t="shared" si="5"/>
        <v>24800640</v>
      </c>
      <c r="O32" s="77">
        <f t="shared" si="5"/>
        <v>0</v>
      </c>
      <c r="P32" s="77">
        <f t="shared" si="5"/>
        <v>0</v>
      </c>
      <c r="Q32" s="77">
        <f t="shared" si="5"/>
        <v>7424952</v>
      </c>
      <c r="R32" s="77">
        <f t="shared" si="5"/>
        <v>7424952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53930897</v>
      </c>
      <c r="X32" s="77">
        <f t="shared" si="5"/>
        <v>81735999</v>
      </c>
      <c r="Y32" s="77">
        <f t="shared" si="5"/>
        <v>-27805102</v>
      </c>
      <c r="Z32" s="212">
        <f>+IF(X32&lt;&gt;0,+(Y32/X32)*100,0)</f>
        <v>-34.01818334660594</v>
      </c>
      <c r="AA32" s="79">
        <f>SUM(AA28:AA31)</f>
        <v>81736000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7541930</v>
      </c>
      <c r="D35" s="155"/>
      <c r="E35" s="156">
        <v>31287557</v>
      </c>
      <c r="F35" s="60">
        <v>31287557</v>
      </c>
      <c r="G35" s="60">
        <v>10549816</v>
      </c>
      <c r="H35" s="60">
        <v>5838143</v>
      </c>
      <c r="I35" s="60">
        <v>11548588</v>
      </c>
      <c r="J35" s="60">
        <v>27936547</v>
      </c>
      <c r="K35" s="60">
        <v>8866290</v>
      </c>
      <c r="L35" s="60">
        <v>13586771</v>
      </c>
      <c r="M35" s="60">
        <v>17692183</v>
      </c>
      <c r="N35" s="60">
        <v>40145244</v>
      </c>
      <c r="O35" s="60">
        <v>668610</v>
      </c>
      <c r="P35" s="60"/>
      <c r="Q35" s="60">
        <v>4255851</v>
      </c>
      <c r="R35" s="60">
        <v>4924461</v>
      </c>
      <c r="S35" s="60"/>
      <c r="T35" s="60"/>
      <c r="U35" s="60"/>
      <c r="V35" s="60"/>
      <c r="W35" s="60">
        <v>73006252</v>
      </c>
      <c r="X35" s="60">
        <v>23465997</v>
      </c>
      <c r="Y35" s="60">
        <v>49540255</v>
      </c>
      <c r="Z35" s="140">
        <v>211.12</v>
      </c>
      <c r="AA35" s="62">
        <v>31287557</v>
      </c>
    </row>
    <row r="36" spans="1:27" ht="12.75">
      <c r="A36" s="238" t="s">
        <v>139</v>
      </c>
      <c r="B36" s="149"/>
      <c r="C36" s="222">
        <f aca="true" t="shared" si="6" ref="C36:Y36">SUM(C32:C35)</f>
        <v>30523586</v>
      </c>
      <c r="D36" s="222">
        <f>SUM(D32:D35)</f>
        <v>0</v>
      </c>
      <c r="E36" s="218">
        <f t="shared" si="6"/>
        <v>113023557</v>
      </c>
      <c r="F36" s="220">
        <f t="shared" si="6"/>
        <v>113023557</v>
      </c>
      <c r="G36" s="220">
        <f t="shared" si="6"/>
        <v>12759834</v>
      </c>
      <c r="H36" s="220">
        <f t="shared" si="6"/>
        <v>9783825</v>
      </c>
      <c r="I36" s="220">
        <f t="shared" si="6"/>
        <v>27098193</v>
      </c>
      <c r="J36" s="220">
        <f t="shared" si="6"/>
        <v>49641852</v>
      </c>
      <c r="K36" s="220">
        <f t="shared" si="6"/>
        <v>8866290</v>
      </c>
      <c r="L36" s="220">
        <f t="shared" si="6"/>
        <v>15429501</v>
      </c>
      <c r="M36" s="220">
        <f t="shared" si="6"/>
        <v>40650093</v>
      </c>
      <c r="N36" s="220">
        <f t="shared" si="6"/>
        <v>64945884</v>
      </c>
      <c r="O36" s="220">
        <f t="shared" si="6"/>
        <v>668610</v>
      </c>
      <c r="P36" s="220">
        <f t="shared" si="6"/>
        <v>0</v>
      </c>
      <c r="Q36" s="220">
        <f t="shared" si="6"/>
        <v>11680803</v>
      </c>
      <c r="R36" s="220">
        <f t="shared" si="6"/>
        <v>12349413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126937149</v>
      </c>
      <c r="X36" s="220">
        <f t="shared" si="6"/>
        <v>105201996</v>
      </c>
      <c r="Y36" s="220">
        <f t="shared" si="6"/>
        <v>21735153</v>
      </c>
      <c r="Z36" s="221">
        <f>+IF(X36&lt;&gt;0,+(Y36/X36)*100,0)</f>
        <v>20.660399827394908</v>
      </c>
      <c r="AA36" s="239">
        <f>SUM(AA32:AA35)</f>
        <v>113023557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166530477</v>
      </c>
      <c r="D6" s="155"/>
      <c r="E6" s="59">
        <v>120000000</v>
      </c>
      <c r="F6" s="60">
        <v>120000000</v>
      </c>
      <c r="G6" s="60">
        <v>280976840</v>
      </c>
      <c r="H6" s="60">
        <v>254064953</v>
      </c>
      <c r="I6" s="60">
        <v>205504930</v>
      </c>
      <c r="J6" s="60">
        <v>205504930</v>
      </c>
      <c r="K6" s="60">
        <v>192019736</v>
      </c>
      <c r="L6" s="60">
        <v>169807530</v>
      </c>
      <c r="M6" s="60">
        <v>201639872</v>
      </c>
      <c r="N6" s="60">
        <v>201639872</v>
      </c>
      <c r="O6" s="60">
        <v>188748875</v>
      </c>
      <c r="P6" s="60">
        <v>176313354</v>
      </c>
      <c r="Q6" s="60">
        <v>237633182</v>
      </c>
      <c r="R6" s="60">
        <v>237633182</v>
      </c>
      <c r="S6" s="60"/>
      <c r="T6" s="60"/>
      <c r="U6" s="60"/>
      <c r="V6" s="60"/>
      <c r="W6" s="60">
        <v>237633182</v>
      </c>
      <c r="X6" s="60">
        <v>90000000</v>
      </c>
      <c r="Y6" s="60">
        <v>147633182</v>
      </c>
      <c r="Z6" s="140">
        <v>164.04</v>
      </c>
      <c r="AA6" s="62">
        <v>120000000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10289260</v>
      </c>
      <c r="D8" s="155"/>
      <c r="E8" s="59">
        <v>69744800</v>
      </c>
      <c r="F8" s="60">
        <v>69744800</v>
      </c>
      <c r="G8" s="60">
        <v>-213903139</v>
      </c>
      <c r="H8" s="60">
        <v>-204617168</v>
      </c>
      <c r="I8" s="60">
        <v>-114947190</v>
      </c>
      <c r="J8" s="60">
        <v>-114947190</v>
      </c>
      <c r="K8" s="60">
        <v>-132630109</v>
      </c>
      <c r="L8" s="60">
        <v>-138064301</v>
      </c>
      <c r="M8" s="60">
        <v>-192556055</v>
      </c>
      <c r="N8" s="60">
        <v>-192556055</v>
      </c>
      <c r="O8" s="60">
        <v>-207812147</v>
      </c>
      <c r="P8" s="60"/>
      <c r="Q8" s="60">
        <v>-142633416</v>
      </c>
      <c r="R8" s="60">
        <v>-142633416</v>
      </c>
      <c r="S8" s="60"/>
      <c r="T8" s="60"/>
      <c r="U8" s="60"/>
      <c r="V8" s="60"/>
      <c r="W8" s="60">
        <v>-142633416</v>
      </c>
      <c r="X8" s="60">
        <v>52308600</v>
      </c>
      <c r="Y8" s="60">
        <v>-194942016</v>
      </c>
      <c r="Z8" s="140">
        <v>-372.68</v>
      </c>
      <c r="AA8" s="62">
        <v>69744800</v>
      </c>
    </row>
    <row r="9" spans="1:27" ht="12.75">
      <c r="A9" s="249" t="s">
        <v>146</v>
      </c>
      <c r="B9" s="182"/>
      <c r="C9" s="155">
        <v>56831267</v>
      </c>
      <c r="D9" s="155"/>
      <c r="E9" s="59">
        <v>21008000</v>
      </c>
      <c r="F9" s="60">
        <v>21008000</v>
      </c>
      <c r="G9" s="60">
        <v>-91672774</v>
      </c>
      <c r="H9" s="60">
        <v>-87693072</v>
      </c>
      <c r="I9" s="60">
        <v>-49263082</v>
      </c>
      <c r="J9" s="60">
        <v>-49263082</v>
      </c>
      <c r="K9" s="60">
        <v>-56841476</v>
      </c>
      <c r="L9" s="60">
        <v>-59170415</v>
      </c>
      <c r="M9" s="60">
        <v>-82524024</v>
      </c>
      <c r="N9" s="60">
        <v>-82524024</v>
      </c>
      <c r="O9" s="60">
        <v>-89062348</v>
      </c>
      <c r="P9" s="60">
        <v>-194547604</v>
      </c>
      <c r="Q9" s="60">
        <v>-61128607</v>
      </c>
      <c r="R9" s="60">
        <v>-61128607</v>
      </c>
      <c r="S9" s="60"/>
      <c r="T9" s="60"/>
      <c r="U9" s="60"/>
      <c r="V9" s="60"/>
      <c r="W9" s="60">
        <v>-61128607</v>
      </c>
      <c r="X9" s="60">
        <v>15756000</v>
      </c>
      <c r="Y9" s="60">
        <v>-76884607</v>
      </c>
      <c r="Z9" s="140">
        <v>-487.97</v>
      </c>
      <c r="AA9" s="62">
        <v>21008000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>
        <v>-83377543</v>
      </c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1469766</v>
      </c>
      <c r="D11" s="155"/>
      <c r="E11" s="59">
        <v>2626000</v>
      </c>
      <c r="F11" s="60">
        <v>2626000</v>
      </c>
      <c r="G11" s="60">
        <v>28050</v>
      </c>
      <c r="H11" s="60">
        <v>154230</v>
      </c>
      <c r="I11" s="60">
        <v>2950969</v>
      </c>
      <c r="J11" s="60">
        <v>2950969</v>
      </c>
      <c r="K11" s="60">
        <v>2912373</v>
      </c>
      <c r="L11" s="60">
        <v>3281909</v>
      </c>
      <c r="M11" s="60">
        <v>4417338</v>
      </c>
      <c r="N11" s="60">
        <v>4417338</v>
      </c>
      <c r="O11" s="60">
        <v>4967231</v>
      </c>
      <c r="P11" s="60">
        <v>5928736</v>
      </c>
      <c r="Q11" s="60">
        <v>4360235</v>
      </c>
      <c r="R11" s="60">
        <v>4360235</v>
      </c>
      <c r="S11" s="60"/>
      <c r="T11" s="60"/>
      <c r="U11" s="60"/>
      <c r="V11" s="60"/>
      <c r="W11" s="60">
        <v>4360235</v>
      </c>
      <c r="X11" s="60">
        <v>1969500</v>
      </c>
      <c r="Y11" s="60">
        <v>2390735</v>
      </c>
      <c r="Z11" s="140">
        <v>121.39</v>
      </c>
      <c r="AA11" s="62">
        <v>2626000</v>
      </c>
    </row>
    <row r="12" spans="1:27" ht="12.75">
      <c r="A12" s="250" t="s">
        <v>56</v>
      </c>
      <c r="B12" s="251"/>
      <c r="C12" s="168">
        <f aca="true" t="shared" si="0" ref="C12:Y12">SUM(C6:C11)</f>
        <v>235120770</v>
      </c>
      <c r="D12" s="168">
        <f>SUM(D6:D11)</f>
        <v>0</v>
      </c>
      <c r="E12" s="72">
        <f t="shared" si="0"/>
        <v>213378800</v>
      </c>
      <c r="F12" s="73">
        <f t="shared" si="0"/>
        <v>213378800</v>
      </c>
      <c r="G12" s="73">
        <f t="shared" si="0"/>
        <v>-24571023</v>
      </c>
      <c r="H12" s="73">
        <f t="shared" si="0"/>
        <v>-38091057</v>
      </c>
      <c r="I12" s="73">
        <f t="shared" si="0"/>
        <v>44245627</v>
      </c>
      <c r="J12" s="73">
        <f t="shared" si="0"/>
        <v>44245627</v>
      </c>
      <c r="K12" s="73">
        <f t="shared" si="0"/>
        <v>5460524</v>
      </c>
      <c r="L12" s="73">
        <f t="shared" si="0"/>
        <v>-24145277</v>
      </c>
      <c r="M12" s="73">
        <f t="shared" si="0"/>
        <v>-69022869</v>
      </c>
      <c r="N12" s="73">
        <f t="shared" si="0"/>
        <v>-69022869</v>
      </c>
      <c r="O12" s="73">
        <f t="shared" si="0"/>
        <v>-103158389</v>
      </c>
      <c r="P12" s="73">
        <f t="shared" si="0"/>
        <v>-95683057</v>
      </c>
      <c r="Q12" s="73">
        <f t="shared" si="0"/>
        <v>38231394</v>
      </c>
      <c r="R12" s="73">
        <f t="shared" si="0"/>
        <v>38231394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38231394</v>
      </c>
      <c r="X12" s="73">
        <f t="shared" si="0"/>
        <v>160034100</v>
      </c>
      <c r="Y12" s="73">
        <f t="shared" si="0"/>
        <v>-121802706</v>
      </c>
      <c r="Z12" s="170">
        <f>+IF(X12&lt;&gt;0,+(Y12/X12)*100,0)</f>
        <v>-76.11047020603733</v>
      </c>
      <c r="AA12" s="74">
        <f>SUM(AA6:AA11)</f>
        <v>213378800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26220000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558566680</v>
      </c>
      <c r="D19" s="155"/>
      <c r="E19" s="59">
        <v>393893050</v>
      </c>
      <c r="F19" s="60">
        <v>393893050</v>
      </c>
      <c r="G19" s="60"/>
      <c r="H19" s="60">
        <v>13008606</v>
      </c>
      <c r="I19" s="60">
        <v>33033500</v>
      </c>
      <c r="J19" s="60">
        <v>33033500</v>
      </c>
      <c r="K19" s="60">
        <v>40844475</v>
      </c>
      <c r="L19" s="60">
        <v>54379126</v>
      </c>
      <c r="M19" s="60">
        <v>81081453</v>
      </c>
      <c r="N19" s="60">
        <v>81081453</v>
      </c>
      <c r="O19" s="60">
        <v>78421155</v>
      </c>
      <c r="P19" s="60">
        <v>79762769</v>
      </c>
      <c r="Q19" s="60">
        <v>91899439</v>
      </c>
      <c r="R19" s="60">
        <v>91899439</v>
      </c>
      <c r="S19" s="60"/>
      <c r="T19" s="60"/>
      <c r="U19" s="60"/>
      <c r="V19" s="60"/>
      <c r="W19" s="60">
        <v>91899439</v>
      </c>
      <c r="X19" s="60">
        <v>295419788</v>
      </c>
      <c r="Y19" s="60">
        <v>-203520349</v>
      </c>
      <c r="Z19" s="140">
        <v>-68.89</v>
      </c>
      <c r="AA19" s="62">
        <v>393893050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171053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68458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6705438</v>
      </c>
      <c r="H23" s="159">
        <v>6705438</v>
      </c>
      <c r="I23" s="159">
        <v>6705438</v>
      </c>
      <c r="J23" s="60">
        <v>6705438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585026191</v>
      </c>
      <c r="D24" s="168">
        <f>SUM(D15:D23)</f>
        <v>0</v>
      </c>
      <c r="E24" s="76">
        <f t="shared" si="1"/>
        <v>393893050</v>
      </c>
      <c r="F24" s="77">
        <f t="shared" si="1"/>
        <v>393893050</v>
      </c>
      <c r="G24" s="77">
        <f t="shared" si="1"/>
        <v>6705438</v>
      </c>
      <c r="H24" s="77">
        <f t="shared" si="1"/>
        <v>19714044</v>
      </c>
      <c r="I24" s="77">
        <f t="shared" si="1"/>
        <v>39738938</v>
      </c>
      <c r="J24" s="77">
        <f t="shared" si="1"/>
        <v>39738938</v>
      </c>
      <c r="K24" s="77">
        <f t="shared" si="1"/>
        <v>40844475</v>
      </c>
      <c r="L24" s="77">
        <f t="shared" si="1"/>
        <v>54379126</v>
      </c>
      <c r="M24" s="77">
        <f t="shared" si="1"/>
        <v>81081453</v>
      </c>
      <c r="N24" s="77">
        <f t="shared" si="1"/>
        <v>81081453</v>
      </c>
      <c r="O24" s="77">
        <f t="shared" si="1"/>
        <v>78421155</v>
      </c>
      <c r="P24" s="77">
        <f t="shared" si="1"/>
        <v>79762769</v>
      </c>
      <c r="Q24" s="77">
        <f t="shared" si="1"/>
        <v>91899439</v>
      </c>
      <c r="R24" s="77">
        <f t="shared" si="1"/>
        <v>91899439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91899439</v>
      </c>
      <c r="X24" s="77">
        <f t="shared" si="1"/>
        <v>295419788</v>
      </c>
      <c r="Y24" s="77">
        <f t="shared" si="1"/>
        <v>-203520349</v>
      </c>
      <c r="Z24" s="212">
        <f>+IF(X24&lt;&gt;0,+(Y24/X24)*100,0)</f>
        <v>-68.89191491803521</v>
      </c>
      <c r="AA24" s="79">
        <f>SUM(AA15:AA23)</f>
        <v>393893050</v>
      </c>
    </row>
    <row r="25" spans="1:27" ht="12.75">
      <c r="A25" s="250" t="s">
        <v>159</v>
      </c>
      <c r="B25" s="251"/>
      <c r="C25" s="168">
        <f aca="true" t="shared" si="2" ref="C25:Y25">+C12+C24</f>
        <v>820146961</v>
      </c>
      <c r="D25" s="168">
        <f>+D12+D24</f>
        <v>0</v>
      </c>
      <c r="E25" s="72">
        <f t="shared" si="2"/>
        <v>607271850</v>
      </c>
      <c r="F25" s="73">
        <f t="shared" si="2"/>
        <v>607271850</v>
      </c>
      <c r="G25" s="73">
        <f t="shared" si="2"/>
        <v>-17865585</v>
      </c>
      <c r="H25" s="73">
        <f t="shared" si="2"/>
        <v>-18377013</v>
      </c>
      <c r="I25" s="73">
        <f t="shared" si="2"/>
        <v>83984565</v>
      </c>
      <c r="J25" s="73">
        <f t="shared" si="2"/>
        <v>83984565</v>
      </c>
      <c r="K25" s="73">
        <f t="shared" si="2"/>
        <v>46304999</v>
      </c>
      <c r="L25" s="73">
        <f t="shared" si="2"/>
        <v>30233849</v>
      </c>
      <c r="M25" s="73">
        <f t="shared" si="2"/>
        <v>12058584</v>
      </c>
      <c r="N25" s="73">
        <f t="shared" si="2"/>
        <v>12058584</v>
      </c>
      <c r="O25" s="73">
        <f t="shared" si="2"/>
        <v>-24737234</v>
      </c>
      <c r="P25" s="73">
        <f t="shared" si="2"/>
        <v>-15920288</v>
      </c>
      <c r="Q25" s="73">
        <f t="shared" si="2"/>
        <v>130130833</v>
      </c>
      <c r="R25" s="73">
        <f t="shared" si="2"/>
        <v>130130833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130130833</v>
      </c>
      <c r="X25" s="73">
        <f t="shared" si="2"/>
        <v>455453888</v>
      </c>
      <c r="Y25" s="73">
        <f t="shared" si="2"/>
        <v>-325323055</v>
      </c>
      <c r="Z25" s="170">
        <f>+IF(X25&lt;&gt;0,+(Y25/X25)*100,0)</f>
        <v>-71.42831877636753</v>
      </c>
      <c r="AA25" s="74">
        <f>+AA12+AA24</f>
        <v>607271850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>
        <v>527085</v>
      </c>
      <c r="I31" s="60">
        <v>527085</v>
      </c>
      <c r="J31" s="60">
        <v>527085</v>
      </c>
      <c r="K31" s="60">
        <v>527085</v>
      </c>
      <c r="L31" s="60">
        <v>527085</v>
      </c>
      <c r="M31" s="60">
        <v>527085</v>
      </c>
      <c r="N31" s="60">
        <v>527085</v>
      </c>
      <c r="O31" s="60">
        <v>527085</v>
      </c>
      <c r="P31" s="60">
        <v>527085</v>
      </c>
      <c r="Q31" s="60">
        <v>527085</v>
      </c>
      <c r="R31" s="60">
        <v>527085</v>
      </c>
      <c r="S31" s="60"/>
      <c r="T31" s="60"/>
      <c r="U31" s="60"/>
      <c r="V31" s="60"/>
      <c r="W31" s="60">
        <v>527085</v>
      </c>
      <c r="X31" s="60"/>
      <c r="Y31" s="60">
        <v>527085</v>
      </c>
      <c r="Z31" s="140"/>
      <c r="AA31" s="62"/>
    </row>
    <row r="32" spans="1:27" ht="12.75">
      <c r="A32" s="249" t="s">
        <v>164</v>
      </c>
      <c r="B32" s="182"/>
      <c r="C32" s="155">
        <v>77173636</v>
      </c>
      <c r="D32" s="155"/>
      <c r="E32" s="59">
        <v>141270950</v>
      </c>
      <c r="F32" s="60">
        <v>141270950</v>
      </c>
      <c r="G32" s="60">
        <v>555985</v>
      </c>
      <c r="H32" s="60">
        <v>9380346</v>
      </c>
      <c r="I32" s="60">
        <v>17685610</v>
      </c>
      <c r="J32" s="60">
        <v>17685610</v>
      </c>
      <c r="K32" s="60">
        <v>12230208</v>
      </c>
      <c r="L32" s="60">
        <v>10415589</v>
      </c>
      <c r="M32" s="60">
        <v>11352480</v>
      </c>
      <c r="N32" s="60">
        <v>11352480</v>
      </c>
      <c r="O32" s="60">
        <v>4294345</v>
      </c>
      <c r="P32" s="60">
        <v>3010153</v>
      </c>
      <c r="Q32" s="60">
        <v>19246664</v>
      </c>
      <c r="R32" s="60">
        <v>19246664</v>
      </c>
      <c r="S32" s="60"/>
      <c r="T32" s="60"/>
      <c r="U32" s="60"/>
      <c r="V32" s="60"/>
      <c r="W32" s="60">
        <v>19246664</v>
      </c>
      <c r="X32" s="60">
        <v>105953213</v>
      </c>
      <c r="Y32" s="60">
        <v>-86706549</v>
      </c>
      <c r="Z32" s="140">
        <v>-81.83</v>
      </c>
      <c r="AA32" s="62">
        <v>141270950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77173636</v>
      </c>
      <c r="D34" s="168">
        <f>SUM(D29:D33)</f>
        <v>0</v>
      </c>
      <c r="E34" s="72">
        <f t="shared" si="3"/>
        <v>141270950</v>
      </c>
      <c r="F34" s="73">
        <f t="shared" si="3"/>
        <v>141270950</v>
      </c>
      <c r="G34" s="73">
        <f t="shared" si="3"/>
        <v>555985</v>
      </c>
      <c r="H34" s="73">
        <f t="shared" si="3"/>
        <v>9907431</v>
      </c>
      <c r="I34" s="73">
        <f t="shared" si="3"/>
        <v>18212695</v>
      </c>
      <c r="J34" s="73">
        <f t="shared" si="3"/>
        <v>18212695</v>
      </c>
      <c r="K34" s="73">
        <f t="shared" si="3"/>
        <v>12757293</v>
      </c>
      <c r="L34" s="73">
        <f t="shared" si="3"/>
        <v>10942674</v>
      </c>
      <c r="M34" s="73">
        <f t="shared" si="3"/>
        <v>11879565</v>
      </c>
      <c r="N34" s="73">
        <f t="shared" si="3"/>
        <v>11879565</v>
      </c>
      <c r="O34" s="73">
        <f t="shared" si="3"/>
        <v>4821430</v>
      </c>
      <c r="P34" s="73">
        <f t="shared" si="3"/>
        <v>3537238</v>
      </c>
      <c r="Q34" s="73">
        <f t="shared" si="3"/>
        <v>19773749</v>
      </c>
      <c r="R34" s="73">
        <f t="shared" si="3"/>
        <v>19773749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19773749</v>
      </c>
      <c r="X34" s="73">
        <f t="shared" si="3"/>
        <v>105953213</v>
      </c>
      <c r="Y34" s="73">
        <f t="shared" si="3"/>
        <v>-86179464</v>
      </c>
      <c r="Z34" s="170">
        <f>+IF(X34&lt;&gt;0,+(Y34/X34)*100,0)</f>
        <v>-81.33728233423182</v>
      </c>
      <c r="AA34" s="74">
        <f>SUM(AA29:AA33)</f>
        <v>141270950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38545962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38545962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115719598</v>
      </c>
      <c r="D40" s="168">
        <f>+D34+D39</f>
        <v>0</v>
      </c>
      <c r="E40" s="72">
        <f t="shared" si="5"/>
        <v>141270950</v>
      </c>
      <c r="F40" s="73">
        <f t="shared" si="5"/>
        <v>141270950</v>
      </c>
      <c r="G40" s="73">
        <f t="shared" si="5"/>
        <v>555985</v>
      </c>
      <c r="H40" s="73">
        <f t="shared" si="5"/>
        <v>9907431</v>
      </c>
      <c r="I40" s="73">
        <f t="shared" si="5"/>
        <v>18212695</v>
      </c>
      <c r="J40" s="73">
        <f t="shared" si="5"/>
        <v>18212695</v>
      </c>
      <c r="K40" s="73">
        <f t="shared" si="5"/>
        <v>12757293</v>
      </c>
      <c r="L40" s="73">
        <f t="shared" si="5"/>
        <v>10942674</v>
      </c>
      <c r="M40" s="73">
        <f t="shared" si="5"/>
        <v>11879565</v>
      </c>
      <c r="N40" s="73">
        <f t="shared" si="5"/>
        <v>11879565</v>
      </c>
      <c r="O40" s="73">
        <f t="shared" si="5"/>
        <v>4821430</v>
      </c>
      <c r="P40" s="73">
        <f t="shared" si="5"/>
        <v>3537238</v>
      </c>
      <c r="Q40" s="73">
        <f t="shared" si="5"/>
        <v>19773749</v>
      </c>
      <c r="R40" s="73">
        <f t="shared" si="5"/>
        <v>19773749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19773749</v>
      </c>
      <c r="X40" s="73">
        <f t="shared" si="5"/>
        <v>105953213</v>
      </c>
      <c r="Y40" s="73">
        <f t="shared" si="5"/>
        <v>-86179464</v>
      </c>
      <c r="Z40" s="170">
        <f>+IF(X40&lt;&gt;0,+(Y40/X40)*100,0)</f>
        <v>-81.33728233423182</v>
      </c>
      <c r="AA40" s="74">
        <f>+AA34+AA39</f>
        <v>141270950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704427363</v>
      </c>
      <c r="D42" s="257">
        <f>+D25-D40</f>
        <v>0</v>
      </c>
      <c r="E42" s="258">
        <f t="shared" si="6"/>
        <v>466000900</v>
      </c>
      <c r="F42" s="259">
        <f t="shared" si="6"/>
        <v>466000900</v>
      </c>
      <c r="G42" s="259">
        <f t="shared" si="6"/>
        <v>-18421570</v>
      </c>
      <c r="H42" s="259">
        <f t="shared" si="6"/>
        <v>-28284444</v>
      </c>
      <c r="I42" s="259">
        <f t="shared" si="6"/>
        <v>65771870</v>
      </c>
      <c r="J42" s="259">
        <f t="shared" si="6"/>
        <v>65771870</v>
      </c>
      <c r="K42" s="259">
        <f t="shared" si="6"/>
        <v>33547706</v>
      </c>
      <c r="L42" s="259">
        <f t="shared" si="6"/>
        <v>19291175</v>
      </c>
      <c r="M42" s="259">
        <f t="shared" si="6"/>
        <v>179019</v>
      </c>
      <c r="N42" s="259">
        <f t="shared" si="6"/>
        <v>179019</v>
      </c>
      <c r="O42" s="259">
        <f t="shared" si="6"/>
        <v>-29558664</v>
      </c>
      <c r="P42" s="259">
        <f t="shared" si="6"/>
        <v>-19457526</v>
      </c>
      <c r="Q42" s="259">
        <f t="shared" si="6"/>
        <v>110357084</v>
      </c>
      <c r="R42" s="259">
        <f t="shared" si="6"/>
        <v>110357084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110357084</v>
      </c>
      <c r="X42" s="259">
        <f t="shared" si="6"/>
        <v>349500675</v>
      </c>
      <c r="Y42" s="259">
        <f t="shared" si="6"/>
        <v>-239143591</v>
      </c>
      <c r="Z42" s="260">
        <f>+IF(X42&lt;&gt;0,+(Y42/X42)*100,0)</f>
        <v>-68.4243574064628</v>
      </c>
      <c r="AA42" s="261">
        <f>+AA25-AA40</f>
        <v>466000900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704427363</v>
      </c>
      <c r="D45" s="155"/>
      <c r="E45" s="59">
        <v>466000900</v>
      </c>
      <c r="F45" s="60">
        <v>466000900</v>
      </c>
      <c r="G45" s="60">
        <v>-18421570</v>
      </c>
      <c r="H45" s="60">
        <v>-28284444</v>
      </c>
      <c r="I45" s="60">
        <v>65771870</v>
      </c>
      <c r="J45" s="60">
        <v>65771870</v>
      </c>
      <c r="K45" s="60">
        <v>33547706</v>
      </c>
      <c r="L45" s="60">
        <v>19291175</v>
      </c>
      <c r="M45" s="60">
        <v>179019</v>
      </c>
      <c r="N45" s="60">
        <v>179019</v>
      </c>
      <c r="O45" s="60">
        <v>-29558664</v>
      </c>
      <c r="P45" s="60">
        <v>-19457526</v>
      </c>
      <c r="Q45" s="60">
        <v>110357084</v>
      </c>
      <c r="R45" s="60">
        <v>110357084</v>
      </c>
      <c r="S45" s="60"/>
      <c r="T45" s="60"/>
      <c r="U45" s="60"/>
      <c r="V45" s="60"/>
      <c r="W45" s="60">
        <v>110357084</v>
      </c>
      <c r="X45" s="60">
        <v>349500675</v>
      </c>
      <c r="Y45" s="60">
        <v>-239143591</v>
      </c>
      <c r="Z45" s="139">
        <v>-68.42</v>
      </c>
      <c r="AA45" s="62">
        <v>466000900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704427363</v>
      </c>
      <c r="D48" s="217">
        <f>SUM(D45:D47)</f>
        <v>0</v>
      </c>
      <c r="E48" s="264">
        <f t="shared" si="7"/>
        <v>466000900</v>
      </c>
      <c r="F48" s="219">
        <f t="shared" si="7"/>
        <v>466000900</v>
      </c>
      <c r="G48" s="219">
        <f t="shared" si="7"/>
        <v>-18421570</v>
      </c>
      <c r="H48" s="219">
        <f t="shared" si="7"/>
        <v>-28284444</v>
      </c>
      <c r="I48" s="219">
        <f t="shared" si="7"/>
        <v>65771870</v>
      </c>
      <c r="J48" s="219">
        <f t="shared" si="7"/>
        <v>65771870</v>
      </c>
      <c r="K48" s="219">
        <f t="shared" si="7"/>
        <v>33547706</v>
      </c>
      <c r="L48" s="219">
        <f t="shared" si="7"/>
        <v>19291175</v>
      </c>
      <c r="M48" s="219">
        <f t="shared" si="7"/>
        <v>179019</v>
      </c>
      <c r="N48" s="219">
        <f t="shared" si="7"/>
        <v>179019</v>
      </c>
      <c r="O48" s="219">
        <f t="shared" si="7"/>
        <v>-29558664</v>
      </c>
      <c r="P48" s="219">
        <f t="shared" si="7"/>
        <v>-19457526</v>
      </c>
      <c r="Q48" s="219">
        <f t="shared" si="7"/>
        <v>110357084</v>
      </c>
      <c r="R48" s="219">
        <f t="shared" si="7"/>
        <v>110357084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110357084</v>
      </c>
      <c r="X48" s="219">
        <f t="shared" si="7"/>
        <v>349500675</v>
      </c>
      <c r="Y48" s="219">
        <f t="shared" si="7"/>
        <v>-239143591</v>
      </c>
      <c r="Z48" s="265">
        <f>+IF(X48&lt;&gt;0,+(Y48/X48)*100,0)</f>
        <v>-68.4243574064628</v>
      </c>
      <c r="AA48" s="232">
        <f>SUM(AA45:AA47)</f>
        <v>466000900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27831943</v>
      </c>
      <c r="D6" s="155"/>
      <c r="E6" s="59">
        <v>18000000</v>
      </c>
      <c r="F6" s="60">
        <v>18000000</v>
      </c>
      <c r="G6" s="60">
        <v>2708</v>
      </c>
      <c r="H6" s="60">
        <v>108961</v>
      </c>
      <c r="I6" s="60">
        <v>76019</v>
      </c>
      <c r="J6" s="60">
        <v>187688</v>
      </c>
      <c r="K6" s="60">
        <v>2193120</v>
      </c>
      <c r="L6" s="60">
        <v>4075884</v>
      </c>
      <c r="M6" s="60">
        <v>229481</v>
      </c>
      <c r="N6" s="60">
        <v>6498485</v>
      </c>
      <c r="O6" s="60">
        <v>189970</v>
      </c>
      <c r="P6" s="60">
        <v>494999</v>
      </c>
      <c r="Q6" s="60">
        <v>701888</v>
      </c>
      <c r="R6" s="60">
        <v>1386857</v>
      </c>
      <c r="S6" s="60"/>
      <c r="T6" s="60"/>
      <c r="U6" s="60"/>
      <c r="V6" s="60"/>
      <c r="W6" s="60">
        <v>8073030</v>
      </c>
      <c r="X6" s="60">
        <v>12686000</v>
      </c>
      <c r="Y6" s="60">
        <v>-4612970</v>
      </c>
      <c r="Z6" s="140">
        <v>-36.36</v>
      </c>
      <c r="AA6" s="62">
        <v>18000000</v>
      </c>
    </row>
    <row r="7" spans="1:27" ht="12.75">
      <c r="A7" s="249" t="s">
        <v>32</v>
      </c>
      <c r="B7" s="182"/>
      <c r="C7" s="155"/>
      <c r="D7" s="155"/>
      <c r="E7" s="59">
        <v>2580000</v>
      </c>
      <c r="F7" s="60">
        <v>2580000</v>
      </c>
      <c r="G7" s="60">
        <v>177439</v>
      </c>
      <c r="H7" s="60">
        <v>118210</v>
      </c>
      <c r="I7" s="60">
        <v>37401</v>
      </c>
      <c r="J7" s="60">
        <v>333050</v>
      </c>
      <c r="K7" s="60">
        <v>183088</v>
      </c>
      <c r="L7" s="60">
        <v>274283</v>
      </c>
      <c r="M7" s="60">
        <v>54550</v>
      </c>
      <c r="N7" s="60">
        <v>511921</v>
      </c>
      <c r="O7" s="60">
        <v>347888</v>
      </c>
      <c r="P7" s="60">
        <v>374539</v>
      </c>
      <c r="Q7" s="60">
        <v>246581</v>
      </c>
      <c r="R7" s="60">
        <v>969008</v>
      </c>
      <c r="S7" s="60"/>
      <c r="T7" s="60"/>
      <c r="U7" s="60"/>
      <c r="V7" s="60"/>
      <c r="W7" s="60">
        <v>1813979</v>
      </c>
      <c r="X7" s="60">
        <v>1789000</v>
      </c>
      <c r="Y7" s="60">
        <v>24979</v>
      </c>
      <c r="Z7" s="140">
        <v>1.4</v>
      </c>
      <c r="AA7" s="62">
        <v>2580000</v>
      </c>
    </row>
    <row r="8" spans="1:27" ht="12.75">
      <c r="A8" s="249" t="s">
        <v>178</v>
      </c>
      <c r="B8" s="182"/>
      <c r="C8" s="155">
        <v>24220051</v>
      </c>
      <c r="D8" s="155"/>
      <c r="E8" s="59">
        <v>10067970</v>
      </c>
      <c r="F8" s="60">
        <v>10067970</v>
      </c>
      <c r="G8" s="60">
        <v>629770</v>
      </c>
      <c r="H8" s="60">
        <v>902664</v>
      </c>
      <c r="I8" s="60">
        <v>665577</v>
      </c>
      <c r="J8" s="60">
        <v>2198011</v>
      </c>
      <c r="K8" s="60">
        <v>424840</v>
      </c>
      <c r="L8" s="60">
        <v>549354</v>
      </c>
      <c r="M8" s="60">
        <v>452548</v>
      </c>
      <c r="N8" s="60">
        <v>1426742</v>
      </c>
      <c r="O8" s="60">
        <v>536881</v>
      </c>
      <c r="P8" s="60">
        <v>1089618</v>
      </c>
      <c r="Q8" s="60">
        <v>-1570659</v>
      </c>
      <c r="R8" s="60">
        <v>55840</v>
      </c>
      <c r="S8" s="60"/>
      <c r="T8" s="60"/>
      <c r="U8" s="60"/>
      <c r="V8" s="60"/>
      <c r="W8" s="60">
        <v>3680593</v>
      </c>
      <c r="X8" s="60">
        <v>7330776</v>
      </c>
      <c r="Y8" s="60">
        <v>-3650183</v>
      </c>
      <c r="Z8" s="140">
        <v>-49.79</v>
      </c>
      <c r="AA8" s="62">
        <v>10067970</v>
      </c>
    </row>
    <row r="9" spans="1:27" ht="12.75">
      <c r="A9" s="249" t="s">
        <v>179</v>
      </c>
      <c r="B9" s="182"/>
      <c r="C9" s="155">
        <v>222487633</v>
      </c>
      <c r="D9" s="155"/>
      <c r="E9" s="59">
        <v>241457000</v>
      </c>
      <c r="F9" s="60">
        <v>241457000</v>
      </c>
      <c r="G9" s="60">
        <v>99887000</v>
      </c>
      <c r="H9" s="60">
        <v>1091000</v>
      </c>
      <c r="I9" s="60">
        <v>93083</v>
      </c>
      <c r="J9" s="60">
        <v>101071083</v>
      </c>
      <c r="K9" s="60"/>
      <c r="L9" s="60">
        <v>1981708</v>
      </c>
      <c r="M9" s="60">
        <v>78192000</v>
      </c>
      <c r="N9" s="60">
        <v>80173708</v>
      </c>
      <c r="O9" s="60"/>
      <c r="P9" s="60"/>
      <c r="Q9" s="60">
        <v>59954000</v>
      </c>
      <c r="R9" s="60">
        <v>59954000</v>
      </c>
      <c r="S9" s="60"/>
      <c r="T9" s="60"/>
      <c r="U9" s="60"/>
      <c r="V9" s="60"/>
      <c r="W9" s="60">
        <v>241198791</v>
      </c>
      <c r="X9" s="60">
        <v>241456998</v>
      </c>
      <c r="Y9" s="60">
        <v>-258207</v>
      </c>
      <c r="Z9" s="140">
        <v>-0.11</v>
      </c>
      <c r="AA9" s="62">
        <v>241457000</v>
      </c>
    </row>
    <row r="10" spans="1:27" ht="12.75">
      <c r="A10" s="249" t="s">
        <v>180</v>
      </c>
      <c r="B10" s="182"/>
      <c r="C10" s="155">
        <v>97901999</v>
      </c>
      <c r="D10" s="155"/>
      <c r="E10" s="59">
        <v>81735999</v>
      </c>
      <c r="F10" s="60">
        <v>81735999</v>
      </c>
      <c r="G10" s="60">
        <v>38952000</v>
      </c>
      <c r="H10" s="60"/>
      <c r="I10" s="60"/>
      <c r="J10" s="60">
        <v>38952000</v>
      </c>
      <c r="K10" s="60">
        <v>7000000</v>
      </c>
      <c r="L10" s="60"/>
      <c r="M10" s="60">
        <v>19597000</v>
      </c>
      <c r="N10" s="60">
        <v>26597000</v>
      </c>
      <c r="O10" s="60"/>
      <c r="P10" s="60"/>
      <c r="Q10" s="60">
        <v>33187000</v>
      </c>
      <c r="R10" s="60">
        <v>33187000</v>
      </c>
      <c r="S10" s="60"/>
      <c r="T10" s="60"/>
      <c r="U10" s="60"/>
      <c r="V10" s="60"/>
      <c r="W10" s="60">
        <v>98736000</v>
      </c>
      <c r="X10" s="60">
        <v>81735999</v>
      </c>
      <c r="Y10" s="60">
        <v>17000001</v>
      </c>
      <c r="Z10" s="140">
        <v>20.8</v>
      </c>
      <c r="AA10" s="62">
        <v>81735999</v>
      </c>
    </row>
    <row r="11" spans="1:27" ht="12.75">
      <c r="A11" s="249" t="s">
        <v>181</v>
      </c>
      <c r="B11" s="182"/>
      <c r="C11" s="155">
        <v>15174630</v>
      </c>
      <c r="D11" s="155"/>
      <c r="E11" s="59">
        <v>11776000</v>
      </c>
      <c r="F11" s="60">
        <v>11776000</v>
      </c>
      <c r="G11" s="60">
        <v>1196256</v>
      </c>
      <c r="H11" s="60">
        <v>1273746</v>
      </c>
      <c r="I11" s="60">
        <v>1123860</v>
      </c>
      <c r="J11" s="60">
        <v>3593862</v>
      </c>
      <c r="K11" s="60">
        <v>1655199</v>
      </c>
      <c r="L11" s="60">
        <v>1454571</v>
      </c>
      <c r="M11" s="60">
        <v>1285691</v>
      </c>
      <c r="N11" s="60">
        <v>4395461</v>
      </c>
      <c r="O11" s="60">
        <v>1394253</v>
      </c>
      <c r="P11" s="60">
        <v>1272454</v>
      </c>
      <c r="Q11" s="60"/>
      <c r="R11" s="60">
        <v>2666707</v>
      </c>
      <c r="S11" s="60"/>
      <c r="T11" s="60"/>
      <c r="U11" s="60"/>
      <c r="V11" s="60"/>
      <c r="W11" s="60">
        <v>10656030</v>
      </c>
      <c r="X11" s="60">
        <v>9394000</v>
      </c>
      <c r="Y11" s="60">
        <v>1262030</v>
      </c>
      <c r="Z11" s="140">
        <v>13.43</v>
      </c>
      <c r="AA11" s="62">
        <v>11776000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-371006644</v>
      </c>
      <c r="D14" s="155"/>
      <c r="E14" s="59">
        <v>-249617867</v>
      </c>
      <c r="F14" s="60">
        <v>-249617867</v>
      </c>
      <c r="G14" s="60">
        <v>-14342692</v>
      </c>
      <c r="H14" s="60">
        <v>-20603854</v>
      </c>
      <c r="I14" s="60">
        <v>-23457769</v>
      </c>
      <c r="J14" s="60">
        <v>-58404315</v>
      </c>
      <c r="K14" s="60">
        <v>-16075151</v>
      </c>
      <c r="L14" s="60">
        <v>-15118505</v>
      </c>
      <c r="M14" s="60">
        <v>-27328834</v>
      </c>
      <c r="N14" s="60">
        <v>-58522490</v>
      </c>
      <c r="O14" s="60">
        <v>-14691379</v>
      </c>
      <c r="P14" s="60">
        <v>-15297424</v>
      </c>
      <c r="Q14" s="60">
        <v>-19518178</v>
      </c>
      <c r="R14" s="60">
        <v>-49506981</v>
      </c>
      <c r="S14" s="60"/>
      <c r="T14" s="60"/>
      <c r="U14" s="60"/>
      <c r="V14" s="60"/>
      <c r="W14" s="60">
        <v>-166433786</v>
      </c>
      <c r="X14" s="60">
        <v>-185550434</v>
      </c>
      <c r="Y14" s="60">
        <v>19116648</v>
      </c>
      <c r="Z14" s="140">
        <v>-10.3</v>
      </c>
      <c r="AA14" s="62">
        <v>-249617867</v>
      </c>
    </row>
    <row r="15" spans="1:27" ht="12.75">
      <c r="A15" s="249" t="s">
        <v>40</v>
      </c>
      <c r="B15" s="182"/>
      <c r="C15" s="155"/>
      <c r="D15" s="155"/>
      <c r="E15" s="59">
        <v>-770000</v>
      </c>
      <c r="F15" s="60">
        <v>-770000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-670885</v>
      </c>
      <c r="Y15" s="60">
        <v>670885</v>
      </c>
      <c r="Z15" s="140">
        <v>-100</v>
      </c>
      <c r="AA15" s="62">
        <v>-770000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16609612</v>
      </c>
      <c r="D17" s="168">
        <f t="shared" si="0"/>
        <v>0</v>
      </c>
      <c r="E17" s="72">
        <f t="shared" si="0"/>
        <v>115229102</v>
      </c>
      <c r="F17" s="73">
        <f t="shared" si="0"/>
        <v>115229102</v>
      </c>
      <c r="G17" s="73">
        <f t="shared" si="0"/>
        <v>126502481</v>
      </c>
      <c r="H17" s="73">
        <f t="shared" si="0"/>
        <v>-17109273</v>
      </c>
      <c r="I17" s="73">
        <f t="shared" si="0"/>
        <v>-21461829</v>
      </c>
      <c r="J17" s="73">
        <f t="shared" si="0"/>
        <v>87931379</v>
      </c>
      <c r="K17" s="73">
        <f t="shared" si="0"/>
        <v>-4618904</v>
      </c>
      <c r="L17" s="73">
        <f t="shared" si="0"/>
        <v>-6782705</v>
      </c>
      <c r="M17" s="73">
        <f t="shared" si="0"/>
        <v>72482436</v>
      </c>
      <c r="N17" s="73">
        <f t="shared" si="0"/>
        <v>61080827</v>
      </c>
      <c r="O17" s="73">
        <f t="shared" si="0"/>
        <v>-12222387</v>
      </c>
      <c r="P17" s="73">
        <f t="shared" si="0"/>
        <v>-12065814</v>
      </c>
      <c r="Q17" s="73">
        <f t="shared" si="0"/>
        <v>73000632</v>
      </c>
      <c r="R17" s="73">
        <f t="shared" si="0"/>
        <v>48712431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197724637</v>
      </c>
      <c r="X17" s="73">
        <f t="shared" si="0"/>
        <v>168171454</v>
      </c>
      <c r="Y17" s="73">
        <f t="shared" si="0"/>
        <v>29553183</v>
      </c>
      <c r="Z17" s="170">
        <f>+IF(X17&lt;&gt;0,+(Y17/X17)*100,0)</f>
        <v>17.573245813763375</v>
      </c>
      <c r="AA17" s="74">
        <f>SUM(AA6:AA16)</f>
        <v>115229102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-30525586</v>
      </c>
      <c r="D26" s="155"/>
      <c r="E26" s="59">
        <v>-113023557</v>
      </c>
      <c r="F26" s="60">
        <v>-113023557</v>
      </c>
      <c r="G26" s="60">
        <v>-12759834</v>
      </c>
      <c r="H26" s="60">
        <v>-9783825</v>
      </c>
      <c r="I26" s="60">
        <v>-27098194</v>
      </c>
      <c r="J26" s="60">
        <v>-49641853</v>
      </c>
      <c r="K26" s="60">
        <v>-8866290</v>
      </c>
      <c r="L26" s="60">
        <v>-15429501</v>
      </c>
      <c r="M26" s="60">
        <v>-40650093</v>
      </c>
      <c r="N26" s="60">
        <v>-64945884</v>
      </c>
      <c r="O26" s="60">
        <v>-668610</v>
      </c>
      <c r="P26" s="60">
        <v>-369708</v>
      </c>
      <c r="Q26" s="60">
        <v>-11680803</v>
      </c>
      <c r="R26" s="60">
        <v>-12719121</v>
      </c>
      <c r="S26" s="60"/>
      <c r="T26" s="60"/>
      <c r="U26" s="60"/>
      <c r="V26" s="60"/>
      <c r="W26" s="60">
        <v>-127306858</v>
      </c>
      <c r="X26" s="60">
        <v>-81839810</v>
      </c>
      <c r="Y26" s="60">
        <v>-45467048</v>
      </c>
      <c r="Z26" s="140">
        <v>55.56</v>
      </c>
      <c r="AA26" s="62">
        <v>-113023557</v>
      </c>
    </row>
    <row r="27" spans="1:27" ht="12.75">
      <c r="A27" s="250" t="s">
        <v>192</v>
      </c>
      <c r="B27" s="251"/>
      <c r="C27" s="168">
        <f aca="true" t="shared" si="1" ref="C27:Y27">SUM(C21:C26)</f>
        <v>-30525586</v>
      </c>
      <c r="D27" s="168">
        <f>SUM(D21:D26)</f>
        <v>0</v>
      </c>
      <c r="E27" s="72">
        <f t="shared" si="1"/>
        <v>-113023557</v>
      </c>
      <c r="F27" s="73">
        <f t="shared" si="1"/>
        <v>-113023557</v>
      </c>
      <c r="G27" s="73">
        <f t="shared" si="1"/>
        <v>-12759834</v>
      </c>
      <c r="H27" s="73">
        <f t="shared" si="1"/>
        <v>-9783825</v>
      </c>
      <c r="I27" s="73">
        <f t="shared" si="1"/>
        <v>-27098194</v>
      </c>
      <c r="J27" s="73">
        <f t="shared" si="1"/>
        <v>-49641853</v>
      </c>
      <c r="K27" s="73">
        <f t="shared" si="1"/>
        <v>-8866290</v>
      </c>
      <c r="L27" s="73">
        <f t="shared" si="1"/>
        <v>-15429501</v>
      </c>
      <c r="M27" s="73">
        <f t="shared" si="1"/>
        <v>-40650093</v>
      </c>
      <c r="N27" s="73">
        <f t="shared" si="1"/>
        <v>-64945884</v>
      </c>
      <c r="O27" s="73">
        <f t="shared" si="1"/>
        <v>-668610</v>
      </c>
      <c r="P27" s="73">
        <f t="shared" si="1"/>
        <v>-369708</v>
      </c>
      <c r="Q27" s="73">
        <f t="shared" si="1"/>
        <v>-11680803</v>
      </c>
      <c r="R27" s="73">
        <f t="shared" si="1"/>
        <v>-12719121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-127306858</v>
      </c>
      <c r="X27" s="73">
        <f t="shared" si="1"/>
        <v>-81839810</v>
      </c>
      <c r="Y27" s="73">
        <f t="shared" si="1"/>
        <v>-45467048</v>
      </c>
      <c r="Z27" s="170">
        <f>+IF(X27&lt;&gt;0,+(Y27/X27)*100,0)</f>
        <v>55.556150484709086</v>
      </c>
      <c r="AA27" s="74">
        <f>SUM(AA21:AA26)</f>
        <v>-113023557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-439450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-439450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-14355424</v>
      </c>
      <c r="D38" s="153">
        <f>+D17+D27+D36</f>
        <v>0</v>
      </c>
      <c r="E38" s="99">
        <f t="shared" si="3"/>
        <v>2205545</v>
      </c>
      <c r="F38" s="100">
        <f t="shared" si="3"/>
        <v>2205545</v>
      </c>
      <c r="G38" s="100">
        <f t="shared" si="3"/>
        <v>113742647</v>
      </c>
      <c r="H38" s="100">
        <f t="shared" si="3"/>
        <v>-26893098</v>
      </c>
      <c r="I38" s="100">
        <f t="shared" si="3"/>
        <v>-48560023</v>
      </c>
      <c r="J38" s="100">
        <f t="shared" si="3"/>
        <v>38289526</v>
      </c>
      <c r="K38" s="100">
        <f t="shared" si="3"/>
        <v>-13485194</v>
      </c>
      <c r="L38" s="100">
        <f t="shared" si="3"/>
        <v>-22212206</v>
      </c>
      <c r="M38" s="100">
        <f t="shared" si="3"/>
        <v>31832343</v>
      </c>
      <c r="N38" s="100">
        <f t="shared" si="3"/>
        <v>-3865057</v>
      </c>
      <c r="O38" s="100">
        <f t="shared" si="3"/>
        <v>-12890997</v>
      </c>
      <c r="P38" s="100">
        <f t="shared" si="3"/>
        <v>-12435522</v>
      </c>
      <c r="Q38" s="100">
        <f t="shared" si="3"/>
        <v>61319829</v>
      </c>
      <c r="R38" s="100">
        <f t="shared" si="3"/>
        <v>35993310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70417779</v>
      </c>
      <c r="X38" s="100">
        <f t="shared" si="3"/>
        <v>86331644</v>
      </c>
      <c r="Y38" s="100">
        <f t="shared" si="3"/>
        <v>-15913865</v>
      </c>
      <c r="Z38" s="137">
        <f>+IF(X38&lt;&gt;0,+(Y38/X38)*100,0)</f>
        <v>-18.43340895952358</v>
      </c>
      <c r="AA38" s="102">
        <f>+AA17+AA27+AA36</f>
        <v>2205545</v>
      </c>
    </row>
    <row r="39" spans="1:27" ht="12.75">
      <c r="A39" s="249" t="s">
        <v>200</v>
      </c>
      <c r="B39" s="182"/>
      <c r="C39" s="153">
        <v>180005001</v>
      </c>
      <c r="D39" s="153"/>
      <c r="E39" s="99">
        <v>120000000</v>
      </c>
      <c r="F39" s="100">
        <v>120000000</v>
      </c>
      <c r="G39" s="100">
        <v>167215404</v>
      </c>
      <c r="H39" s="100">
        <v>280958051</v>
      </c>
      <c r="I39" s="100">
        <v>254064953</v>
      </c>
      <c r="J39" s="100">
        <v>167215404</v>
      </c>
      <c r="K39" s="100">
        <v>205504930</v>
      </c>
      <c r="L39" s="100">
        <v>192019736</v>
      </c>
      <c r="M39" s="100">
        <v>169807530</v>
      </c>
      <c r="N39" s="100">
        <v>205504930</v>
      </c>
      <c r="O39" s="100">
        <v>201639873</v>
      </c>
      <c r="P39" s="100">
        <v>188748876</v>
      </c>
      <c r="Q39" s="100">
        <v>176313354</v>
      </c>
      <c r="R39" s="100">
        <v>201639873</v>
      </c>
      <c r="S39" s="100"/>
      <c r="T39" s="100"/>
      <c r="U39" s="100"/>
      <c r="V39" s="100"/>
      <c r="W39" s="100">
        <v>167215404</v>
      </c>
      <c r="X39" s="100">
        <v>120000000</v>
      </c>
      <c r="Y39" s="100">
        <v>47215404</v>
      </c>
      <c r="Z39" s="137">
        <v>39.35</v>
      </c>
      <c r="AA39" s="102">
        <v>120000000</v>
      </c>
    </row>
    <row r="40" spans="1:27" ht="12.75">
      <c r="A40" s="269" t="s">
        <v>201</v>
      </c>
      <c r="B40" s="256"/>
      <c r="C40" s="257">
        <v>165649577</v>
      </c>
      <c r="D40" s="257"/>
      <c r="E40" s="258">
        <v>122205545</v>
      </c>
      <c r="F40" s="259">
        <v>122205545</v>
      </c>
      <c r="G40" s="259">
        <v>280958051</v>
      </c>
      <c r="H40" s="259">
        <v>254064953</v>
      </c>
      <c r="I40" s="259">
        <v>205504930</v>
      </c>
      <c r="J40" s="259">
        <v>205504930</v>
      </c>
      <c r="K40" s="259">
        <v>192019736</v>
      </c>
      <c r="L40" s="259">
        <v>169807530</v>
      </c>
      <c r="M40" s="259">
        <v>201639873</v>
      </c>
      <c r="N40" s="259">
        <v>201639873</v>
      </c>
      <c r="O40" s="259">
        <v>188748876</v>
      </c>
      <c r="P40" s="259">
        <v>176313354</v>
      </c>
      <c r="Q40" s="259">
        <v>237633183</v>
      </c>
      <c r="R40" s="259">
        <v>237633183</v>
      </c>
      <c r="S40" s="259"/>
      <c r="T40" s="259"/>
      <c r="U40" s="259"/>
      <c r="V40" s="259"/>
      <c r="W40" s="259">
        <v>237633183</v>
      </c>
      <c r="X40" s="259">
        <v>206331644</v>
      </c>
      <c r="Y40" s="259">
        <v>31301539</v>
      </c>
      <c r="Z40" s="260">
        <v>15.17</v>
      </c>
      <c r="AA40" s="261">
        <v>122205545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5170020</v>
      </c>
      <c r="D5" s="200">
        <f t="shared" si="0"/>
        <v>0</v>
      </c>
      <c r="E5" s="106">
        <f t="shared" si="0"/>
        <v>78833080</v>
      </c>
      <c r="F5" s="106">
        <f t="shared" si="0"/>
        <v>78833080</v>
      </c>
      <c r="G5" s="106">
        <f t="shared" si="0"/>
        <v>12314021</v>
      </c>
      <c r="H5" s="106">
        <f t="shared" si="0"/>
        <v>5515234</v>
      </c>
      <c r="I5" s="106">
        <f t="shared" si="0"/>
        <v>15258478</v>
      </c>
      <c r="J5" s="106">
        <f t="shared" si="0"/>
        <v>33087733</v>
      </c>
      <c r="K5" s="106">
        <f t="shared" si="0"/>
        <v>5848931</v>
      </c>
      <c r="L5" s="106">
        <f t="shared" si="0"/>
        <v>10819954</v>
      </c>
      <c r="M5" s="106">
        <f t="shared" si="0"/>
        <v>28620214</v>
      </c>
      <c r="N5" s="106">
        <f t="shared" si="0"/>
        <v>45289099</v>
      </c>
      <c r="O5" s="106">
        <f t="shared" si="0"/>
        <v>0</v>
      </c>
      <c r="P5" s="106">
        <f t="shared" si="0"/>
        <v>0</v>
      </c>
      <c r="Q5" s="106">
        <f t="shared" si="0"/>
        <v>4927346</v>
      </c>
      <c r="R5" s="106">
        <f t="shared" si="0"/>
        <v>4927346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83304178</v>
      </c>
      <c r="X5" s="106">
        <f t="shared" si="0"/>
        <v>59124810</v>
      </c>
      <c r="Y5" s="106">
        <f t="shared" si="0"/>
        <v>24179368</v>
      </c>
      <c r="Z5" s="201">
        <f>+IF(X5&lt;&gt;0,+(Y5/X5)*100,0)</f>
        <v>40.89546841672726</v>
      </c>
      <c r="AA5" s="199">
        <f>SUM(AA11:AA18)</f>
        <v>78833080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>
        <v>21500000</v>
      </c>
      <c r="F7" s="60">
        <v>21500000</v>
      </c>
      <c r="G7" s="60">
        <v>2210018</v>
      </c>
      <c r="H7" s="60">
        <v>981630</v>
      </c>
      <c r="I7" s="60">
        <v>2371853</v>
      </c>
      <c r="J7" s="60">
        <v>5563501</v>
      </c>
      <c r="K7" s="60"/>
      <c r="L7" s="60"/>
      <c r="M7" s="60">
        <v>8531323</v>
      </c>
      <c r="N7" s="60">
        <v>8531323</v>
      </c>
      <c r="O7" s="60"/>
      <c r="P7" s="60"/>
      <c r="Q7" s="60"/>
      <c r="R7" s="60"/>
      <c r="S7" s="60"/>
      <c r="T7" s="60"/>
      <c r="U7" s="60"/>
      <c r="V7" s="60"/>
      <c r="W7" s="60">
        <v>14094824</v>
      </c>
      <c r="X7" s="60">
        <v>16125000</v>
      </c>
      <c r="Y7" s="60">
        <v>-2030176</v>
      </c>
      <c r="Z7" s="140">
        <v>-12.59</v>
      </c>
      <c r="AA7" s="155">
        <v>21500000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17000000</v>
      </c>
      <c r="F10" s="60">
        <v>17000000</v>
      </c>
      <c r="G10" s="60">
        <v>2905617</v>
      </c>
      <c r="H10" s="60">
        <v>792441</v>
      </c>
      <c r="I10" s="60">
        <v>1747698</v>
      </c>
      <c r="J10" s="60">
        <v>5445756</v>
      </c>
      <c r="K10" s="60">
        <v>5075263</v>
      </c>
      <c r="L10" s="60"/>
      <c r="M10" s="60">
        <v>9897733</v>
      </c>
      <c r="N10" s="60">
        <v>14972996</v>
      </c>
      <c r="O10" s="60"/>
      <c r="P10" s="60"/>
      <c r="Q10" s="60">
        <v>1810240</v>
      </c>
      <c r="R10" s="60">
        <v>1810240</v>
      </c>
      <c r="S10" s="60"/>
      <c r="T10" s="60"/>
      <c r="U10" s="60"/>
      <c r="V10" s="60"/>
      <c r="W10" s="60">
        <v>22228992</v>
      </c>
      <c r="X10" s="60">
        <v>12750000</v>
      </c>
      <c r="Y10" s="60">
        <v>9478992</v>
      </c>
      <c r="Z10" s="140">
        <v>74.35</v>
      </c>
      <c r="AA10" s="155">
        <v>17000000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38500000</v>
      </c>
      <c r="F11" s="295">
        <f t="shared" si="1"/>
        <v>38500000</v>
      </c>
      <c r="G11" s="295">
        <f t="shared" si="1"/>
        <v>5115635</v>
      </c>
      <c r="H11" s="295">
        <f t="shared" si="1"/>
        <v>1774071</v>
      </c>
      <c r="I11" s="295">
        <f t="shared" si="1"/>
        <v>4119551</v>
      </c>
      <c r="J11" s="295">
        <f t="shared" si="1"/>
        <v>11009257</v>
      </c>
      <c r="K11" s="295">
        <f t="shared" si="1"/>
        <v>5075263</v>
      </c>
      <c r="L11" s="295">
        <f t="shared" si="1"/>
        <v>0</v>
      </c>
      <c r="M11" s="295">
        <f t="shared" si="1"/>
        <v>18429056</v>
      </c>
      <c r="N11" s="295">
        <f t="shared" si="1"/>
        <v>23504319</v>
      </c>
      <c r="O11" s="295">
        <f t="shared" si="1"/>
        <v>0</v>
      </c>
      <c r="P11" s="295">
        <f t="shared" si="1"/>
        <v>0</v>
      </c>
      <c r="Q11" s="295">
        <f t="shared" si="1"/>
        <v>1810240</v>
      </c>
      <c r="R11" s="295">
        <f t="shared" si="1"/>
        <v>1810240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36323816</v>
      </c>
      <c r="X11" s="295">
        <f t="shared" si="1"/>
        <v>28875000</v>
      </c>
      <c r="Y11" s="295">
        <f t="shared" si="1"/>
        <v>7448816</v>
      </c>
      <c r="Z11" s="296">
        <f>+IF(X11&lt;&gt;0,+(Y11/X11)*100,0)</f>
        <v>25.796765367965367</v>
      </c>
      <c r="AA11" s="297">
        <f>SUM(AA6:AA10)</f>
        <v>38500000</v>
      </c>
    </row>
    <row r="12" spans="1:27" ht="12.75">
      <c r="A12" s="298" t="s">
        <v>211</v>
      </c>
      <c r="B12" s="136"/>
      <c r="C12" s="62">
        <v>2020672</v>
      </c>
      <c r="D12" s="156"/>
      <c r="E12" s="60">
        <v>25455000</v>
      </c>
      <c r="F12" s="60">
        <v>25455000</v>
      </c>
      <c r="G12" s="60">
        <v>4783089</v>
      </c>
      <c r="H12" s="60">
        <v>527413</v>
      </c>
      <c r="I12" s="60">
        <v>5851740</v>
      </c>
      <c r="J12" s="60">
        <v>11162242</v>
      </c>
      <c r="K12" s="60">
        <v>773668</v>
      </c>
      <c r="L12" s="60">
        <v>587603</v>
      </c>
      <c r="M12" s="60">
        <v>8345990</v>
      </c>
      <c r="N12" s="60">
        <v>9707261</v>
      </c>
      <c r="O12" s="60"/>
      <c r="P12" s="60"/>
      <c r="Q12" s="60">
        <v>3117106</v>
      </c>
      <c r="R12" s="60">
        <v>3117106</v>
      </c>
      <c r="S12" s="60"/>
      <c r="T12" s="60"/>
      <c r="U12" s="60"/>
      <c r="V12" s="60"/>
      <c r="W12" s="60">
        <v>23986609</v>
      </c>
      <c r="X12" s="60">
        <v>19091250</v>
      </c>
      <c r="Y12" s="60">
        <v>4895359</v>
      </c>
      <c r="Z12" s="140">
        <v>25.64</v>
      </c>
      <c r="AA12" s="155">
        <v>25455000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3149348</v>
      </c>
      <c r="D15" s="156"/>
      <c r="E15" s="60">
        <v>14878080</v>
      </c>
      <c r="F15" s="60">
        <v>14878080</v>
      </c>
      <c r="G15" s="60">
        <v>2415297</v>
      </c>
      <c r="H15" s="60">
        <v>3213750</v>
      </c>
      <c r="I15" s="60">
        <v>5287187</v>
      </c>
      <c r="J15" s="60">
        <v>10916234</v>
      </c>
      <c r="K15" s="60"/>
      <c r="L15" s="60">
        <v>10232351</v>
      </c>
      <c r="M15" s="60">
        <v>1845168</v>
      </c>
      <c r="N15" s="60">
        <v>12077519</v>
      </c>
      <c r="O15" s="60"/>
      <c r="P15" s="60"/>
      <c r="Q15" s="60"/>
      <c r="R15" s="60"/>
      <c r="S15" s="60"/>
      <c r="T15" s="60"/>
      <c r="U15" s="60"/>
      <c r="V15" s="60"/>
      <c r="W15" s="60">
        <v>22993753</v>
      </c>
      <c r="X15" s="60">
        <v>11158560</v>
      </c>
      <c r="Y15" s="60">
        <v>11835193</v>
      </c>
      <c r="Z15" s="140">
        <v>106.06</v>
      </c>
      <c r="AA15" s="155">
        <v>14878080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25353566</v>
      </c>
      <c r="D20" s="154">
        <f t="shared" si="2"/>
        <v>0</v>
      </c>
      <c r="E20" s="100">
        <f t="shared" si="2"/>
        <v>34190477</v>
      </c>
      <c r="F20" s="100">
        <f t="shared" si="2"/>
        <v>34190477</v>
      </c>
      <c r="G20" s="100">
        <f t="shared" si="2"/>
        <v>445813</v>
      </c>
      <c r="H20" s="100">
        <f t="shared" si="2"/>
        <v>4268591</v>
      </c>
      <c r="I20" s="100">
        <f t="shared" si="2"/>
        <v>11839715</v>
      </c>
      <c r="J20" s="100">
        <f t="shared" si="2"/>
        <v>16554119</v>
      </c>
      <c r="K20" s="100">
        <f t="shared" si="2"/>
        <v>3017359</v>
      </c>
      <c r="L20" s="100">
        <f t="shared" si="2"/>
        <v>4609547</v>
      </c>
      <c r="M20" s="100">
        <f t="shared" si="2"/>
        <v>12029879</v>
      </c>
      <c r="N20" s="100">
        <f t="shared" si="2"/>
        <v>19656785</v>
      </c>
      <c r="O20" s="100">
        <f t="shared" si="2"/>
        <v>668610</v>
      </c>
      <c r="P20" s="100">
        <f t="shared" si="2"/>
        <v>0</v>
      </c>
      <c r="Q20" s="100">
        <f t="shared" si="2"/>
        <v>6753458</v>
      </c>
      <c r="R20" s="100">
        <f t="shared" si="2"/>
        <v>7422068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43632972</v>
      </c>
      <c r="X20" s="100">
        <f t="shared" si="2"/>
        <v>25642858</v>
      </c>
      <c r="Y20" s="100">
        <f t="shared" si="2"/>
        <v>17990114</v>
      </c>
      <c r="Z20" s="137">
        <f>+IF(X20&lt;&gt;0,+(Y20/X20)*100,0)</f>
        <v>70.15643108112208</v>
      </c>
      <c r="AA20" s="153">
        <f>SUM(AA26:AA33)</f>
        <v>34190477</v>
      </c>
    </row>
    <row r="21" spans="1:27" ht="12.75">
      <c r="A21" s="291" t="s">
        <v>205</v>
      </c>
      <c r="B21" s="142"/>
      <c r="C21" s="62">
        <v>25353566</v>
      </c>
      <c r="D21" s="156"/>
      <c r="E21" s="60">
        <v>34190477</v>
      </c>
      <c r="F21" s="60">
        <v>34190477</v>
      </c>
      <c r="G21" s="60">
        <v>445813</v>
      </c>
      <c r="H21" s="60">
        <v>4268591</v>
      </c>
      <c r="I21" s="60">
        <v>11839715</v>
      </c>
      <c r="J21" s="60">
        <v>16554119</v>
      </c>
      <c r="K21" s="60">
        <v>3017359</v>
      </c>
      <c r="L21" s="60">
        <v>4609547</v>
      </c>
      <c r="M21" s="60">
        <v>12029879</v>
      </c>
      <c r="N21" s="60">
        <v>19656785</v>
      </c>
      <c r="O21" s="60">
        <v>668610</v>
      </c>
      <c r="P21" s="60"/>
      <c r="Q21" s="60">
        <v>6753458</v>
      </c>
      <c r="R21" s="60">
        <v>7422068</v>
      </c>
      <c r="S21" s="60"/>
      <c r="T21" s="60"/>
      <c r="U21" s="60"/>
      <c r="V21" s="60"/>
      <c r="W21" s="60">
        <v>43632972</v>
      </c>
      <c r="X21" s="60">
        <v>25642858</v>
      </c>
      <c r="Y21" s="60">
        <v>17990114</v>
      </c>
      <c r="Z21" s="140">
        <v>70.16</v>
      </c>
      <c r="AA21" s="155">
        <v>34190477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25353566</v>
      </c>
      <c r="D26" s="294">
        <f t="shared" si="3"/>
        <v>0</v>
      </c>
      <c r="E26" s="295">
        <f t="shared" si="3"/>
        <v>34190477</v>
      </c>
      <c r="F26" s="295">
        <f t="shared" si="3"/>
        <v>34190477</v>
      </c>
      <c r="G26" s="295">
        <f t="shared" si="3"/>
        <v>445813</v>
      </c>
      <c r="H26" s="295">
        <f t="shared" si="3"/>
        <v>4268591</v>
      </c>
      <c r="I26" s="295">
        <f t="shared" si="3"/>
        <v>11839715</v>
      </c>
      <c r="J26" s="295">
        <f t="shared" si="3"/>
        <v>16554119</v>
      </c>
      <c r="K26" s="295">
        <f t="shared" si="3"/>
        <v>3017359</v>
      </c>
      <c r="L26" s="295">
        <f t="shared" si="3"/>
        <v>4609547</v>
      </c>
      <c r="M26" s="295">
        <f t="shared" si="3"/>
        <v>12029879</v>
      </c>
      <c r="N26" s="295">
        <f t="shared" si="3"/>
        <v>19656785</v>
      </c>
      <c r="O26" s="295">
        <f t="shared" si="3"/>
        <v>668610</v>
      </c>
      <c r="P26" s="295">
        <f t="shared" si="3"/>
        <v>0</v>
      </c>
      <c r="Q26" s="295">
        <f t="shared" si="3"/>
        <v>6753458</v>
      </c>
      <c r="R26" s="295">
        <f t="shared" si="3"/>
        <v>7422068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43632972</v>
      </c>
      <c r="X26" s="295">
        <f t="shared" si="3"/>
        <v>25642858</v>
      </c>
      <c r="Y26" s="295">
        <f t="shared" si="3"/>
        <v>17990114</v>
      </c>
      <c r="Z26" s="296">
        <f>+IF(X26&lt;&gt;0,+(Y26/X26)*100,0)</f>
        <v>70.15643108112208</v>
      </c>
      <c r="AA26" s="297">
        <f>SUM(AA21:AA25)</f>
        <v>34190477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25353566</v>
      </c>
      <c r="D36" s="156">
        <f t="shared" si="4"/>
        <v>0</v>
      </c>
      <c r="E36" s="60">
        <f t="shared" si="4"/>
        <v>34190477</v>
      </c>
      <c r="F36" s="60">
        <f t="shared" si="4"/>
        <v>34190477</v>
      </c>
      <c r="G36" s="60">
        <f t="shared" si="4"/>
        <v>445813</v>
      </c>
      <c r="H36" s="60">
        <f t="shared" si="4"/>
        <v>4268591</v>
      </c>
      <c r="I36" s="60">
        <f t="shared" si="4"/>
        <v>11839715</v>
      </c>
      <c r="J36" s="60">
        <f t="shared" si="4"/>
        <v>16554119</v>
      </c>
      <c r="K36" s="60">
        <f t="shared" si="4"/>
        <v>3017359</v>
      </c>
      <c r="L36" s="60">
        <f t="shared" si="4"/>
        <v>4609547</v>
      </c>
      <c r="M36" s="60">
        <f t="shared" si="4"/>
        <v>12029879</v>
      </c>
      <c r="N36" s="60">
        <f t="shared" si="4"/>
        <v>19656785</v>
      </c>
      <c r="O36" s="60">
        <f t="shared" si="4"/>
        <v>668610</v>
      </c>
      <c r="P36" s="60">
        <f t="shared" si="4"/>
        <v>0</v>
      </c>
      <c r="Q36" s="60">
        <f t="shared" si="4"/>
        <v>6753458</v>
      </c>
      <c r="R36" s="60">
        <f t="shared" si="4"/>
        <v>7422068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43632972</v>
      </c>
      <c r="X36" s="60">
        <f t="shared" si="4"/>
        <v>25642858</v>
      </c>
      <c r="Y36" s="60">
        <f t="shared" si="4"/>
        <v>17990114</v>
      </c>
      <c r="Z36" s="140">
        <f aca="true" t="shared" si="5" ref="Z36:Z49">+IF(X36&lt;&gt;0,+(Y36/X36)*100,0)</f>
        <v>70.15643108112208</v>
      </c>
      <c r="AA36" s="155">
        <f>AA6+AA21</f>
        <v>34190477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21500000</v>
      </c>
      <c r="F37" s="60">
        <f t="shared" si="4"/>
        <v>21500000</v>
      </c>
      <c r="G37" s="60">
        <f t="shared" si="4"/>
        <v>2210018</v>
      </c>
      <c r="H37" s="60">
        <f t="shared" si="4"/>
        <v>981630</v>
      </c>
      <c r="I37" s="60">
        <f t="shared" si="4"/>
        <v>2371853</v>
      </c>
      <c r="J37" s="60">
        <f t="shared" si="4"/>
        <v>5563501</v>
      </c>
      <c r="K37" s="60">
        <f t="shared" si="4"/>
        <v>0</v>
      </c>
      <c r="L37" s="60">
        <f t="shared" si="4"/>
        <v>0</v>
      </c>
      <c r="M37" s="60">
        <f t="shared" si="4"/>
        <v>8531323</v>
      </c>
      <c r="N37" s="60">
        <f t="shared" si="4"/>
        <v>8531323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14094824</v>
      </c>
      <c r="X37" s="60">
        <f t="shared" si="4"/>
        <v>16125000</v>
      </c>
      <c r="Y37" s="60">
        <f t="shared" si="4"/>
        <v>-2030176</v>
      </c>
      <c r="Z37" s="140">
        <f t="shared" si="5"/>
        <v>-12.590238759689923</v>
      </c>
      <c r="AA37" s="155">
        <f>AA7+AA22</f>
        <v>21500000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17000000</v>
      </c>
      <c r="F40" s="60">
        <f t="shared" si="4"/>
        <v>17000000</v>
      </c>
      <c r="G40" s="60">
        <f t="shared" si="4"/>
        <v>2905617</v>
      </c>
      <c r="H40" s="60">
        <f t="shared" si="4"/>
        <v>792441</v>
      </c>
      <c r="I40" s="60">
        <f t="shared" si="4"/>
        <v>1747698</v>
      </c>
      <c r="J40" s="60">
        <f t="shared" si="4"/>
        <v>5445756</v>
      </c>
      <c r="K40" s="60">
        <f t="shared" si="4"/>
        <v>5075263</v>
      </c>
      <c r="L40" s="60">
        <f t="shared" si="4"/>
        <v>0</v>
      </c>
      <c r="M40" s="60">
        <f t="shared" si="4"/>
        <v>9897733</v>
      </c>
      <c r="N40" s="60">
        <f t="shared" si="4"/>
        <v>14972996</v>
      </c>
      <c r="O40" s="60">
        <f t="shared" si="4"/>
        <v>0</v>
      </c>
      <c r="P40" s="60">
        <f t="shared" si="4"/>
        <v>0</v>
      </c>
      <c r="Q40" s="60">
        <f t="shared" si="4"/>
        <v>1810240</v>
      </c>
      <c r="R40" s="60">
        <f t="shared" si="4"/>
        <v>1810240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22228992</v>
      </c>
      <c r="X40" s="60">
        <f t="shared" si="4"/>
        <v>12750000</v>
      </c>
      <c r="Y40" s="60">
        <f t="shared" si="4"/>
        <v>9478992</v>
      </c>
      <c r="Z40" s="140">
        <f t="shared" si="5"/>
        <v>74.34503529411765</v>
      </c>
      <c r="AA40" s="155">
        <f>AA10+AA25</f>
        <v>17000000</v>
      </c>
    </row>
    <row r="41" spans="1:27" ht="12.75">
      <c r="A41" s="292" t="s">
        <v>210</v>
      </c>
      <c r="B41" s="142"/>
      <c r="C41" s="293">
        <f aca="true" t="shared" si="6" ref="C41:Y41">SUM(C36:C40)</f>
        <v>25353566</v>
      </c>
      <c r="D41" s="294">
        <f t="shared" si="6"/>
        <v>0</v>
      </c>
      <c r="E41" s="295">
        <f t="shared" si="6"/>
        <v>72690477</v>
      </c>
      <c r="F41" s="295">
        <f t="shared" si="6"/>
        <v>72690477</v>
      </c>
      <c r="G41" s="295">
        <f t="shared" si="6"/>
        <v>5561448</v>
      </c>
      <c r="H41" s="295">
        <f t="shared" si="6"/>
        <v>6042662</v>
      </c>
      <c r="I41" s="295">
        <f t="shared" si="6"/>
        <v>15959266</v>
      </c>
      <c r="J41" s="295">
        <f t="shared" si="6"/>
        <v>27563376</v>
      </c>
      <c r="K41" s="295">
        <f t="shared" si="6"/>
        <v>8092622</v>
      </c>
      <c r="L41" s="295">
        <f t="shared" si="6"/>
        <v>4609547</v>
      </c>
      <c r="M41" s="295">
        <f t="shared" si="6"/>
        <v>30458935</v>
      </c>
      <c r="N41" s="295">
        <f t="shared" si="6"/>
        <v>43161104</v>
      </c>
      <c r="O41" s="295">
        <f t="shared" si="6"/>
        <v>668610</v>
      </c>
      <c r="P41" s="295">
        <f t="shared" si="6"/>
        <v>0</v>
      </c>
      <c r="Q41" s="295">
        <f t="shared" si="6"/>
        <v>8563698</v>
      </c>
      <c r="R41" s="295">
        <f t="shared" si="6"/>
        <v>9232308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79956788</v>
      </c>
      <c r="X41" s="295">
        <f t="shared" si="6"/>
        <v>54517858</v>
      </c>
      <c r="Y41" s="295">
        <f t="shared" si="6"/>
        <v>25438930</v>
      </c>
      <c r="Z41" s="296">
        <f t="shared" si="5"/>
        <v>46.661646171058294</v>
      </c>
      <c r="AA41" s="297">
        <f>SUM(AA36:AA40)</f>
        <v>72690477</v>
      </c>
    </row>
    <row r="42" spans="1:27" ht="12.75">
      <c r="A42" s="298" t="s">
        <v>211</v>
      </c>
      <c r="B42" s="136"/>
      <c r="C42" s="95">
        <f aca="true" t="shared" si="7" ref="C42:Y48">C12+C27</f>
        <v>2020672</v>
      </c>
      <c r="D42" s="129">
        <f t="shared" si="7"/>
        <v>0</v>
      </c>
      <c r="E42" s="54">
        <f t="shared" si="7"/>
        <v>25455000</v>
      </c>
      <c r="F42" s="54">
        <f t="shared" si="7"/>
        <v>25455000</v>
      </c>
      <c r="G42" s="54">
        <f t="shared" si="7"/>
        <v>4783089</v>
      </c>
      <c r="H42" s="54">
        <f t="shared" si="7"/>
        <v>527413</v>
      </c>
      <c r="I42" s="54">
        <f t="shared" si="7"/>
        <v>5851740</v>
      </c>
      <c r="J42" s="54">
        <f t="shared" si="7"/>
        <v>11162242</v>
      </c>
      <c r="K42" s="54">
        <f t="shared" si="7"/>
        <v>773668</v>
      </c>
      <c r="L42" s="54">
        <f t="shared" si="7"/>
        <v>587603</v>
      </c>
      <c r="M42" s="54">
        <f t="shared" si="7"/>
        <v>8345990</v>
      </c>
      <c r="N42" s="54">
        <f t="shared" si="7"/>
        <v>9707261</v>
      </c>
      <c r="O42" s="54">
        <f t="shared" si="7"/>
        <v>0</v>
      </c>
      <c r="P42" s="54">
        <f t="shared" si="7"/>
        <v>0</v>
      </c>
      <c r="Q42" s="54">
        <f t="shared" si="7"/>
        <v>3117106</v>
      </c>
      <c r="R42" s="54">
        <f t="shared" si="7"/>
        <v>3117106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23986609</v>
      </c>
      <c r="X42" s="54">
        <f t="shared" si="7"/>
        <v>19091250</v>
      </c>
      <c r="Y42" s="54">
        <f t="shared" si="7"/>
        <v>4895359</v>
      </c>
      <c r="Z42" s="184">
        <f t="shared" si="5"/>
        <v>25.6418987756171</v>
      </c>
      <c r="AA42" s="130">
        <f aca="true" t="shared" si="8" ref="AA42:AA48">AA12+AA27</f>
        <v>25455000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3149348</v>
      </c>
      <c r="D45" s="129">
        <f t="shared" si="7"/>
        <v>0</v>
      </c>
      <c r="E45" s="54">
        <f t="shared" si="7"/>
        <v>14878080</v>
      </c>
      <c r="F45" s="54">
        <f t="shared" si="7"/>
        <v>14878080</v>
      </c>
      <c r="G45" s="54">
        <f t="shared" si="7"/>
        <v>2415297</v>
      </c>
      <c r="H45" s="54">
        <f t="shared" si="7"/>
        <v>3213750</v>
      </c>
      <c r="I45" s="54">
        <f t="shared" si="7"/>
        <v>5287187</v>
      </c>
      <c r="J45" s="54">
        <f t="shared" si="7"/>
        <v>10916234</v>
      </c>
      <c r="K45" s="54">
        <f t="shared" si="7"/>
        <v>0</v>
      </c>
      <c r="L45" s="54">
        <f t="shared" si="7"/>
        <v>10232351</v>
      </c>
      <c r="M45" s="54">
        <f t="shared" si="7"/>
        <v>1845168</v>
      </c>
      <c r="N45" s="54">
        <f t="shared" si="7"/>
        <v>12077519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22993753</v>
      </c>
      <c r="X45" s="54">
        <f t="shared" si="7"/>
        <v>11158560</v>
      </c>
      <c r="Y45" s="54">
        <f t="shared" si="7"/>
        <v>11835193</v>
      </c>
      <c r="Z45" s="184">
        <f t="shared" si="5"/>
        <v>106.06380213934415</v>
      </c>
      <c r="AA45" s="130">
        <f t="shared" si="8"/>
        <v>14878080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30523586</v>
      </c>
      <c r="D49" s="218">
        <f t="shared" si="9"/>
        <v>0</v>
      </c>
      <c r="E49" s="220">
        <f t="shared" si="9"/>
        <v>113023557</v>
      </c>
      <c r="F49" s="220">
        <f t="shared" si="9"/>
        <v>113023557</v>
      </c>
      <c r="G49" s="220">
        <f t="shared" si="9"/>
        <v>12759834</v>
      </c>
      <c r="H49" s="220">
        <f t="shared" si="9"/>
        <v>9783825</v>
      </c>
      <c r="I49" s="220">
        <f t="shared" si="9"/>
        <v>27098193</v>
      </c>
      <c r="J49" s="220">
        <f t="shared" si="9"/>
        <v>49641852</v>
      </c>
      <c r="K49" s="220">
        <f t="shared" si="9"/>
        <v>8866290</v>
      </c>
      <c r="L49" s="220">
        <f t="shared" si="9"/>
        <v>15429501</v>
      </c>
      <c r="M49" s="220">
        <f t="shared" si="9"/>
        <v>40650093</v>
      </c>
      <c r="N49" s="220">
        <f t="shared" si="9"/>
        <v>64945884</v>
      </c>
      <c r="O49" s="220">
        <f t="shared" si="9"/>
        <v>668610</v>
      </c>
      <c r="P49" s="220">
        <f t="shared" si="9"/>
        <v>0</v>
      </c>
      <c r="Q49" s="220">
        <f t="shared" si="9"/>
        <v>11680804</v>
      </c>
      <c r="R49" s="220">
        <f t="shared" si="9"/>
        <v>12349414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126937150</v>
      </c>
      <c r="X49" s="220">
        <f t="shared" si="9"/>
        <v>84767668</v>
      </c>
      <c r="Y49" s="220">
        <f t="shared" si="9"/>
        <v>42169482</v>
      </c>
      <c r="Z49" s="221">
        <f t="shared" si="5"/>
        <v>49.74713000244385</v>
      </c>
      <c r="AA49" s="222">
        <f>SUM(AA41:AA48)</f>
        <v>113023557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16265310</v>
      </c>
      <c r="D51" s="129">
        <f t="shared" si="10"/>
        <v>0</v>
      </c>
      <c r="E51" s="54">
        <f t="shared" si="10"/>
        <v>19800000</v>
      </c>
      <c r="F51" s="54">
        <f t="shared" si="10"/>
        <v>19800000</v>
      </c>
      <c r="G51" s="54">
        <f t="shared" si="10"/>
        <v>686041</v>
      </c>
      <c r="H51" s="54">
        <f t="shared" si="10"/>
        <v>395029</v>
      </c>
      <c r="I51" s="54">
        <f t="shared" si="10"/>
        <v>1289360</v>
      </c>
      <c r="J51" s="54">
        <f t="shared" si="10"/>
        <v>2370430</v>
      </c>
      <c r="K51" s="54">
        <f t="shared" si="10"/>
        <v>757303</v>
      </c>
      <c r="L51" s="54">
        <f t="shared" si="10"/>
        <v>276458</v>
      </c>
      <c r="M51" s="54">
        <f t="shared" si="10"/>
        <v>1801121</v>
      </c>
      <c r="N51" s="54">
        <f t="shared" si="10"/>
        <v>2834882</v>
      </c>
      <c r="O51" s="54">
        <f t="shared" si="10"/>
        <v>203496</v>
      </c>
      <c r="P51" s="54">
        <f t="shared" si="10"/>
        <v>461988</v>
      </c>
      <c r="Q51" s="54">
        <f t="shared" si="10"/>
        <v>1823564</v>
      </c>
      <c r="R51" s="54">
        <f t="shared" si="10"/>
        <v>2489048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7694360</v>
      </c>
      <c r="X51" s="54">
        <f t="shared" si="10"/>
        <v>14850000</v>
      </c>
      <c r="Y51" s="54">
        <f t="shared" si="10"/>
        <v>-7155640</v>
      </c>
      <c r="Z51" s="184">
        <f>+IF(X51&lt;&gt;0,+(Y51/X51)*100,0)</f>
        <v>-48.18612794612795</v>
      </c>
      <c r="AA51" s="130">
        <f>SUM(AA57:AA61)</f>
        <v>19800000</v>
      </c>
    </row>
    <row r="52" spans="1:27" ht="12.75">
      <c r="A52" s="310" t="s">
        <v>205</v>
      </c>
      <c r="B52" s="142"/>
      <c r="C52" s="62">
        <v>7857544</v>
      </c>
      <c r="D52" s="156"/>
      <c r="E52" s="60">
        <v>11000000</v>
      </c>
      <c r="F52" s="60">
        <v>11000000</v>
      </c>
      <c r="G52" s="60">
        <v>377881</v>
      </c>
      <c r="H52" s="60"/>
      <c r="I52" s="60"/>
      <c r="J52" s="60">
        <v>377881</v>
      </c>
      <c r="K52" s="60"/>
      <c r="L52" s="60">
        <v>65279</v>
      </c>
      <c r="M52" s="60">
        <v>1514263</v>
      </c>
      <c r="N52" s="60">
        <v>1579542</v>
      </c>
      <c r="O52" s="60">
        <v>74914</v>
      </c>
      <c r="P52" s="60"/>
      <c r="Q52" s="60">
        <v>1429829</v>
      </c>
      <c r="R52" s="60">
        <v>1504743</v>
      </c>
      <c r="S52" s="60"/>
      <c r="T52" s="60"/>
      <c r="U52" s="60"/>
      <c r="V52" s="60"/>
      <c r="W52" s="60">
        <v>3462166</v>
      </c>
      <c r="X52" s="60">
        <v>8250000</v>
      </c>
      <c r="Y52" s="60">
        <v>-4787834</v>
      </c>
      <c r="Z52" s="140">
        <v>-58.03</v>
      </c>
      <c r="AA52" s="155">
        <v>11000000</v>
      </c>
    </row>
    <row r="53" spans="1:27" ht="12.75">
      <c r="A53" s="310" t="s">
        <v>206</v>
      </c>
      <c r="B53" s="142"/>
      <c r="C53" s="62">
        <v>1977908</v>
      </c>
      <c r="D53" s="156"/>
      <c r="E53" s="60">
        <v>2000000</v>
      </c>
      <c r="F53" s="60">
        <v>2000000</v>
      </c>
      <c r="G53" s="60">
        <v>117237</v>
      </c>
      <c r="H53" s="60">
        <v>189297</v>
      </c>
      <c r="I53" s="60"/>
      <c r="J53" s="60">
        <v>306534</v>
      </c>
      <c r="K53" s="60"/>
      <c r="L53" s="60">
        <v>36000</v>
      </c>
      <c r="M53" s="60"/>
      <c r="N53" s="60">
        <v>36000</v>
      </c>
      <c r="O53" s="60"/>
      <c r="P53" s="60"/>
      <c r="Q53" s="60"/>
      <c r="R53" s="60"/>
      <c r="S53" s="60"/>
      <c r="T53" s="60"/>
      <c r="U53" s="60"/>
      <c r="V53" s="60"/>
      <c r="W53" s="60">
        <v>342534</v>
      </c>
      <c r="X53" s="60">
        <v>1500000</v>
      </c>
      <c r="Y53" s="60">
        <v>-1157466</v>
      </c>
      <c r="Z53" s="140">
        <v>-77.16</v>
      </c>
      <c r="AA53" s="155">
        <v>2000000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393262</v>
      </c>
      <c r="D56" s="156"/>
      <c r="E56" s="60">
        <v>300000</v>
      </c>
      <c r="F56" s="60">
        <v>300000</v>
      </c>
      <c r="G56" s="60"/>
      <c r="H56" s="60"/>
      <c r="I56" s="60"/>
      <c r="J56" s="60"/>
      <c r="K56" s="60"/>
      <c r="L56" s="60">
        <v>162507</v>
      </c>
      <c r="M56" s="60"/>
      <c r="N56" s="60">
        <v>162507</v>
      </c>
      <c r="O56" s="60"/>
      <c r="P56" s="60">
        <v>31483</v>
      </c>
      <c r="Q56" s="60">
        <v>78320</v>
      </c>
      <c r="R56" s="60">
        <v>109803</v>
      </c>
      <c r="S56" s="60"/>
      <c r="T56" s="60"/>
      <c r="U56" s="60"/>
      <c r="V56" s="60"/>
      <c r="W56" s="60">
        <v>272310</v>
      </c>
      <c r="X56" s="60">
        <v>225000</v>
      </c>
      <c r="Y56" s="60">
        <v>47310</v>
      </c>
      <c r="Z56" s="140">
        <v>21.03</v>
      </c>
      <c r="AA56" s="155">
        <v>300000</v>
      </c>
    </row>
    <row r="57" spans="1:27" ht="12.75">
      <c r="A57" s="138" t="s">
        <v>210</v>
      </c>
      <c r="B57" s="142"/>
      <c r="C57" s="293">
        <f aca="true" t="shared" si="11" ref="C57:Y57">SUM(C52:C56)</f>
        <v>10228714</v>
      </c>
      <c r="D57" s="294">
        <f t="shared" si="11"/>
        <v>0</v>
      </c>
      <c r="E57" s="295">
        <f t="shared" si="11"/>
        <v>13300000</v>
      </c>
      <c r="F57" s="295">
        <f t="shared" si="11"/>
        <v>13300000</v>
      </c>
      <c r="G57" s="295">
        <f t="shared" si="11"/>
        <v>495118</v>
      </c>
      <c r="H57" s="295">
        <f t="shared" si="11"/>
        <v>189297</v>
      </c>
      <c r="I57" s="295">
        <f t="shared" si="11"/>
        <v>0</v>
      </c>
      <c r="J57" s="295">
        <f t="shared" si="11"/>
        <v>684415</v>
      </c>
      <c r="K57" s="295">
        <f t="shared" si="11"/>
        <v>0</v>
      </c>
      <c r="L57" s="295">
        <f t="shared" si="11"/>
        <v>263786</v>
      </c>
      <c r="M57" s="295">
        <f t="shared" si="11"/>
        <v>1514263</v>
      </c>
      <c r="N57" s="295">
        <f t="shared" si="11"/>
        <v>1778049</v>
      </c>
      <c r="O57" s="295">
        <f t="shared" si="11"/>
        <v>74914</v>
      </c>
      <c r="P57" s="295">
        <f t="shared" si="11"/>
        <v>31483</v>
      </c>
      <c r="Q57" s="295">
        <f t="shared" si="11"/>
        <v>1508149</v>
      </c>
      <c r="R57" s="295">
        <f t="shared" si="11"/>
        <v>1614546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4077010</v>
      </c>
      <c r="X57" s="295">
        <f t="shared" si="11"/>
        <v>9975000</v>
      </c>
      <c r="Y57" s="295">
        <f t="shared" si="11"/>
        <v>-5897990</v>
      </c>
      <c r="Z57" s="296">
        <f>+IF(X57&lt;&gt;0,+(Y57/X57)*100,0)</f>
        <v>-59.127719298245616</v>
      </c>
      <c r="AA57" s="297">
        <f>SUM(AA52:AA56)</f>
        <v>13300000</v>
      </c>
    </row>
    <row r="58" spans="1:27" ht="12.75">
      <c r="A58" s="311" t="s">
        <v>211</v>
      </c>
      <c r="B58" s="136"/>
      <c r="C58" s="62"/>
      <c r="D58" s="156"/>
      <c r="E58" s="60">
        <v>300000</v>
      </c>
      <c r="F58" s="60">
        <v>300000</v>
      </c>
      <c r="G58" s="60"/>
      <c r="H58" s="60"/>
      <c r="I58" s="60"/>
      <c r="J58" s="60"/>
      <c r="K58" s="60"/>
      <c r="L58" s="60"/>
      <c r="M58" s="60">
        <v>29400</v>
      </c>
      <c r="N58" s="60">
        <v>29400</v>
      </c>
      <c r="O58" s="60">
        <v>15239</v>
      </c>
      <c r="P58" s="60"/>
      <c r="Q58" s="60"/>
      <c r="R58" s="60">
        <v>15239</v>
      </c>
      <c r="S58" s="60"/>
      <c r="T58" s="60"/>
      <c r="U58" s="60"/>
      <c r="V58" s="60"/>
      <c r="W58" s="60">
        <v>44639</v>
      </c>
      <c r="X58" s="60">
        <v>225000</v>
      </c>
      <c r="Y58" s="60">
        <v>-180361</v>
      </c>
      <c r="Z58" s="140">
        <v>-80.16</v>
      </c>
      <c r="AA58" s="155">
        <v>300000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6036596</v>
      </c>
      <c r="D61" s="156"/>
      <c r="E61" s="60">
        <v>6200000</v>
      </c>
      <c r="F61" s="60">
        <v>6200000</v>
      </c>
      <c r="G61" s="60">
        <v>190923</v>
      </c>
      <c r="H61" s="60">
        <v>205732</v>
      </c>
      <c r="I61" s="60">
        <v>1289360</v>
      </c>
      <c r="J61" s="60">
        <v>1686015</v>
      </c>
      <c r="K61" s="60">
        <v>757303</v>
      </c>
      <c r="L61" s="60">
        <v>12672</v>
      </c>
      <c r="M61" s="60">
        <v>257458</v>
      </c>
      <c r="N61" s="60">
        <v>1027433</v>
      </c>
      <c r="O61" s="60">
        <v>113343</v>
      </c>
      <c r="P61" s="60">
        <v>430505</v>
      </c>
      <c r="Q61" s="60">
        <v>315415</v>
      </c>
      <c r="R61" s="60">
        <v>859263</v>
      </c>
      <c r="S61" s="60"/>
      <c r="T61" s="60"/>
      <c r="U61" s="60"/>
      <c r="V61" s="60"/>
      <c r="W61" s="60">
        <v>3572711</v>
      </c>
      <c r="X61" s="60">
        <v>4650000</v>
      </c>
      <c r="Y61" s="60">
        <v>-1077289</v>
      </c>
      <c r="Z61" s="140">
        <v>-23.17</v>
      </c>
      <c r="AA61" s="155">
        <v>6200000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8800000</v>
      </c>
      <c r="F66" s="275"/>
      <c r="G66" s="275">
        <v>308160</v>
      </c>
      <c r="H66" s="275">
        <v>395029</v>
      </c>
      <c r="I66" s="275">
        <v>1289360</v>
      </c>
      <c r="J66" s="275">
        <v>1992549</v>
      </c>
      <c r="K66" s="275">
        <v>757303</v>
      </c>
      <c r="L66" s="275">
        <v>211179</v>
      </c>
      <c r="M66" s="275">
        <v>286857</v>
      </c>
      <c r="N66" s="275">
        <v>1255339</v>
      </c>
      <c r="O66" s="275">
        <v>128582</v>
      </c>
      <c r="P66" s="275">
        <v>461988</v>
      </c>
      <c r="Q66" s="275">
        <v>393735</v>
      </c>
      <c r="R66" s="275">
        <v>984305</v>
      </c>
      <c r="S66" s="275"/>
      <c r="T66" s="275"/>
      <c r="U66" s="275"/>
      <c r="V66" s="275"/>
      <c r="W66" s="275">
        <v>4232193</v>
      </c>
      <c r="X66" s="275"/>
      <c r="Y66" s="275">
        <v>4232193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11000000</v>
      </c>
      <c r="F67" s="60"/>
      <c r="G67" s="60">
        <v>377881</v>
      </c>
      <c r="H67" s="60"/>
      <c r="I67" s="60"/>
      <c r="J67" s="60">
        <v>377881</v>
      </c>
      <c r="K67" s="60"/>
      <c r="L67" s="60">
        <v>65279</v>
      </c>
      <c r="M67" s="60">
        <v>1514263</v>
      </c>
      <c r="N67" s="60">
        <v>1579542</v>
      </c>
      <c r="O67" s="60">
        <v>74914</v>
      </c>
      <c r="P67" s="60"/>
      <c r="Q67" s="60">
        <v>1429829</v>
      </c>
      <c r="R67" s="60">
        <v>1504743</v>
      </c>
      <c r="S67" s="60"/>
      <c r="T67" s="60"/>
      <c r="U67" s="60"/>
      <c r="V67" s="60"/>
      <c r="W67" s="60">
        <v>3462166</v>
      </c>
      <c r="X67" s="60"/>
      <c r="Y67" s="60">
        <v>3462166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19800000</v>
      </c>
      <c r="F69" s="220">
        <f t="shared" si="12"/>
        <v>0</v>
      </c>
      <c r="G69" s="220">
        <f t="shared" si="12"/>
        <v>686041</v>
      </c>
      <c r="H69" s="220">
        <f t="shared" si="12"/>
        <v>395029</v>
      </c>
      <c r="I69" s="220">
        <f t="shared" si="12"/>
        <v>1289360</v>
      </c>
      <c r="J69" s="220">
        <f t="shared" si="12"/>
        <v>2370430</v>
      </c>
      <c r="K69" s="220">
        <f t="shared" si="12"/>
        <v>757303</v>
      </c>
      <c r="L69" s="220">
        <f t="shared" si="12"/>
        <v>276458</v>
      </c>
      <c r="M69" s="220">
        <f t="shared" si="12"/>
        <v>1801120</v>
      </c>
      <c r="N69" s="220">
        <f t="shared" si="12"/>
        <v>2834881</v>
      </c>
      <c r="O69" s="220">
        <f t="shared" si="12"/>
        <v>203496</v>
      </c>
      <c r="P69" s="220">
        <f t="shared" si="12"/>
        <v>461988</v>
      </c>
      <c r="Q69" s="220">
        <f t="shared" si="12"/>
        <v>1823564</v>
      </c>
      <c r="R69" s="220">
        <f t="shared" si="12"/>
        <v>2489048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7694359</v>
      </c>
      <c r="X69" s="220">
        <f t="shared" si="12"/>
        <v>0</v>
      </c>
      <c r="Y69" s="220">
        <f t="shared" si="12"/>
        <v>7694359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38500000</v>
      </c>
      <c r="F5" s="358">
        <f t="shared" si="0"/>
        <v>38500000</v>
      </c>
      <c r="G5" s="358">
        <f t="shared" si="0"/>
        <v>5115635</v>
      </c>
      <c r="H5" s="356">
        <f t="shared" si="0"/>
        <v>1774071</v>
      </c>
      <c r="I5" s="356">
        <f t="shared" si="0"/>
        <v>4119551</v>
      </c>
      <c r="J5" s="358">
        <f t="shared" si="0"/>
        <v>11009257</v>
      </c>
      <c r="K5" s="358">
        <f t="shared" si="0"/>
        <v>5075263</v>
      </c>
      <c r="L5" s="356">
        <f t="shared" si="0"/>
        <v>0</v>
      </c>
      <c r="M5" s="356">
        <f t="shared" si="0"/>
        <v>18429056</v>
      </c>
      <c r="N5" s="358">
        <f t="shared" si="0"/>
        <v>23504319</v>
      </c>
      <c r="O5" s="358">
        <f t="shared" si="0"/>
        <v>0</v>
      </c>
      <c r="P5" s="356">
        <f t="shared" si="0"/>
        <v>0</v>
      </c>
      <c r="Q5" s="356">
        <f t="shared" si="0"/>
        <v>1810240</v>
      </c>
      <c r="R5" s="358">
        <f t="shared" si="0"/>
        <v>1810240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36323816</v>
      </c>
      <c r="X5" s="356">
        <f t="shared" si="0"/>
        <v>28875000</v>
      </c>
      <c r="Y5" s="358">
        <f t="shared" si="0"/>
        <v>7448816</v>
      </c>
      <c r="Z5" s="359">
        <f>+IF(X5&lt;&gt;0,+(Y5/X5)*100,0)</f>
        <v>25.796765367965367</v>
      </c>
      <c r="AA5" s="360">
        <f>+AA6+AA8+AA11+AA13+AA15</f>
        <v>38500000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21500000</v>
      </c>
      <c r="F8" s="59">
        <f t="shared" si="2"/>
        <v>21500000</v>
      </c>
      <c r="G8" s="59">
        <f t="shared" si="2"/>
        <v>2210018</v>
      </c>
      <c r="H8" s="60">
        <f t="shared" si="2"/>
        <v>981630</v>
      </c>
      <c r="I8" s="60">
        <f t="shared" si="2"/>
        <v>2371853</v>
      </c>
      <c r="J8" s="59">
        <f t="shared" si="2"/>
        <v>5563501</v>
      </c>
      <c r="K8" s="59">
        <f t="shared" si="2"/>
        <v>0</v>
      </c>
      <c r="L8" s="60">
        <f t="shared" si="2"/>
        <v>0</v>
      </c>
      <c r="M8" s="60">
        <f t="shared" si="2"/>
        <v>8531323</v>
      </c>
      <c r="N8" s="59">
        <f t="shared" si="2"/>
        <v>8531323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14094824</v>
      </c>
      <c r="X8" s="60">
        <f t="shared" si="2"/>
        <v>16125000</v>
      </c>
      <c r="Y8" s="59">
        <f t="shared" si="2"/>
        <v>-2030176</v>
      </c>
      <c r="Z8" s="61">
        <f>+IF(X8&lt;&gt;0,+(Y8/X8)*100,0)</f>
        <v>-12.590238759689923</v>
      </c>
      <c r="AA8" s="62">
        <f>SUM(AA9:AA10)</f>
        <v>21500000</v>
      </c>
    </row>
    <row r="9" spans="1:27" ht="12.75">
      <c r="A9" s="291" t="s">
        <v>230</v>
      </c>
      <c r="B9" s="142"/>
      <c r="C9" s="60"/>
      <c r="D9" s="340"/>
      <c r="E9" s="60">
        <v>21500000</v>
      </c>
      <c r="F9" s="59">
        <v>21500000</v>
      </c>
      <c r="G9" s="59">
        <v>2210018</v>
      </c>
      <c r="H9" s="60">
        <v>981630</v>
      </c>
      <c r="I9" s="60">
        <v>2371853</v>
      </c>
      <c r="J9" s="59">
        <v>5563501</v>
      </c>
      <c r="K9" s="59"/>
      <c r="L9" s="60"/>
      <c r="M9" s="60">
        <v>8531323</v>
      </c>
      <c r="N9" s="59">
        <v>8531323</v>
      </c>
      <c r="O9" s="59"/>
      <c r="P9" s="60"/>
      <c r="Q9" s="60"/>
      <c r="R9" s="59"/>
      <c r="S9" s="59"/>
      <c r="T9" s="60"/>
      <c r="U9" s="60"/>
      <c r="V9" s="59"/>
      <c r="W9" s="59">
        <v>14094824</v>
      </c>
      <c r="X9" s="60">
        <v>16125000</v>
      </c>
      <c r="Y9" s="59">
        <v>-2030176</v>
      </c>
      <c r="Z9" s="61">
        <v>-12.59</v>
      </c>
      <c r="AA9" s="62">
        <v>21500000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17000000</v>
      </c>
      <c r="F15" s="59">
        <f t="shared" si="5"/>
        <v>17000000</v>
      </c>
      <c r="G15" s="59">
        <f t="shared" si="5"/>
        <v>2905617</v>
      </c>
      <c r="H15" s="60">
        <f t="shared" si="5"/>
        <v>792441</v>
      </c>
      <c r="I15" s="60">
        <f t="shared" si="5"/>
        <v>1747698</v>
      </c>
      <c r="J15" s="59">
        <f t="shared" si="5"/>
        <v>5445756</v>
      </c>
      <c r="K15" s="59">
        <f t="shared" si="5"/>
        <v>5075263</v>
      </c>
      <c r="L15" s="60">
        <f t="shared" si="5"/>
        <v>0</v>
      </c>
      <c r="M15" s="60">
        <f t="shared" si="5"/>
        <v>9897733</v>
      </c>
      <c r="N15" s="59">
        <f t="shared" si="5"/>
        <v>14972996</v>
      </c>
      <c r="O15" s="59">
        <f t="shared" si="5"/>
        <v>0</v>
      </c>
      <c r="P15" s="60">
        <f t="shared" si="5"/>
        <v>0</v>
      </c>
      <c r="Q15" s="60">
        <f t="shared" si="5"/>
        <v>1810240</v>
      </c>
      <c r="R15" s="59">
        <f t="shared" si="5"/>
        <v>1810240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22228992</v>
      </c>
      <c r="X15" s="60">
        <f t="shared" si="5"/>
        <v>12750000</v>
      </c>
      <c r="Y15" s="59">
        <f t="shared" si="5"/>
        <v>9478992</v>
      </c>
      <c r="Z15" s="61">
        <f>+IF(X15&lt;&gt;0,+(Y15/X15)*100,0)</f>
        <v>74.34503529411765</v>
      </c>
      <c r="AA15" s="62">
        <f>SUM(AA16:AA20)</f>
        <v>17000000</v>
      </c>
    </row>
    <row r="16" spans="1:27" ht="12.75">
      <c r="A16" s="291" t="s">
        <v>234</v>
      </c>
      <c r="B16" s="300"/>
      <c r="C16" s="60"/>
      <c r="D16" s="340"/>
      <c r="E16" s="60">
        <v>17000000</v>
      </c>
      <c r="F16" s="59">
        <v>17000000</v>
      </c>
      <c r="G16" s="59">
        <v>2905617</v>
      </c>
      <c r="H16" s="60">
        <v>792441</v>
      </c>
      <c r="I16" s="60">
        <v>1747698</v>
      </c>
      <c r="J16" s="59">
        <v>5445756</v>
      </c>
      <c r="K16" s="59">
        <v>5075263</v>
      </c>
      <c r="L16" s="60"/>
      <c r="M16" s="60">
        <v>9897733</v>
      </c>
      <c r="N16" s="59">
        <v>14972996</v>
      </c>
      <c r="O16" s="59"/>
      <c r="P16" s="60"/>
      <c r="Q16" s="60">
        <v>1810240</v>
      </c>
      <c r="R16" s="59">
        <v>1810240</v>
      </c>
      <c r="S16" s="59"/>
      <c r="T16" s="60"/>
      <c r="U16" s="60"/>
      <c r="V16" s="59"/>
      <c r="W16" s="59">
        <v>22228992</v>
      </c>
      <c r="X16" s="60">
        <v>12750000</v>
      </c>
      <c r="Y16" s="59">
        <v>9478992</v>
      </c>
      <c r="Z16" s="61">
        <v>74.35</v>
      </c>
      <c r="AA16" s="62">
        <v>17000000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2020672</v>
      </c>
      <c r="D22" s="344">
        <f t="shared" si="6"/>
        <v>0</v>
      </c>
      <c r="E22" s="343">
        <f t="shared" si="6"/>
        <v>25455000</v>
      </c>
      <c r="F22" s="345">
        <f t="shared" si="6"/>
        <v>25455000</v>
      </c>
      <c r="G22" s="345">
        <f t="shared" si="6"/>
        <v>4783089</v>
      </c>
      <c r="H22" s="343">
        <f t="shared" si="6"/>
        <v>527413</v>
      </c>
      <c r="I22" s="343">
        <f t="shared" si="6"/>
        <v>5851740</v>
      </c>
      <c r="J22" s="345">
        <f t="shared" si="6"/>
        <v>11162242</v>
      </c>
      <c r="K22" s="345">
        <f t="shared" si="6"/>
        <v>773668</v>
      </c>
      <c r="L22" s="343">
        <f t="shared" si="6"/>
        <v>587603</v>
      </c>
      <c r="M22" s="343">
        <f t="shared" si="6"/>
        <v>8345990</v>
      </c>
      <c r="N22" s="345">
        <f t="shared" si="6"/>
        <v>9707261</v>
      </c>
      <c r="O22" s="345">
        <f t="shared" si="6"/>
        <v>0</v>
      </c>
      <c r="P22" s="343">
        <f t="shared" si="6"/>
        <v>0</v>
      </c>
      <c r="Q22" s="343">
        <f t="shared" si="6"/>
        <v>3117106</v>
      </c>
      <c r="R22" s="345">
        <f t="shared" si="6"/>
        <v>3117106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23986609</v>
      </c>
      <c r="X22" s="343">
        <f t="shared" si="6"/>
        <v>19091250</v>
      </c>
      <c r="Y22" s="345">
        <f t="shared" si="6"/>
        <v>4895359</v>
      </c>
      <c r="Z22" s="336">
        <f>+IF(X22&lt;&gt;0,+(Y22/X22)*100,0)</f>
        <v>25.6418987756171</v>
      </c>
      <c r="AA22" s="350">
        <f>SUM(AA23:AA32)</f>
        <v>25455000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1100000</v>
      </c>
      <c r="F25" s="59">
        <v>1100000</v>
      </c>
      <c r="G25" s="59"/>
      <c r="H25" s="60">
        <v>527413</v>
      </c>
      <c r="I25" s="60"/>
      <c r="J25" s="59">
        <v>527413</v>
      </c>
      <c r="K25" s="59"/>
      <c r="L25" s="60"/>
      <c r="M25" s="60">
        <v>688306</v>
      </c>
      <c r="N25" s="59">
        <v>688306</v>
      </c>
      <c r="O25" s="59"/>
      <c r="P25" s="60"/>
      <c r="Q25" s="60"/>
      <c r="R25" s="59"/>
      <c r="S25" s="59"/>
      <c r="T25" s="60"/>
      <c r="U25" s="60"/>
      <c r="V25" s="59"/>
      <c r="W25" s="59">
        <v>1215719</v>
      </c>
      <c r="X25" s="60">
        <v>825000</v>
      </c>
      <c r="Y25" s="59">
        <v>390719</v>
      </c>
      <c r="Z25" s="61">
        <v>47.36</v>
      </c>
      <c r="AA25" s="62">
        <v>1100000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2020672</v>
      </c>
      <c r="D27" s="340"/>
      <c r="E27" s="60">
        <v>24355000</v>
      </c>
      <c r="F27" s="59">
        <v>24355000</v>
      </c>
      <c r="G27" s="59">
        <v>4783089</v>
      </c>
      <c r="H27" s="60"/>
      <c r="I27" s="60">
        <v>5851740</v>
      </c>
      <c r="J27" s="59">
        <v>10634829</v>
      </c>
      <c r="K27" s="59">
        <v>773668</v>
      </c>
      <c r="L27" s="60">
        <v>587603</v>
      </c>
      <c r="M27" s="60">
        <v>7657684</v>
      </c>
      <c r="N27" s="59">
        <v>9018955</v>
      </c>
      <c r="O27" s="59"/>
      <c r="P27" s="60"/>
      <c r="Q27" s="60">
        <v>3117106</v>
      </c>
      <c r="R27" s="59">
        <v>3117106</v>
      </c>
      <c r="S27" s="59"/>
      <c r="T27" s="60"/>
      <c r="U27" s="60"/>
      <c r="V27" s="59"/>
      <c r="W27" s="59">
        <v>22770890</v>
      </c>
      <c r="X27" s="60">
        <v>18266250</v>
      </c>
      <c r="Y27" s="59">
        <v>4504640</v>
      </c>
      <c r="Z27" s="61">
        <v>24.66</v>
      </c>
      <c r="AA27" s="62">
        <v>24355000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3149348</v>
      </c>
      <c r="D40" s="344">
        <f t="shared" si="9"/>
        <v>0</v>
      </c>
      <c r="E40" s="343">
        <f t="shared" si="9"/>
        <v>14878080</v>
      </c>
      <c r="F40" s="345">
        <f t="shared" si="9"/>
        <v>14878080</v>
      </c>
      <c r="G40" s="345">
        <f t="shared" si="9"/>
        <v>2415297</v>
      </c>
      <c r="H40" s="343">
        <f t="shared" si="9"/>
        <v>3213750</v>
      </c>
      <c r="I40" s="343">
        <f t="shared" si="9"/>
        <v>5287187</v>
      </c>
      <c r="J40" s="345">
        <f t="shared" si="9"/>
        <v>10916234</v>
      </c>
      <c r="K40" s="345">
        <f t="shared" si="9"/>
        <v>0</v>
      </c>
      <c r="L40" s="343">
        <f t="shared" si="9"/>
        <v>10232351</v>
      </c>
      <c r="M40" s="343">
        <f t="shared" si="9"/>
        <v>1845168</v>
      </c>
      <c r="N40" s="345">
        <f t="shared" si="9"/>
        <v>12077519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22993753</v>
      </c>
      <c r="X40" s="343">
        <f t="shared" si="9"/>
        <v>11158560</v>
      </c>
      <c r="Y40" s="345">
        <f t="shared" si="9"/>
        <v>11835193</v>
      </c>
      <c r="Z40" s="336">
        <f>+IF(X40&lt;&gt;0,+(Y40/X40)*100,0)</f>
        <v>106.06380213934415</v>
      </c>
      <c r="AA40" s="350">
        <f>SUM(AA41:AA49)</f>
        <v>14878080</v>
      </c>
    </row>
    <row r="41" spans="1:27" ht="12.75">
      <c r="A41" s="361" t="s">
        <v>248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>
        <v>902398</v>
      </c>
      <c r="N41" s="364">
        <v>902398</v>
      </c>
      <c r="O41" s="364"/>
      <c r="P41" s="362"/>
      <c r="Q41" s="362"/>
      <c r="R41" s="364"/>
      <c r="S41" s="364"/>
      <c r="T41" s="362"/>
      <c r="U41" s="362"/>
      <c r="V41" s="364"/>
      <c r="W41" s="364">
        <v>902398</v>
      </c>
      <c r="X41" s="362">
        <v>750000</v>
      </c>
      <c r="Y41" s="364">
        <v>152398</v>
      </c>
      <c r="Z41" s="365">
        <v>20.32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3010099</v>
      </c>
      <c r="D43" s="369"/>
      <c r="E43" s="305">
        <v>3950000</v>
      </c>
      <c r="F43" s="370">
        <v>3950000</v>
      </c>
      <c r="G43" s="370"/>
      <c r="H43" s="305">
        <v>824142</v>
      </c>
      <c r="I43" s="305">
        <v>4688925</v>
      </c>
      <c r="J43" s="370">
        <v>5513067</v>
      </c>
      <c r="K43" s="370"/>
      <c r="L43" s="305"/>
      <c r="M43" s="305">
        <v>26500</v>
      </c>
      <c r="N43" s="370">
        <v>26500</v>
      </c>
      <c r="O43" s="370"/>
      <c r="P43" s="305"/>
      <c r="Q43" s="305"/>
      <c r="R43" s="370"/>
      <c r="S43" s="370"/>
      <c r="T43" s="305"/>
      <c r="U43" s="305"/>
      <c r="V43" s="370"/>
      <c r="W43" s="370">
        <v>5539567</v>
      </c>
      <c r="X43" s="305">
        <v>2962500</v>
      </c>
      <c r="Y43" s="370">
        <v>2577067</v>
      </c>
      <c r="Z43" s="371">
        <v>86.99</v>
      </c>
      <c r="AA43" s="303">
        <v>3950000</v>
      </c>
    </row>
    <row r="44" spans="1:27" ht="12.75">
      <c r="A44" s="361" t="s">
        <v>251</v>
      </c>
      <c r="B44" s="136"/>
      <c r="C44" s="60">
        <v>139249</v>
      </c>
      <c r="D44" s="368"/>
      <c r="E44" s="54">
        <v>621480</v>
      </c>
      <c r="F44" s="53">
        <v>621480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466110</v>
      </c>
      <c r="Y44" s="53">
        <v>-466110</v>
      </c>
      <c r="Z44" s="94">
        <v>-100</v>
      </c>
      <c r="AA44" s="95">
        <v>621480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8456600</v>
      </c>
      <c r="F48" s="53">
        <v>8456600</v>
      </c>
      <c r="G48" s="53">
        <v>2415297</v>
      </c>
      <c r="H48" s="54">
        <v>2389608</v>
      </c>
      <c r="I48" s="54">
        <v>598262</v>
      </c>
      <c r="J48" s="53">
        <v>5403167</v>
      </c>
      <c r="K48" s="53"/>
      <c r="L48" s="54">
        <v>10232351</v>
      </c>
      <c r="M48" s="54">
        <v>916270</v>
      </c>
      <c r="N48" s="53">
        <v>11148621</v>
      </c>
      <c r="O48" s="53"/>
      <c r="P48" s="54"/>
      <c r="Q48" s="54"/>
      <c r="R48" s="53"/>
      <c r="S48" s="53"/>
      <c r="T48" s="54"/>
      <c r="U48" s="54"/>
      <c r="V48" s="53"/>
      <c r="W48" s="53">
        <v>16551788</v>
      </c>
      <c r="X48" s="54">
        <v>6342450</v>
      </c>
      <c r="Y48" s="53">
        <v>10209338</v>
      </c>
      <c r="Z48" s="94">
        <v>160.97</v>
      </c>
      <c r="AA48" s="95">
        <v>8456600</v>
      </c>
    </row>
    <row r="49" spans="1:27" ht="12.75">
      <c r="A49" s="361" t="s">
        <v>93</v>
      </c>
      <c r="B49" s="136"/>
      <c r="C49" s="54"/>
      <c r="D49" s="368"/>
      <c r="E49" s="54">
        <v>850000</v>
      </c>
      <c r="F49" s="53">
        <v>850000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637500</v>
      </c>
      <c r="Y49" s="53">
        <v>-637500</v>
      </c>
      <c r="Z49" s="94">
        <v>-100</v>
      </c>
      <c r="AA49" s="95">
        <v>850000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5170020</v>
      </c>
      <c r="D60" s="346">
        <f t="shared" si="14"/>
        <v>0</v>
      </c>
      <c r="E60" s="219">
        <f t="shared" si="14"/>
        <v>78833080</v>
      </c>
      <c r="F60" s="264">
        <f t="shared" si="14"/>
        <v>78833080</v>
      </c>
      <c r="G60" s="264">
        <f t="shared" si="14"/>
        <v>12314021</v>
      </c>
      <c r="H60" s="219">
        <f t="shared" si="14"/>
        <v>5515234</v>
      </c>
      <c r="I60" s="219">
        <f t="shared" si="14"/>
        <v>15258478</v>
      </c>
      <c r="J60" s="264">
        <f t="shared" si="14"/>
        <v>33087733</v>
      </c>
      <c r="K60" s="264">
        <f t="shared" si="14"/>
        <v>5848931</v>
      </c>
      <c r="L60" s="219">
        <f t="shared" si="14"/>
        <v>10819954</v>
      </c>
      <c r="M60" s="219">
        <f t="shared" si="14"/>
        <v>28620214</v>
      </c>
      <c r="N60" s="264">
        <f t="shared" si="14"/>
        <v>45289099</v>
      </c>
      <c r="O60" s="264">
        <f t="shared" si="14"/>
        <v>0</v>
      </c>
      <c r="P60" s="219">
        <f t="shared" si="14"/>
        <v>0</v>
      </c>
      <c r="Q60" s="219">
        <f t="shared" si="14"/>
        <v>4927346</v>
      </c>
      <c r="R60" s="264">
        <f t="shared" si="14"/>
        <v>4927346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83304178</v>
      </c>
      <c r="X60" s="219">
        <f t="shared" si="14"/>
        <v>59124810</v>
      </c>
      <c r="Y60" s="264">
        <f t="shared" si="14"/>
        <v>24179368</v>
      </c>
      <c r="Z60" s="337">
        <f>+IF(X60&lt;&gt;0,+(Y60/X60)*100,0)</f>
        <v>40.89546841672726</v>
      </c>
      <c r="AA60" s="232">
        <f>+AA57+AA54+AA51+AA40+AA37+AA34+AA22+AA5</f>
        <v>78833080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25353566</v>
      </c>
      <c r="D5" s="357">
        <f t="shared" si="0"/>
        <v>0</v>
      </c>
      <c r="E5" s="356">
        <f t="shared" si="0"/>
        <v>34190477</v>
      </c>
      <c r="F5" s="358">
        <f t="shared" si="0"/>
        <v>34190477</v>
      </c>
      <c r="G5" s="358">
        <f t="shared" si="0"/>
        <v>445813</v>
      </c>
      <c r="H5" s="356">
        <f t="shared" si="0"/>
        <v>4268591</v>
      </c>
      <c r="I5" s="356">
        <f t="shared" si="0"/>
        <v>11839715</v>
      </c>
      <c r="J5" s="358">
        <f t="shared" si="0"/>
        <v>16554119</v>
      </c>
      <c r="K5" s="358">
        <f t="shared" si="0"/>
        <v>3017359</v>
      </c>
      <c r="L5" s="356">
        <f t="shared" si="0"/>
        <v>4609547</v>
      </c>
      <c r="M5" s="356">
        <f t="shared" si="0"/>
        <v>12029879</v>
      </c>
      <c r="N5" s="358">
        <f t="shared" si="0"/>
        <v>19656785</v>
      </c>
      <c r="O5" s="358">
        <f t="shared" si="0"/>
        <v>668610</v>
      </c>
      <c r="P5" s="356">
        <f t="shared" si="0"/>
        <v>0</v>
      </c>
      <c r="Q5" s="356">
        <f t="shared" si="0"/>
        <v>6753458</v>
      </c>
      <c r="R5" s="358">
        <f t="shared" si="0"/>
        <v>7422068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43632972</v>
      </c>
      <c r="X5" s="356">
        <f t="shared" si="0"/>
        <v>25642858</v>
      </c>
      <c r="Y5" s="358">
        <f t="shared" si="0"/>
        <v>17990114</v>
      </c>
      <c r="Z5" s="359">
        <f>+IF(X5&lt;&gt;0,+(Y5/X5)*100,0)</f>
        <v>70.15643108112208</v>
      </c>
      <c r="AA5" s="360">
        <f>+AA6+AA8+AA11+AA13+AA15</f>
        <v>34190477</v>
      </c>
    </row>
    <row r="6" spans="1:27" ht="12.75">
      <c r="A6" s="361" t="s">
        <v>205</v>
      </c>
      <c r="B6" s="142"/>
      <c r="C6" s="60">
        <f>+C7</f>
        <v>25353566</v>
      </c>
      <c r="D6" s="340">
        <f aca="true" t="shared" si="1" ref="D6:AA6">+D7</f>
        <v>0</v>
      </c>
      <c r="E6" s="60">
        <f t="shared" si="1"/>
        <v>34190477</v>
      </c>
      <c r="F6" s="59">
        <f t="shared" si="1"/>
        <v>34190477</v>
      </c>
      <c r="G6" s="59">
        <f t="shared" si="1"/>
        <v>445813</v>
      </c>
      <c r="H6" s="60">
        <f t="shared" si="1"/>
        <v>4268591</v>
      </c>
      <c r="I6" s="60">
        <f t="shared" si="1"/>
        <v>11839715</v>
      </c>
      <c r="J6" s="59">
        <f t="shared" si="1"/>
        <v>16554119</v>
      </c>
      <c r="K6" s="59">
        <f t="shared" si="1"/>
        <v>3017359</v>
      </c>
      <c r="L6" s="60">
        <f t="shared" si="1"/>
        <v>4609547</v>
      </c>
      <c r="M6" s="60">
        <f t="shared" si="1"/>
        <v>12029879</v>
      </c>
      <c r="N6" s="59">
        <f t="shared" si="1"/>
        <v>19656785</v>
      </c>
      <c r="O6" s="59">
        <f t="shared" si="1"/>
        <v>668610</v>
      </c>
      <c r="P6" s="60">
        <f t="shared" si="1"/>
        <v>0</v>
      </c>
      <c r="Q6" s="60">
        <f t="shared" si="1"/>
        <v>6753458</v>
      </c>
      <c r="R6" s="59">
        <f t="shared" si="1"/>
        <v>7422068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43632972</v>
      </c>
      <c r="X6" s="60">
        <f t="shared" si="1"/>
        <v>25642858</v>
      </c>
      <c r="Y6" s="59">
        <f t="shared" si="1"/>
        <v>17990114</v>
      </c>
      <c r="Z6" s="61">
        <f>+IF(X6&lt;&gt;0,+(Y6/X6)*100,0)</f>
        <v>70.15643108112208</v>
      </c>
      <c r="AA6" s="62">
        <f t="shared" si="1"/>
        <v>34190477</v>
      </c>
    </row>
    <row r="7" spans="1:27" ht="12.75">
      <c r="A7" s="291" t="s">
        <v>229</v>
      </c>
      <c r="B7" s="142"/>
      <c r="C7" s="60">
        <v>25353566</v>
      </c>
      <c r="D7" s="340"/>
      <c r="E7" s="60">
        <v>34190477</v>
      </c>
      <c r="F7" s="59">
        <v>34190477</v>
      </c>
      <c r="G7" s="59">
        <v>445813</v>
      </c>
      <c r="H7" s="60">
        <v>4268591</v>
      </c>
      <c r="I7" s="60">
        <v>11839715</v>
      </c>
      <c r="J7" s="59">
        <v>16554119</v>
      </c>
      <c r="K7" s="59">
        <v>3017359</v>
      </c>
      <c r="L7" s="60">
        <v>4609547</v>
      </c>
      <c r="M7" s="60">
        <v>12029879</v>
      </c>
      <c r="N7" s="59">
        <v>19656785</v>
      </c>
      <c r="O7" s="59">
        <v>668610</v>
      </c>
      <c r="P7" s="60"/>
      <c r="Q7" s="60">
        <v>6753458</v>
      </c>
      <c r="R7" s="59">
        <v>7422068</v>
      </c>
      <c r="S7" s="59"/>
      <c r="T7" s="60"/>
      <c r="U7" s="60"/>
      <c r="V7" s="59"/>
      <c r="W7" s="59">
        <v>43632972</v>
      </c>
      <c r="X7" s="60">
        <v>25642858</v>
      </c>
      <c r="Y7" s="59">
        <v>17990114</v>
      </c>
      <c r="Z7" s="61">
        <v>70.16</v>
      </c>
      <c r="AA7" s="62">
        <v>34190477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25353566</v>
      </c>
      <c r="D60" s="346">
        <f t="shared" si="14"/>
        <v>0</v>
      </c>
      <c r="E60" s="219">
        <f t="shared" si="14"/>
        <v>34190477</v>
      </c>
      <c r="F60" s="264">
        <f t="shared" si="14"/>
        <v>34190477</v>
      </c>
      <c r="G60" s="264">
        <f t="shared" si="14"/>
        <v>445813</v>
      </c>
      <c r="H60" s="219">
        <f t="shared" si="14"/>
        <v>4268591</v>
      </c>
      <c r="I60" s="219">
        <f t="shared" si="14"/>
        <v>11839715</v>
      </c>
      <c r="J60" s="264">
        <f t="shared" si="14"/>
        <v>16554119</v>
      </c>
      <c r="K60" s="264">
        <f t="shared" si="14"/>
        <v>3017359</v>
      </c>
      <c r="L60" s="219">
        <f t="shared" si="14"/>
        <v>4609547</v>
      </c>
      <c r="M60" s="219">
        <f t="shared" si="14"/>
        <v>12029879</v>
      </c>
      <c r="N60" s="264">
        <f t="shared" si="14"/>
        <v>19656785</v>
      </c>
      <c r="O60" s="264">
        <f t="shared" si="14"/>
        <v>668610</v>
      </c>
      <c r="P60" s="219">
        <f t="shared" si="14"/>
        <v>0</v>
      </c>
      <c r="Q60" s="219">
        <f t="shared" si="14"/>
        <v>6753458</v>
      </c>
      <c r="R60" s="264">
        <f t="shared" si="14"/>
        <v>7422068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43632972</v>
      </c>
      <c r="X60" s="219">
        <f t="shared" si="14"/>
        <v>25642858</v>
      </c>
      <c r="Y60" s="264">
        <f t="shared" si="14"/>
        <v>17990114</v>
      </c>
      <c r="Z60" s="337">
        <f>+IF(X60&lt;&gt;0,+(Y60/X60)*100,0)</f>
        <v>70.15643108112208</v>
      </c>
      <c r="AA60" s="232">
        <f>+AA57+AA54+AA51+AA40+AA37+AA34+AA22+AA5</f>
        <v>34190477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2018-05-08T11:59:10Z</dcterms:created>
  <dcterms:modified xsi:type="dcterms:W3CDTF">2018-05-08T11:59:14Z</dcterms:modified>
  <cp:category/>
  <cp:version/>
  <cp:contentType/>
  <cp:contentStatus/>
</cp:coreProperties>
</file>