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<sst xmlns="http://schemas.openxmlformats.org/spreadsheetml/2006/main" count="857" uniqueCount="303">
  <si>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Greater Letaba(LIM332)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</si>
  <si>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</si>
  <si>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</si>
  <si>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</si>
  <si>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</si>
  <si>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</si>
  <si>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</si>
  <si>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</si>
  <si>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</si>
  <si>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</si>
  <si>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</si>
  <si>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</si>
  <si>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</si>
  <si>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</si>
  <si>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</si>
  <si>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</si>
  <si>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</si>
  <si>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</si>
  <si>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</si>
  <si>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</si>
  <si>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</si>
  <si>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</si>
  <si>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</si>
  <si>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</si>
  <si>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</si>
  <si>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</si>
  <si>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</si>
  <si>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</si>
  <si>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</si>
  <si>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</si>
  <si>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</si>
  <si>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</si>
  <si>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</si>
  <si>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</si>
  <si>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</si>
  <si>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</si>
  <si>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</si>
  <si>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</si>
  <si>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</si>
  <si>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</si>
  <si>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</si>
  <si>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</si>
  <si>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</si>
  <si>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</si>
  <si>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</si>
  <si>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</si>
  <si>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</si>
  <si>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</si>
  <si>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</si>
  <si>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</si>
  <si>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</si>
  <si>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</si>
  <si>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</si>
  <si>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</si>
  <si>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</si>
  <si>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</si>
  <si>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</si>
  <si>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</si>
  <si>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</si>
  <si>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</si>
  <si>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</si>
  <si>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</si>
  <si>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</si>
  <si>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</si>
  <si>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</si>
  <si>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</si>
  <si>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</si>
  <si>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</si>
  <si>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</si>
  <si>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</si>
  <si>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Greater Letaba(LIM332)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</si>
  <si>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</si>
  <si>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</si>
  <si>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</si>
  <si>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</si>
  <si>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</si>
  <si>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</si>
  <si>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</si>
  <si>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</si>
  <si>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</si>
  <si>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</si>
  <si>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</si>
  <si>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</si>
  <si>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</si>
  <si>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</si>
  <si>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</si>
  <si>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</si>
  <si>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</si>
  <si>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</si>
  <si>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</si>
  <si>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</si>
  <si>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</si>
  <si>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</si>
  <si>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</si>
  <si>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</si>
  <si>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</si>
  <si>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</si>
  <si>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</si>
  <si>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</si>
  <si>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</si>
  <si>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Greater Letaba(LIM332)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</si>
  <si>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</si>
  <si>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</si>
  <si>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</si>
  <si>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</si>
  <si>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</si>
  <si>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</si>
  <si>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</si>
  <si>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</si>
  <si>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</si>
  <si>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</si>
  <si>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</si>
  <si>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</si>
  <si>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</si>
  <si>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</si>
  <si>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</si>
  <si>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</si>
  <si>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</si>
  <si>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</si>
  <si>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</si>
  <si>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</si>
  <si>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</si>
  <si>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</si>
  <si>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</si>
  <si>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</si>
  <si>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</si>
  <si>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</si>
  <si>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</si>
  <si>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</si>
  <si>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Greater Letaba(LIM332)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</si>
  <si>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</si>
  <si>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</si>
  <si>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</si>
  <si>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</si>
  <si>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</si>
  <si>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</si>
  <si>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</si>
  <si>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</si>
  <si>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</si>
  <si>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</si>
  <si>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Greater Letaba(LIM332)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</si>
  <si>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</si>
  <si>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</si>
  <si>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</si>
  <si>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</si>
  <si>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</si>
  <si>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</si>
  <si>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</si>
  <si>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</si>
  <si>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</si>
  <si>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</si>
  <si>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</si>
  <si>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</si>
  <si>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</si>
  <si>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</si>
  <si>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</si>
  <si>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</si>
  <si>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</si>
  <si>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</si>
  <si>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</si>
  <si>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</si>
  <si>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</si>
  <si>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</si>
  <si>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</si>
  <si>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</si>
  <si>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</si>
  <si>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</si>
  <si>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</si>
  <si>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</si>
  <si>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</si>
  <si>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</si>
  <si>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</si>
  <si>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</si>
  <si>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</si>
  <si>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Letaba(LIM332)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</si>
  <si>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</si>
  <si>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</si>
  <si>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</si>
  <si>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</si>
  <si>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</si>
  <si>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</si>
  <si>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</si>
  <si>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</si>
  <si>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</si>
  <si>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</si>
  <si>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</si>
  <si>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</si>
  <si>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</si>
  <si>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</si>
  <si>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</si>
  <si>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</si>
  <si>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</si>
  <si>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</si>
  <si>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</si>
  <si>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</si>
  <si>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</si>
  <si>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</si>
  <si>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</si>
  <si>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</si>
  <si>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</si>
  <si>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</si>
  <si>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</si>
  <si>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Greater Letaba(LIM332)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</si>
  <si>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</si>
  <si>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</si>
  <si>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</si>
  <si>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</si>
  <si>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</si>
  <si>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</si>
  <si>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</si>
  <si>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</si>
  <si>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</si>
  <si>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</si>
  <si>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</si>
  <si>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</si>
  <si>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</si>
  <si>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</si>
  <si>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</si>
  <si>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</si>
  <si>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</si>
  <si>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</si>
  <si>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</si>
  <si>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</si>
  <si>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</si>
  <si>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</si>
  <si>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</si>
  <si>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</si>
  <si>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Greater Letaba(LIM332)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</si>
  <si>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</si>
  <si>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</si>
  <si>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</si>
  <si>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</si>
  <si>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</si>
  <si>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</si>
  <si>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</si>
  <si>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</si>
  <si>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</si>
  <si>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</si>
  <si>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</si>
  <si>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</si>
  <si>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</si>
  <si>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</si>
  <si>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</si>
  <si>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</si>
  <si>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</si>
  <si>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</si>
  <si>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</si>
  <si>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</si>
  <si>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</si>
  <si>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</si>
  <si>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</si>
  <si>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</si>
  <si>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</si>
  <si>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</si>
  <si>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</si>
  <si>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</si>
  <si>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</si>
  <si>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</si>
  <si>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</si>
  <si>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</si>
  <si>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</si>
  <si>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</si>
  <si>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</si>
  <si>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Greater Letaba(LIM332)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</si>
  <si>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</si>
  <si>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</si>
  <si>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Limpopo: Greater Letaba(LIM332)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</si>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</sst>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8736568</v>
      </c>
      <c r="C5" s="19">
        <v>0</v>
      </c>
      <c r="D5" s="59">
        <v>10213986</v>
      </c>
      <c r="E5" s="60">
        <v>10213986</v>
      </c>
      <c r="F5" s="60">
        <v>0</v>
      </c>
      <c r="G5" s="60">
        <v>0</v>
      </c>
      <c r="H5" s="60">
        <v>2364081</v>
      </c>
      <c r="I5" s="60">
        <v>2364081</v>
      </c>
      <c r="J5" s="60">
        <v>728348</v>
      </c>
      <c r="K5" s="60">
        <v>730406</v>
      </c>
      <c r="L5" s="60">
        <v>730406</v>
      </c>
      <c r="M5" s="60">
        <v>2189160</v>
      </c>
      <c r="N5" s="60">
        <v>745678</v>
      </c>
      <c r="O5" s="60">
        <v>745070</v>
      </c>
      <c r="P5" s="60">
        <v>744562</v>
      </c>
      <c r="Q5" s="60">
        <v>2235310</v>
      </c>
      <c r="R5" s="60">
        <v>0</v>
      </c>
      <c r="S5" s="60">
        <v>0</v>
      </c>
      <c r="T5" s="60">
        <v>0</v>
      </c>
      <c r="U5" s="60">
        <v>0</v>
      </c>
      <c r="V5" s="60">
        <v>6788551</v>
      </c>
      <c r="W5" s="60">
        <v>7246000</v>
      </c>
      <c r="X5" s="60">
        <v>-457449</v>
      </c>
      <c r="Y5" s="61">
        <v>-6.31</v>
      </c>
      <c r="Z5" s="62">
        <v>10213986</v>
      </c>
    </row>
    <row r="6" spans="1:26" ht="12.75">
      <c r="A6" s="58" t="s">
        <v>32</v>
      </c>
      <c r="B6" s="19">
        <v>13748616</v>
      </c>
      <c r="C6" s="19">
        <v>0</v>
      </c>
      <c r="D6" s="59">
        <v>25958252</v>
      </c>
      <c r="E6" s="60">
        <v>17958252</v>
      </c>
      <c r="F6" s="60">
        <v>0</v>
      </c>
      <c r="G6" s="60">
        <v>0</v>
      </c>
      <c r="H6" s="60">
        <v>4351622</v>
      </c>
      <c r="I6" s="60">
        <v>4351622</v>
      </c>
      <c r="J6" s="60">
        <v>1144432</v>
      </c>
      <c r="K6" s="60">
        <v>1385777</v>
      </c>
      <c r="L6" s="60">
        <v>1370421</v>
      </c>
      <c r="M6" s="60">
        <v>3900630</v>
      </c>
      <c r="N6" s="60">
        <v>1304555</v>
      </c>
      <c r="O6" s="60">
        <v>1119945</v>
      </c>
      <c r="P6" s="60">
        <v>1255955</v>
      </c>
      <c r="Q6" s="60">
        <v>3680455</v>
      </c>
      <c r="R6" s="60">
        <v>0</v>
      </c>
      <c r="S6" s="60">
        <v>0</v>
      </c>
      <c r="T6" s="60">
        <v>0</v>
      </c>
      <c r="U6" s="60">
        <v>0</v>
      </c>
      <c r="V6" s="60">
        <v>11932707</v>
      </c>
      <c r="W6" s="60">
        <v>19644290</v>
      </c>
      <c r="X6" s="60">
        <v>-7711583</v>
      </c>
      <c r="Y6" s="61">
        <v>-39.26</v>
      </c>
      <c r="Z6" s="62">
        <v>17958252</v>
      </c>
    </row>
    <row r="7" spans="1:26" ht="12.75">
      <c r="A7" s="58" t="s">
        <v>33</v>
      </c>
      <c r="B7" s="19">
        <v>5885924</v>
      </c>
      <c r="C7" s="19">
        <v>0</v>
      </c>
      <c r="D7" s="59">
        <v>4292037</v>
      </c>
      <c r="E7" s="60">
        <v>4292037</v>
      </c>
      <c r="F7" s="60">
        <v>290489</v>
      </c>
      <c r="G7" s="60">
        <v>0</v>
      </c>
      <c r="H7" s="60">
        <v>277000</v>
      </c>
      <c r="I7" s="60">
        <v>567489</v>
      </c>
      <c r="J7" s="60">
        <v>563842</v>
      </c>
      <c r="K7" s="60">
        <v>0</v>
      </c>
      <c r="L7" s="60">
        <v>571291</v>
      </c>
      <c r="M7" s="60">
        <v>1135133</v>
      </c>
      <c r="N7" s="60">
        <v>291454</v>
      </c>
      <c r="O7" s="60">
        <v>272678</v>
      </c>
      <c r="P7" s="60">
        <v>215102</v>
      </c>
      <c r="Q7" s="60">
        <v>779234</v>
      </c>
      <c r="R7" s="60">
        <v>0</v>
      </c>
      <c r="S7" s="60">
        <v>0</v>
      </c>
      <c r="T7" s="60">
        <v>0</v>
      </c>
      <c r="U7" s="60">
        <v>0</v>
      </c>
      <c r="V7" s="60">
        <v>2481856</v>
      </c>
      <c r="W7" s="60">
        <v>3181000</v>
      </c>
      <c r="X7" s="60">
        <v>-699144</v>
      </c>
      <c r="Y7" s="61">
        <v>-21.98</v>
      </c>
      <c r="Z7" s="62">
        <v>4292037</v>
      </c>
    </row>
    <row r="8" spans="1:26" ht="12.75">
      <c r="A8" s="58" t="s">
        <v>34</v>
      </c>
      <c r="B8" s="19">
        <v>263430643</v>
      </c>
      <c r="C8" s="19">
        <v>0</v>
      </c>
      <c r="D8" s="59">
        <v>227037000</v>
      </c>
      <c r="E8" s="60">
        <v>227037000</v>
      </c>
      <c r="F8" s="60">
        <v>92785839</v>
      </c>
      <c r="G8" s="60">
        <v>596000</v>
      </c>
      <c r="H8" s="60">
        <v>76513</v>
      </c>
      <c r="I8" s="60">
        <v>93458352</v>
      </c>
      <c r="J8" s="60">
        <v>326736</v>
      </c>
      <c r="K8" s="60">
        <v>0</v>
      </c>
      <c r="L8" s="60">
        <v>72331172</v>
      </c>
      <c r="M8" s="60">
        <v>72657908</v>
      </c>
      <c r="N8" s="60">
        <v>204714</v>
      </c>
      <c r="O8" s="60">
        <v>275679</v>
      </c>
      <c r="P8" s="60">
        <v>56265055</v>
      </c>
      <c r="Q8" s="60">
        <v>56745448</v>
      </c>
      <c r="R8" s="60">
        <v>0</v>
      </c>
      <c r="S8" s="60">
        <v>0</v>
      </c>
      <c r="T8" s="60">
        <v>0</v>
      </c>
      <c r="U8" s="60">
        <v>0</v>
      </c>
      <c r="V8" s="60">
        <v>222861708</v>
      </c>
      <c r="W8" s="60">
        <v>227037000</v>
      </c>
      <c r="X8" s="60">
        <v>-4175292</v>
      </c>
      <c r="Y8" s="61">
        <v>-1.84</v>
      </c>
      <c r="Z8" s="62">
        <v>227037000</v>
      </c>
    </row>
    <row r="9" spans="1:26" ht="12.75">
      <c r="A9" s="58" t="s">
        <v>35</v>
      </c>
      <c r="B9" s="19">
        <v>17481016</v>
      </c>
      <c r="C9" s="19">
        <v>0</v>
      </c>
      <c r="D9" s="59">
        <v>31170623</v>
      </c>
      <c r="E9" s="60">
        <v>59755063</v>
      </c>
      <c r="F9" s="60">
        <v>342041</v>
      </c>
      <c r="G9" s="60">
        <v>47593</v>
      </c>
      <c r="H9" s="60">
        <v>6304495</v>
      </c>
      <c r="I9" s="60">
        <v>6694129</v>
      </c>
      <c r="J9" s="60">
        <v>2189961</v>
      </c>
      <c r="K9" s="60">
        <v>2769069</v>
      </c>
      <c r="L9" s="60">
        <v>986806</v>
      </c>
      <c r="M9" s="60">
        <v>5945836</v>
      </c>
      <c r="N9" s="60">
        <v>2794099</v>
      </c>
      <c r="O9" s="60">
        <v>2303728</v>
      </c>
      <c r="P9" s="60">
        <v>992163</v>
      </c>
      <c r="Q9" s="60">
        <v>6089990</v>
      </c>
      <c r="R9" s="60">
        <v>0</v>
      </c>
      <c r="S9" s="60">
        <v>0</v>
      </c>
      <c r="T9" s="60">
        <v>0</v>
      </c>
      <c r="U9" s="60">
        <v>0</v>
      </c>
      <c r="V9" s="60">
        <v>18729955</v>
      </c>
      <c r="W9" s="60">
        <v>17584884</v>
      </c>
      <c r="X9" s="60">
        <v>1145071</v>
      </c>
      <c r="Y9" s="61">
        <v>6.51</v>
      </c>
      <c r="Z9" s="62">
        <v>59755063</v>
      </c>
    </row>
    <row r="10" spans="1:26" ht="22.5">
      <c r="A10" s="63" t="s">
        <v>278</v>
      </c>
      <c r="B10" s="64">
        <f>SUM(B5:B9)</f>
        <v>309282767</v>
      </c>
      <c r="C10" s="64">
        <f>SUM(C5:C9)</f>
        <v>0</v>
      </c>
      <c r="D10" s="65">
        <f aca="true" t="shared" si="0" ref="D10:Z10">SUM(D5:D9)</f>
        <v>298671898</v>
      </c>
      <c r="E10" s="66">
        <f t="shared" si="0"/>
        <v>319256338</v>
      </c>
      <c r="F10" s="66">
        <f t="shared" si="0"/>
        <v>93418369</v>
      </c>
      <c r="G10" s="66">
        <f t="shared" si="0"/>
        <v>643593</v>
      </c>
      <c r="H10" s="66">
        <f t="shared" si="0"/>
        <v>13373711</v>
      </c>
      <c r="I10" s="66">
        <f t="shared" si="0"/>
        <v>107435673</v>
      </c>
      <c r="J10" s="66">
        <f t="shared" si="0"/>
        <v>4953319</v>
      </c>
      <c r="K10" s="66">
        <f t="shared" si="0"/>
        <v>4885252</v>
      </c>
      <c r="L10" s="66">
        <f t="shared" si="0"/>
        <v>75990096</v>
      </c>
      <c r="M10" s="66">
        <f t="shared" si="0"/>
        <v>85828667</v>
      </c>
      <c r="N10" s="66">
        <f t="shared" si="0"/>
        <v>5340500</v>
      </c>
      <c r="O10" s="66">
        <f t="shared" si="0"/>
        <v>4717100</v>
      </c>
      <c r="P10" s="66">
        <f t="shared" si="0"/>
        <v>59472837</v>
      </c>
      <c r="Q10" s="66">
        <f t="shared" si="0"/>
        <v>69530437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262794777</v>
      </c>
      <c r="W10" s="66">
        <f t="shared" si="0"/>
        <v>274693174</v>
      </c>
      <c r="X10" s="66">
        <f t="shared" si="0"/>
        <v>-11898397</v>
      </c>
      <c r="Y10" s="67">
        <f>+IF(W10&lt;&gt;0,(X10/W10)*100,0)</f>
        <v>-4.331522631865617</v>
      </c>
      <c r="Z10" s="68">
        <f t="shared" si="0"/>
        <v>319256338</v>
      </c>
    </row>
    <row r="11" spans="1:26" ht="12.75">
      <c r="A11" s="58" t="s">
        <v>37</v>
      </c>
      <c r="B11" s="19">
        <v>68429752</v>
      </c>
      <c r="C11" s="19">
        <v>0</v>
      </c>
      <c r="D11" s="59">
        <v>73884712</v>
      </c>
      <c r="E11" s="60">
        <v>76215831</v>
      </c>
      <c r="F11" s="60">
        <v>6644265</v>
      </c>
      <c r="G11" s="60">
        <v>6326480</v>
      </c>
      <c r="H11" s="60">
        <v>5436262</v>
      </c>
      <c r="I11" s="60">
        <v>18407007</v>
      </c>
      <c r="J11" s="60">
        <v>5487360</v>
      </c>
      <c r="K11" s="60">
        <v>5780077</v>
      </c>
      <c r="L11" s="60">
        <v>5617833</v>
      </c>
      <c r="M11" s="60">
        <v>16885270</v>
      </c>
      <c r="N11" s="60">
        <v>5584870</v>
      </c>
      <c r="O11" s="60">
        <v>5776470</v>
      </c>
      <c r="P11" s="60">
        <v>6908409</v>
      </c>
      <c r="Q11" s="60">
        <v>18269749</v>
      </c>
      <c r="R11" s="60">
        <v>0</v>
      </c>
      <c r="S11" s="60">
        <v>0</v>
      </c>
      <c r="T11" s="60">
        <v>0</v>
      </c>
      <c r="U11" s="60">
        <v>0</v>
      </c>
      <c r="V11" s="60">
        <v>53562026</v>
      </c>
      <c r="W11" s="60">
        <v>55822000</v>
      </c>
      <c r="X11" s="60">
        <v>-2259974</v>
      </c>
      <c r="Y11" s="61">
        <v>-4.05</v>
      </c>
      <c r="Z11" s="62">
        <v>76215831</v>
      </c>
    </row>
    <row r="12" spans="1:26" ht="12.75">
      <c r="A12" s="58" t="s">
        <v>38</v>
      </c>
      <c r="B12" s="19">
        <v>19036094</v>
      </c>
      <c r="C12" s="19">
        <v>0</v>
      </c>
      <c r="D12" s="59">
        <v>20050895</v>
      </c>
      <c r="E12" s="60">
        <v>21336994</v>
      </c>
      <c r="F12" s="60">
        <v>1543182</v>
      </c>
      <c r="G12" s="60">
        <v>1543182</v>
      </c>
      <c r="H12" s="60">
        <v>1543182</v>
      </c>
      <c r="I12" s="60">
        <v>4629546</v>
      </c>
      <c r="J12" s="60">
        <v>1543182</v>
      </c>
      <c r="K12" s="60">
        <v>1548133</v>
      </c>
      <c r="L12" s="60">
        <v>1548133</v>
      </c>
      <c r="M12" s="60">
        <v>4639448</v>
      </c>
      <c r="N12" s="60">
        <v>1702345</v>
      </c>
      <c r="O12" s="60">
        <v>2945325</v>
      </c>
      <c r="P12" s="60">
        <v>1750690</v>
      </c>
      <c r="Q12" s="60">
        <v>6398360</v>
      </c>
      <c r="R12" s="60">
        <v>0</v>
      </c>
      <c r="S12" s="60">
        <v>0</v>
      </c>
      <c r="T12" s="60">
        <v>0</v>
      </c>
      <c r="U12" s="60">
        <v>0</v>
      </c>
      <c r="V12" s="60">
        <v>15667354</v>
      </c>
      <c r="W12" s="60">
        <v>14077000</v>
      </c>
      <c r="X12" s="60">
        <v>1590354</v>
      </c>
      <c r="Y12" s="61">
        <v>11.3</v>
      </c>
      <c r="Z12" s="62">
        <v>21336994</v>
      </c>
    </row>
    <row r="13" spans="1:26" ht="12.75">
      <c r="A13" s="58" t="s">
        <v>279</v>
      </c>
      <c r="B13" s="19">
        <v>31631277</v>
      </c>
      <c r="C13" s="19">
        <v>0</v>
      </c>
      <c r="D13" s="59">
        <v>15041010</v>
      </c>
      <c r="E13" s="60">
        <v>15341011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13963090</v>
      </c>
      <c r="M13" s="60">
        <v>13963090</v>
      </c>
      <c r="N13" s="60">
        <v>0</v>
      </c>
      <c r="O13" s="60">
        <v>1969013</v>
      </c>
      <c r="P13" s="60">
        <v>0</v>
      </c>
      <c r="Q13" s="60">
        <v>1969013</v>
      </c>
      <c r="R13" s="60">
        <v>0</v>
      </c>
      <c r="S13" s="60">
        <v>0</v>
      </c>
      <c r="T13" s="60">
        <v>0</v>
      </c>
      <c r="U13" s="60">
        <v>0</v>
      </c>
      <c r="V13" s="60">
        <v>15932103</v>
      </c>
      <c r="W13" s="60">
        <v>12752400</v>
      </c>
      <c r="X13" s="60">
        <v>3179703</v>
      </c>
      <c r="Y13" s="61">
        <v>24.93</v>
      </c>
      <c r="Z13" s="62">
        <v>15341011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13029942</v>
      </c>
      <c r="C15" s="19">
        <v>0</v>
      </c>
      <c r="D15" s="59">
        <v>14964871</v>
      </c>
      <c r="E15" s="60">
        <v>16236048</v>
      </c>
      <c r="F15" s="60">
        <v>0</v>
      </c>
      <c r="G15" s="60">
        <v>1910234</v>
      </c>
      <c r="H15" s="60">
        <v>3133570</v>
      </c>
      <c r="I15" s="60">
        <v>5043804</v>
      </c>
      <c r="J15" s="60">
        <v>1125188</v>
      </c>
      <c r="K15" s="60">
        <v>1018416</v>
      </c>
      <c r="L15" s="60">
        <v>930706</v>
      </c>
      <c r="M15" s="60">
        <v>3074310</v>
      </c>
      <c r="N15" s="60">
        <v>941332</v>
      </c>
      <c r="O15" s="60">
        <v>1839403</v>
      </c>
      <c r="P15" s="60">
        <v>26480</v>
      </c>
      <c r="Q15" s="60">
        <v>2807215</v>
      </c>
      <c r="R15" s="60">
        <v>0</v>
      </c>
      <c r="S15" s="60">
        <v>0</v>
      </c>
      <c r="T15" s="60">
        <v>0</v>
      </c>
      <c r="U15" s="60">
        <v>0</v>
      </c>
      <c r="V15" s="60">
        <v>10925329</v>
      </c>
      <c r="W15" s="60">
        <v>11030000</v>
      </c>
      <c r="X15" s="60">
        <v>-104671</v>
      </c>
      <c r="Y15" s="61">
        <v>-0.95</v>
      </c>
      <c r="Z15" s="62">
        <v>16236048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101198116</v>
      </c>
      <c r="C17" s="19">
        <v>0</v>
      </c>
      <c r="D17" s="59">
        <v>94259902</v>
      </c>
      <c r="E17" s="60">
        <v>94469751</v>
      </c>
      <c r="F17" s="60">
        <v>5872458</v>
      </c>
      <c r="G17" s="60">
        <v>4109157</v>
      </c>
      <c r="H17" s="60">
        <v>8809917</v>
      </c>
      <c r="I17" s="60">
        <v>18791532</v>
      </c>
      <c r="J17" s="60">
        <v>5810725</v>
      </c>
      <c r="K17" s="60">
        <v>5181036</v>
      </c>
      <c r="L17" s="60">
        <v>8541394</v>
      </c>
      <c r="M17" s="60">
        <v>19533155</v>
      </c>
      <c r="N17" s="60">
        <v>7602091</v>
      </c>
      <c r="O17" s="60">
        <v>5839846</v>
      </c>
      <c r="P17" s="60">
        <v>5257079</v>
      </c>
      <c r="Q17" s="60">
        <v>18699016</v>
      </c>
      <c r="R17" s="60">
        <v>0</v>
      </c>
      <c r="S17" s="60">
        <v>0</v>
      </c>
      <c r="T17" s="60">
        <v>0</v>
      </c>
      <c r="U17" s="60">
        <v>0</v>
      </c>
      <c r="V17" s="60">
        <v>57023703</v>
      </c>
      <c r="W17" s="60">
        <v>69500805</v>
      </c>
      <c r="X17" s="60">
        <v>-12477102</v>
      </c>
      <c r="Y17" s="61">
        <v>-17.95</v>
      </c>
      <c r="Z17" s="62">
        <v>94469751</v>
      </c>
    </row>
    <row r="18" spans="1:26" ht="12.75">
      <c r="A18" s="70" t="s">
        <v>44</v>
      </c>
      <c r="B18" s="71">
        <f>SUM(B11:B17)</f>
        <v>233325181</v>
      </c>
      <c r="C18" s="71">
        <f>SUM(C11:C17)</f>
        <v>0</v>
      </c>
      <c r="D18" s="72">
        <f aca="true" t="shared" si="1" ref="D18:Z18">SUM(D11:D17)</f>
        <v>218201390</v>
      </c>
      <c r="E18" s="73">
        <f t="shared" si="1"/>
        <v>223599635</v>
      </c>
      <c r="F18" s="73">
        <f t="shared" si="1"/>
        <v>14059905</v>
      </c>
      <c r="G18" s="73">
        <f t="shared" si="1"/>
        <v>13889053</v>
      </c>
      <c r="H18" s="73">
        <f t="shared" si="1"/>
        <v>18922931</v>
      </c>
      <c r="I18" s="73">
        <f t="shared" si="1"/>
        <v>46871889</v>
      </c>
      <c r="J18" s="73">
        <f t="shared" si="1"/>
        <v>13966455</v>
      </c>
      <c r="K18" s="73">
        <f t="shared" si="1"/>
        <v>13527662</v>
      </c>
      <c r="L18" s="73">
        <f t="shared" si="1"/>
        <v>30601156</v>
      </c>
      <c r="M18" s="73">
        <f t="shared" si="1"/>
        <v>58095273</v>
      </c>
      <c r="N18" s="73">
        <f t="shared" si="1"/>
        <v>15830638</v>
      </c>
      <c r="O18" s="73">
        <f t="shared" si="1"/>
        <v>18370057</v>
      </c>
      <c r="P18" s="73">
        <f t="shared" si="1"/>
        <v>13942658</v>
      </c>
      <c r="Q18" s="73">
        <f t="shared" si="1"/>
        <v>48143353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153110515</v>
      </c>
      <c r="W18" s="73">
        <f t="shared" si="1"/>
        <v>163182205</v>
      </c>
      <c r="X18" s="73">
        <f t="shared" si="1"/>
        <v>-10071690</v>
      </c>
      <c r="Y18" s="67">
        <f>+IF(W18&lt;&gt;0,(X18/W18)*100,0)</f>
        <v>-6.17205166457948</v>
      </c>
      <c r="Z18" s="74">
        <f t="shared" si="1"/>
        <v>223599635</v>
      </c>
    </row>
    <row r="19" spans="1:26" ht="12.75">
      <c r="A19" s="70" t="s">
        <v>45</v>
      </c>
      <c r="B19" s="75">
        <f>+B10-B18</f>
        <v>75957586</v>
      </c>
      <c r="C19" s="75">
        <f>+C10-C18</f>
        <v>0</v>
      </c>
      <c r="D19" s="76">
        <f aca="true" t="shared" si="2" ref="D19:Z19">+D10-D18</f>
        <v>80470508</v>
      </c>
      <c r="E19" s="77">
        <f t="shared" si="2"/>
        <v>95656703</v>
      </c>
      <c r="F19" s="77">
        <f t="shared" si="2"/>
        <v>79358464</v>
      </c>
      <c r="G19" s="77">
        <f t="shared" si="2"/>
        <v>-13245460</v>
      </c>
      <c r="H19" s="77">
        <f t="shared" si="2"/>
        <v>-5549220</v>
      </c>
      <c r="I19" s="77">
        <f t="shared" si="2"/>
        <v>60563784</v>
      </c>
      <c r="J19" s="77">
        <f t="shared" si="2"/>
        <v>-9013136</v>
      </c>
      <c r="K19" s="77">
        <f t="shared" si="2"/>
        <v>-8642410</v>
      </c>
      <c r="L19" s="77">
        <f t="shared" si="2"/>
        <v>45388940</v>
      </c>
      <c r="M19" s="77">
        <f t="shared" si="2"/>
        <v>27733394</v>
      </c>
      <c r="N19" s="77">
        <f t="shared" si="2"/>
        <v>-10490138</v>
      </c>
      <c r="O19" s="77">
        <f t="shared" si="2"/>
        <v>-13652957</v>
      </c>
      <c r="P19" s="77">
        <f t="shared" si="2"/>
        <v>45530179</v>
      </c>
      <c r="Q19" s="77">
        <f t="shared" si="2"/>
        <v>21387084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109684262</v>
      </c>
      <c r="W19" s="77">
        <f>IF(E10=E18,0,W10-W18)</f>
        <v>111510969</v>
      </c>
      <c r="X19" s="77">
        <f t="shared" si="2"/>
        <v>-1826707</v>
      </c>
      <c r="Y19" s="78">
        <f>+IF(W19&lt;&gt;0,(X19/W19)*100,0)</f>
        <v>-1.638141087268285</v>
      </c>
      <c r="Z19" s="79">
        <f t="shared" si="2"/>
        <v>95656703</v>
      </c>
    </row>
    <row r="20" spans="1:26" ht="12.75">
      <c r="A20" s="58" t="s">
        <v>46</v>
      </c>
      <c r="B20" s="19">
        <v>0</v>
      </c>
      <c r="C20" s="19">
        <v>0</v>
      </c>
      <c r="D20" s="59">
        <v>61162000</v>
      </c>
      <c r="E20" s="60">
        <v>67162000</v>
      </c>
      <c r="F20" s="60">
        <v>4619085</v>
      </c>
      <c r="G20" s="60">
        <v>0</v>
      </c>
      <c r="H20" s="60">
        <v>4915693</v>
      </c>
      <c r="I20" s="60">
        <v>9534778</v>
      </c>
      <c r="J20" s="60">
        <v>7431474</v>
      </c>
      <c r="K20" s="60">
        <v>0</v>
      </c>
      <c r="L20" s="60">
        <v>0</v>
      </c>
      <c r="M20" s="60">
        <v>7431474</v>
      </c>
      <c r="N20" s="60">
        <v>0</v>
      </c>
      <c r="O20" s="60">
        <v>31901301</v>
      </c>
      <c r="P20" s="60">
        <v>11155108</v>
      </c>
      <c r="Q20" s="60">
        <v>43056409</v>
      </c>
      <c r="R20" s="60">
        <v>0</v>
      </c>
      <c r="S20" s="60">
        <v>0</v>
      </c>
      <c r="T20" s="60">
        <v>0</v>
      </c>
      <c r="U20" s="60">
        <v>0</v>
      </c>
      <c r="V20" s="60">
        <v>60022661</v>
      </c>
      <c r="W20" s="60">
        <v>47261000</v>
      </c>
      <c r="X20" s="60">
        <v>12761661</v>
      </c>
      <c r="Y20" s="61">
        <v>27</v>
      </c>
      <c r="Z20" s="62">
        <v>67162000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75957586</v>
      </c>
      <c r="C22" s="86">
        <f>SUM(C19:C21)</f>
        <v>0</v>
      </c>
      <c r="D22" s="87">
        <f aca="true" t="shared" si="3" ref="D22:Z22">SUM(D19:D21)</f>
        <v>141632508</v>
      </c>
      <c r="E22" s="88">
        <f t="shared" si="3"/>
        <v>162818703</v>
      </c>
      <c r="F22" s="88">
        <f t="shared" si="3"/>
        <v>83977549</v>
      </c>
      <c r="G22" s="88">
        <f t="shared" si="3"/>
        <v>-13245460</v>
      </c>
      <c r="H22" s="88">
        <f t="shared" si="3"/>
        <v>-633527</v>
      </c>
      <c r="I22" s="88">
        <f t="shared" si="3"/>
        <v>70098562</v>
      </c>
      <c r="J22" s="88">
        <f t="shared" si="3"/>
        <v>-1581662</v>
      </c>
      <c r="K22" s="88">
        <f t="shared" si="3"/>
        <v>-8642410</v>
      </c>
      <c r="L22" s="88">
        <f t="shared" si="3"/>
        <v>45388940</v>
      </c>
      <c r="M22" s="88">
        <f t="shared" si="3"/>
        <v>35164868</v>
      </c>
      <c r="N22" s="88">
        <f t="shared" si="3"/>
        <v>-10490138</v>
      </c>
      <c r="O22" s="88">
        <f t="shared" si="3"/>
        <v>18248344</v>
      </c>
      <c r="P22" s="88">
        <f t="shared" si="3"/>
        <v>56685287</v>
      </c>
      <c r="Q22" s="88">
        <f t="shared" si="3"/>
        <v>64443493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169706923</v>
      </c>
      <c r="W22" s="88">
        <f t="shared" si="3"/>
        <v>158771969</v>
      </c>
      <c r="X22" s="88">
        <f t="shared" si="3"/>
        <v>10934954</v>
      </c>
      <c r="Y22" s="89">
        <f>+IF(W22&lt;&gt;0,(X22/W22)*100,0)</f>
        <v>6.88720689733337</v>
      </c>
      <c r="Z22" s="90">
        <f t="shared" si="3"/>
        <v>162818703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75957586</v>
      </c>
      <c r="C24" s="75">
        <f>SUM(C22:C23)</f>
        <v>0</v>
      </c>
      <c r="D24" s="76">
        <f aca="true" t="shared" si="4" ref="D24:Z24">SUM(D22:D23)</f>
        <v>141632508</v>
      </c>
      <c r="E24" s="77">
        <f t="shared" si="4"/>
        <v>162818703</v>
      </c>
      <c r="F24" s="77">
        <f t="shared" si="4"/>
        <v>83977549</v>
      </c>
      <c r="G24" s="77">
        <f t="shared" si="4"/>
        <v>-13245460</v>
      </c>
      <c r="H24" s="77">
        <f t="shared" si="4"/>
        <v>-633527</v>
      </c>
      <c r="I24" s="77">
        <f t="shared" si="4"/>
        <v>70098562</v>
      </c>
      <c r="J24" s="77">
        <f t="shared" si="4"/>
        <v>-1581662</v>
      </c>
      <c r="K24" s="77">
        <f t="shared" si="4"/>
        <v>-8642410</v>
      </c>
      <c r="L24" s="77">
        <f t="shared" si="4"/>
        <v>45388940</v>
      </c>
      <c r="M24" s="77">
        <f t="shared" si="4"/>
        <v>35164868</v>
      </c>
      <c r="N24" s="77">
        <f t="shared" si="4"/>
        <v>-10490138</v>
      </c>
      <c r="O24" s="77">
        <f t="shared" si="4"/>
        <v>18248344</v>
      </c>
      <c r="P24" s="77">
        <f t="shared" si="4"/>
        <v>56685287</v>
      </c>
      <c r="Q24" s="77">
        <f t="shared" si="4"/>
        <v>64443493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169706923</v>
      </c>
      <c r="W24" s="77">
        <f t="shared" si="4"/>
        <v>158771969</v>
      </c>
      <c r="X24" s="77">
        <f t="shared" si="4"/>
        <v>10934954</v>
      </c>
      <c r="Y24" s="78">
        <f>+IF(W24&lt;&gt;0,(X24/W24)*100,0)</f>
        <v>6.88720689733337</v>
      </c>
      <c r="Z24" s="79">
        <f t="shared" si="4"/>
        <v>162818703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100328592</v>
      </c>
      <c r="C27" s="22">
        <v>0</v>
      </c>
      <c r="D27" s="99">
        <v>141632508</v>
      </c>
      <c r="E27" s="100">
        <v>162818703</v>
      </c>
      <c r="F27" s="100">
        <v>6969562</v>
      </c>
      <c r="G27" s="100">
        <v>6822752</v>
      </c>
      <c r="H27" s="100">
        <v>3506734</v>
      </c>
      <c r="I27" s="100">
        <v>17299048</v>
      </c>
      <c r="J27" s="100">
        <v>17306963</v>
      </c>
      <c r="K27" s="100">
        <v>10071186</v>
      </c>
      <c r="L27" s="100">
        <v>29574381</v>
      </c>
      <c r="M27" s="100">
        <v>56952530</v>
      </c>
      <c r="N27" s="100">
        <v>8978135</v>
      </c>
      <c r="O27" s="100">
        <v>8191985</v>
      </c>
      <c r="P27" s="100">
        <v>20964602</v>
      </c>
      <c r="Q27" s="100">
        <v>38134722</v>
      </c>
      <c r="R27" s="100">
        <v>0</v>
      </c>
      <c r="S27" s="100">
        <v>0</v>
      </c>
      <c r="T27" s="100">
        <v>0</v>
      </c>
      <c r="U27" s="100">
        <v>0</v>
      </c>
      <c r="V27" s="100">
        <v>112386300</v>
      </c>
      <c r="W27" s="100">
        <v>122114027</v>
      </c>
      <c r="X27" s="100">
        <v>-9727727</v>
      </c>
      <c r="Y27" s="101">
        <v>-7.97</v>
      </c>
      <c r="Z27" s="102">
        <v>162818703</v>
      </c>
    </row>
    <row r="28" spans="1:26" ht="12.75">
      <c r="A28" s="103" t="s">
        <v>46</v>
      </c>
      <c r="B28" s="19">
        <v>48340925</v>
      </c>
      <c r="C28" s="19">
        <v>0</v>
      </c>
      <c r="D28" s="59">
        <v>61162000</v>
      </c>
      <c r="E28" s="60">
        <v>70640731</v>
      </c>
      <c r="F28" s="60">
        <v>4619084</v>
      </c>
      <c r="G28" s="60">
        <v>3201065</v>
      </c>
      <c r="H28" s="60">
        <v>1715693</v>
      </c>
      <c r="I28" s="60">
        <v>9535842</v>
      </c>
      <c r="J28" s="60">
        <v>7431474</v>
      </c>
      <c r="K28" s="60">
        <v>7076362</v>
      </c>
      <c r="L28" s="60">
        <v>16951692</v>
      </c>
      <c r="M28" s="60">
        <v>31459528</v>
      </c>
      <c r="N28" s="60">
        <v>2682273</v>
      </c>
      <c r="O28" s="60">
        <v>6316930</v>
      </c>
      <c r="P28" s="60">
        <v>11155109</v>
      </c>
      <c r="Q28" s="60">
        <v>20154312</v>
      </c>
      <c r="R28" s="60">
        <v>0</v>
      </c>
      <c r="S28" s="60">
        <v>0</v>
      </c>
      <c r="T28" s="60">
        <v>0</v>
      </c>
      <c r="U28" s="60">
        <v>0</v>
      </c>
      <c r="V28" s="60">
        <v>61149682</v>
      </c>
      <c r="W28" s="60">
        <v>52980548</v>
      </c>
      <c r="X28" s="60">
        <v>8169134</v>
      </c>
      <c r="Y28" s="61">
        <v>15.42</v>
      </c>
      <c r="Z28" s="62">
        <v>70640731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51987667</v>
      </c>
      <c r="C31" s="19">
        <v>0</v>
      </c>
      <c r="D31" s="59">
        <v>80470508</v>
      </c>
      <c r="E31" s="60">
        <v>92177972</v>
      </c>
      <c r="F31" s="60">
        <v>2350478</v>
      </c>
      <c r="G31" s="60">
        <v>3621687</v>
      </c>
      <c r="H31" s="60">
        <v>1791041</v>
      </c>
      <c r="I31" s="60">
        <v>7763206</v>
      </c>
      <c r="J31" s="60">
        <v>9875489</v>
      </c>
      <c r="K31" s="60">
        <v>2994824</v>
      </c>
      <c r="L31" s="60">
        <v>12622689</v>
      </c>
      <c r="M31" s="60">
        <v>25493002</v>
      </c>
      <c r="N31" s="60">
        <v>6295862</v>
      </c>
      <c r="O31" s="60">
        <v>1875055</v>
      </c>
      <c r="P31" s="60">
        <v>9809493</v>
      </c>
      <c r="Q31" s="60">
        <v>17980410</v>
      </c>
      <c r="R31" s="60">
        <v>0</v>
      </c>
      <c r="S31" s="60">
        <v>0</v>
      </c>
      <c r="T31" s="60">
        <v>0</v>
      </c>
      <c r="U31" s="60">
        <v>0</v>
      </c>
      <c r="V31" s="60">
        <v>51236618</v>
      </c>
      <c r="W31" s="60">
        <v>69133479</v>
      </c>
      <c r="X31" s="60">
        <v>-17896861</v>
      </c>
      <c r="Y31" s="61">
        <v>-25.89</v>
      </c>
      <c r="Z31" s="62">
        <v>92177972</v>
      </c>
    </row>
    <row r="32" spans="1:26" ht="12.75">
      <c r="A32" s="70" t="s">
        <v>54</v>
      </c>
      <c r="B32" s="22">
        <f>SUM(B28:B31)</f>
        <v>100328592</v>
      </c>
      <c r="C32" s="22">
        <f>SUM(C28:C31)</f>
        <v>0</v>
      </c>
      <c r="D32" s="99">
        <f aca="true" t="shared" si="5" ref="D32:Z32">SUM(D28:D31)</f>
        <v>141632508</v>
      </c>
      <c r="E32" s="100">
        <f t="shared" si="5"/>
        <v>162818703</v>
      </c>
      <c r="F32" s="100">
        <f t="shared" si="5"/>
        <v>6969562</v>
      </c>
      <c r="G32" s="100">
        <f t="shared" si="5"/>
        <v>6822752</v>
      </c>
      <c r="H32" s="100">
        <f t="shared" si="5"/>
        <v>3506734</v>
      </c>
      <c r="I32" s="100">
        <f t="shared" si="5"/>
        <v>17299048</v>
      </c>
      <c r="J32" s="100">
        <f t="shared" si="5"/>
        <v>17306963</v>
      </c>
      <c r="K32" s="100">
        <f t="shared" si="5"/>
        <v>10071186</v>
      </c>
      <c r="L32" s="100">
        <f t="shared" si="5"/>
        <v>29574381</v>
      </c>
      <c r="M32" s="100">
        <f t="shared" si="5"/>
        <v>56952530</v>
      </c>
      <c r="N32" s="100">
        <f t="shared" si="5"/>
        <v>8978135</v>
      </c>
      <c r="O32" s="100">
        <f t="shared" si="5"/>
        <v>8191985</v>
      </c>
      <c r="P32" s="100">
        <f t="shared" si="5"/>
        <v>20964602</v>
      </c>
      <c r="Q32" s="100">
        <f t="shared" si="5"/>
        <v>38134722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112386300</v>
      </c>
      <c r="W32" s="100">
        <f t="shared" si="5"/>
        <v>122114027</v>
      </c>
      <c r="X32" s="100">
        <f t="shared" si="5"/>
        <v>-9727727</v>
      </c>
      <c r="Y32" s="101">
        <f>+IF(W32&lt;&gt;0,(X32/W32)*100,0)</f>
        <v>-7.966101224390871</v>
      </c>
      <c r="Z32" s="102">
        <f t="shared" si="5"/>
        <v>162818703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138206712</v>
      </c>
      <c r="C35" s="19">
        <v>0</v>
      </c>
      <c r="D35" s="59">
        <v>142222053</v>
      </c>
      <c r="E35" s="60">
        <v>110222052</v>
      </c>
      <c r="F35" s="60">
        <v>290831666</v>
      </c>
      <c r="G35" s="60">
        <v>210496091</v>
      </c>
      <c r="H35" s="60">
        <v>193544136</v>
      </c>
      <c r="I35" s="60">
        <v>193544136</v>
      </c>
      <c r="J35" s="60">
        <v>166993813</v>
      </c>
      <c r="K35" s="60">
        <v>141346869</v>
      </c>
      <c r="L35" s="60">
        <v>186945331</v>
      </c>
      <c r="M35" s="60">
        <v>186945331</v>
      </c>
      <c r="N35" s="60">
        <v>163747080</v>
      </c>
      <c r="O35" s="60">
        <v>142827838</v>
      </c>
      <c r="P35" s="60">
        <v>181097527</v>
      </c>
      <c r="Q35" s="60">
        <v>181097527</v>
      </c>
      <c r="R35" s="60">
        <v>0</v>
      </c>
      <c r="S35" s="60">
        <v>0</v>
      </c>
      <c r="T35" s="60">
        <v>0</v>
      </c>
      <c r="U35" s="60">
        <v>0</v>
      </c>
      <c r="V35" s="60">
        <v>181097527</v>
      </c>
      <c r="W35" s="60">
        <v>82666539</v>
      </c>
      <c r="X35" s="60">
        <v>98430988</v>
      </c>
      <c r="Y35" s="61">
        <v>119.07</v>
      </c>
      <c r="Z35" s="62">
        <v>110222052</v>
      </c>
    </row>
    <row r="36" spans="1:26" ht="12.75">
      <c r="A36" s="58" t="s">
        <v>57</v>
      </c>
      <c r="B36" s="19">
        <v>675414906</v>
      </c>
      <c r="C36" s="19">
        <v>0</v>
      </c>
      <c r="D36" s="59">
        <v>684699368</v>
      </c>
      <c r="E36" s="60">
        <v>703885563</v>
      </c>
      <c r="F36" s="60">
        <v>733568936</v>
      </c>
      <c r="G36" s="60">
        <v>689345505</v>
      </c>
      <c r="H36" s="60">
        <v>692713239</v>
      </c>
      <c r="I36" s="60">
        <v>692713239</v>
      </c>
      <c r="J36" s="60">
        <v>710020200</v>
      </c>
      <c r="K36" s="60">
        <v>724273022</v>
      </c>
      <c r="L36" s="60">
        <v>751562404</v>
      </c>
      <c r="M36" s="60">
        <v>751562404</v>
      </c>
      <c r="N36" s="60">
        <v>760540539</v>
      </c>
      <c r="O36" s="60">
        <v>768732525</v>
      </c>
      <c r="P36" s="60">
        <v>789697124</v>
      </c>
      <c r="Q36" s="60">
        <v>789697124</v>
      </c>
      <c r="R36" s="60">
        <v>0</v>
      </c>
      <c r="S36" s="60">
        <v>0</v>
      </c>
      <c r="T36" s="60">
        <v>0</v>
      </c>
      <c r="U36" s="60">
        <v>0</v>
      </c>
      <c r="V36" s="60">
        <v>789697124</v>
      </c>
      <c r="W36" s="60">
        <v>527914172</v>
      </c>
      <c r="X36" s="60">
        <v>261782952</v>
      </c>
      <c r="Y36" s="61">
        <v>49.59</v>
      </c>
      <c r="Z36" s="62">
        <v>703885563</v>
      </c>
    </row>
    <row r="37" spans="1:26" ht="12.75">
      <c r="A37" s="58" t="s">
        <v>58</v>
      </c>
      <c r="B37" s="19">
        <v>44358436</v>
      </c>
      <c r="C37" s="19">
        <v>0</v>
      </c>
      <c r="D37" s="59">
        <v>39952234</v>
      </c>
      <c r="E37" s="60">
        <v>32952234</v>
      </c>
      <c r="F37" s="60">
        <v>30200948</v>
      </c>
      <c r="G37" s="60">
        <v>44358436</v>
      </c>
      <c r="H37" s="60">
        <v>36299078</v>
      </c>
      <c r="I37" s="60">
        <v>36299078</v>
      </c>
      <c r="J37" s="60">
        <v>36299078</v>
      </c>
      <c r="K37" s="60">
        <v>36299078</v>
      </c>
      <c r="L37" s="60">
        <v>36299078</v>
      </c>
      <c r="M37" s="60">
        <v>36299078</v>
      </c>
      <c r="N37" s="60">
        <v>36299078</v>
      </c>
      <c r="O37" s="60">
        <v>36299078</v>
      </c>
      <c r="P37" s="60">
        <v>45463385</v>
      </c>
      <c r="Q37" s="60">
        <v>45463385</v>
      </c>
      <c r="R37" s="60">
        <v>0</v>
      </c>
      <c r="S37" s="60">
        <v>0</v>
      </c>
      <c r="T37" s="60">
        <v>0</v>
      </c>
      <c r="U37" s="60">
        <v>0</v>
      </c>
      <c r="V37" s="60">
        <v>45463385</v>
      </c>
      <c r="W37" s="60">
        <v>24714176</v>
      </c>
      <c r="X37" s="60">
        <v>20749209</v>
      </c>
      <c r="Y37" s="61">
        <v>83.96</v>
      </c>
      <c r="Z37" s="62">
        <v>32952234</v>
      </c>
    </row>
    <row r="38" spans="1:26" ht="12.75">
      <c r="A38" s="58" t="s">
        <v>59</v>
      </c>
      <c r="B38" s="19">
        <v>12512637</v>
      </c>
      <c r="C38" s="19">
        <v>0</v>
      </c>
      <c r="D38" s="59">
        <v>14123970</v>
      </c>
      <c r="E38" s="60">
        <v>14123970</v>
      </c>
      <c r="F38" s="60">
        <v>13419779</v>
      </c>
      <c r="G38" s="60">
        <v>12215836</v>
      </c>
      <c r="H38" s="60">
        <v>12215836</v>
      </c>
      <c r="I38" s="60">
        <v>12215836</v>
      </c>
      <c r="J38" s="60">
        <v>12215836</v>
      </c>
      <c r="K38" s="60">
        <v>12215836</v>
      </c>
      <c r="L38" s="60">
        <v>12215836</v>
      </c>
      <c r="M38" s="60">
        <v>12215836</v>
      </c>
      <c r="N38" s="60">
        <v>12215836</v>
      </c>
      <c r="O38" s="60">
        <v>12215836</v>
      </c>
      <c r="P38" s="60">
        <v>12215836</v>
      </c>
      <c r="Q38" s="60">
        <v>12215836</v>
      </c>
      <c r="R38" s="60">
        <v>0</v>
      </c>
      <c r="S38" s="60">
        <v>0</v>
      </c>
      <c r="T38" s="60">
        <v>0</v>
      </c>
      <c r="U38" s="60">
        <v>0</v>
      </c>
      <c r="V38" s="60">
        <v>12215836</v>
      </c>
      <c r="W38" s="60">
        <v>10592978</v>
      </c>
      <c r="X38" s="60">
        <v>1622858</v>
      </c>
      <c r="Y38" s="61">
        <v>15.32</v>
      </c>
      <c r="Z38" s="62">
        <v>14123970</v>
      </c>
    </row>
    <row r="39" spans="1:26" ht="12.75">
      <c r="A39" s="58" t="s">
        <v>60</v>
      </c>
      <c r="B39" s="19">
        <v>756750545</v>
      </c>
      <c r="C39" s="19">
        <v>0</v>
      </c>
      <c r="D39" s="59">
        <v>772845217</v>
      </c>
      <c r="E39" s="60">
        <v>767031411</v>
      </c>
      <c r="F39" s="60">
        <v>980779875</v>
      </c>
      <c r="G39" s="60">
        <v>843267324</v>
      </c>
      <c r="H39" s="60">
        <v>837742461</v>
      </c>
      <c r="I39" s="60">
        <v>837742461</v>
      </c>
      <c r="J39" s="60">
        <v>828499099</v>
      </c>
      <c r="K39" s="60">
        <v>817104977</v>
      </c>
      <c r="L39" s="60">
        <v>889992821</v>
      </c>
      <c r="M39" s="60">
        <v>889992821</v>
      </c>
      <c r="N39" s="60">
        <v>875772705</v>
      </c>
      <c r="O39" s="60">
        <v>863045449</v>
      </c>
      <c r="P39" s="60">
        <v>913115430</v>
      </c>
      <c r="Q39" s="60">
        <v>913115430</v>
      </c>
      <c r="R39" s="60">
        <v>0</v>
      </c>
      <c r="S39" s="60">
        <v>0</v>
      </c>
      <c r="T39" s="60">
        <v>0</v>
      </c>
      <c r="U39" s="60">
        <v>0</v>
      </c>
      <c r="V39" s="60">
        <v>913115430</v>
      </c>
      <c r="W39" s="60">
        <v>575273558</v>
      </c>
      <c r="X39" s="60">
        <v>337841872</v>
      </c>
      <c r="Y39" s="61">
        <v>58.73</v>
      </c>
      <c r="Z39" s="62">
        <v>767031411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131048752</v>
      </c>
      <c r="C42" s="19">
        <v>0</v>
      </c>
      <c r="D42" s="59">
        <v>146449168</v>
      </c>
      <c r="E42" s="60">
        <v>139870924</v>
      </c>
      <c r="F42" s="60">
        <v>111219963</v>
      </c>
      <c r="G42" s="60">
        <v>-8388802</v>
      </c>
      <c r="H42" s="60">
        <v>-16317370</v>
      </c>
      <c r="I42" s="60">
        <v>86513791</v>
      </c>
      <c r="J42" s="60">
        <v>-10158877</v>
      </c>
      <c r="K42" s="60">
        <v>-9855336</v>
      </c>
      <c r="L42" s="60">
        <v>75509655</v>
      </c>
      <c r="M42" s="60">
        <v>55495442</v>
      </c>
      <c r="N42" s="60">
        <v>-10138967</v>
      </c>
      <c r="O42" s="60">
        <v>-29942135</v>
      </c>
      <c r="P42" s="60">
        <v>68404268</v>
      </c>
      <c r="Q42" s="60">
        <v>28323166</v>
      </c>
      <c r="R42" s="60">
        <v>0</v>
      </c>
      <c r="S42" s="60">
        <v>0</v>
      </c>
      <c r="T42" s="60">
        <v>0</v>
      </c>
      <c r="U42" s="60">
        <v>0</v>
      </c>
      <c r="V42" s="60">
        <v>170332399</v>
      </c>
      <c r="W42" s="60">
        <v>173157059</v>
      </c>
      <c r="X42" s="60">
        <v>-2824660</v>
      </c>
      <c r="Y42" s="61">
        <v>-1.63</v>
      </c>
      <c r="Z42" s="62">
        <v>139870924</v>
      </c>
    </row>
    <row r="43" spans="1:26" ht="12.75">
      <c r="A43" s="58" t="s">
        <v>63</v>
      </c>
      <c r="B43" s="19">
        <v>-105433634</v>
      </c>
      <c r="C43" s="19">
        <v>0</v>
      </c>
      <c r="D43" s="59">
        <v>-137549003</v>
      </c>
      <c r="E43" s="60">
        <v>-158735198</v>
      </c>
      <c r="F43" s="60">
        <v>-6969563</v>
      </c>
      <c r="G43" s="60">
        <v>-6951216</v>
      </c>
      <c r="H43" s="60">
        <v>-3367734</v>
      </c>
      <c r="I43" s="60">
        <v>-17288513</v>
      </c>
      <c r="J43" s="60">
        <v>-17306961</v>
      </c>
      <c r="K43" s="60">
        <v>-10071185</v>
      </c>
      <c r="L43" s="60">
        <v>-29584382</v>
      </c>
      <c r="M43" s="60">
        <v>-56962528</v>
      </c>
      <c r="N43" s="60">
        <v>-8978135</v>
      </c>
      <c r="O43" s="60">
        <v>-8191986</v>
      </c>
      <c r="P43" s="60">
        <v>-20964599</v>
      </c>
      <c r="Q43" s="60">
        <v>-38134720</v>
      </c>
      <c r="R43" s="60">
        <v>0</v>
      </c>
      <c r="S43" s="60">
        <v>0</v>
      </c>
      <c r="T43" s="60">
        <v>0</v>
      </c>
      <c r="U43" s="60">
        <v>0</v>
      </c>
      <c r="V43" s="60">
        <v>-112385761</v>
      </c>
      <c r="W43" s="60">
        <v>-101876713</v>
      </c>
      <c r="X43" s="60">
        <v>-10509048</v>
      </c>
      <c r="Y43" s="61">
        <v>10.32</v>
      </c>
      <c r="Z43" s="62">
        <v>-158735198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81547463</v>
      </c>
      <c r="C45" s="22">
        <v>0</v>
      </c>
      <c r="D45" s="99">
        <v>81601303</v>
      </c>
      <c r="E45" s="100">
        <v>21836864</v>
      </c>
      <c r="F45" s="100">
        <v>114582314</v>
      </c>
      <c r="G45" s="100">
        <v>99242296</v>
      </c>
      <c r="H45" s="100">
        <v>79557192</v>
      </c>
      <c r="I45" s="100">
        <v>79557192</v>
      </c>
      <c r="J45" s="100">
        <v>52091354</v>
      </c>
      <c r="K45" s="100">
        <v>32164833</v>
      </c>
      <c r="L45" s="100">
        <v>78090106</v>
      </c>
      <c r="M45" s="100">
        <v>78090106</v>
      </c>
      <c r="N45" s="100">
        <v>58973004</v>
      </c>
      <c r="O45" s="100">
        <v>20838883</v>
      </c>
      <c r="P45" s="100">
        <v>68278552</v>
      </c>
      <c r="Q45" s="100">
        <v>68278552</v>
      </c>
      <c r="R45" s="100">
        <v>0</v>
      </c>
      <c r="S45" s="100">
        <v>0</v>
      </c>
      <c r="T45" s="100">
        <v>0</v>
      </c>
      <c r="U45" s="100">
        <v>0</v>
      </c>
      <c r="V45" s="100">
        <v>68278552</v>
      </c>
      <c r="W45" s="100">
        <v>111981484</v>
      </c>
      <c r="X45" s="100">
        <v>-43702932</v>
      </c>
      <c r="Y45" s="101">
        <v>-39.03</v>
      </c>
      <c r="Z45" s="102">
        <v>21836864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3176704</v>
      </c>
      <c r="C49" s="52">
        <v>0</v>
      </c>
      <c r="D49" s="129">
        <v>2510522</v>
      </c>
      <c r="E49" s="54">
        <v>2430032</v>
      </c>
      <c r="F49" s="54">
        <v>0</v>
      </c>
      <c r="G49" s="54">
        <v>0</v>
      </c>
      <c r="H49" s="54">
        <v>0</v>
      </c>
      <c r="I49" s="54">
        <v>2257334</v>
      </c>
      <c r="J49" s="54">
        <v>0</v>
      </c>
      <c r="K49" s="54">
        <v>0</v>
      </c>
      <c r="L49" s="54">
        <v>0</v>
      </c>
      <c r="M49" s="54">
        <v>2221611</v>
      </c>
      <c r="N49" s="54">
        <v>0</v>
      </c>
      <c r="O49" s="54">
        <v>0</v>
      </c>
      <c r="P49" s="54">
        <v>0</v>
      </c>
      <c r="Q49" s="54">
        <v>122189911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134786114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1784672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1784672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87.79287572985655</v>
      </c>
      <c r="E58" s="7">
        <f t="shared" si="6"/>
        <v>85.1135331596545</v>
      </c>
      <c r="F58" s="7">
        <f t="shared" si="6"/>
        <v>0</v>
      </c>
      <c r="G58" s="7">
        <f t="shared" si="6"/>
        <v>0</v>
      </c>
      <c r="H58" s="7">
        <f t="shared" si="6"/>
        <v>29.581493806896564</v>
      </c>
      <c r="I58" s="7">
        <f t="shared" si="6"/>
        <v>67.69711070257034</v>
      </c>
      <c r="J58" s="7">
        <f t="shared" si="6"/>
        <v>71.02911114389035</v>
      </c>
      <c r="K58" s="7">
        <f t="shared" si="6"/>
        <v>60.85520933413328</v>
      </c>
      <c r="L58" s="7">
        <f t="shared" si="6"/>
        <v>44.53375501183635</v>
      </c>
      <c r="M58" s="7">
        <f t="shared" si="6"/>
        <v>58.43111585154468</v>
      </c>
      <c r="N58" s="7">
        <f t="shared" si="6"/>
        <v>82.93781691067424</v>
      </c>
      <c r="O58" s="7">
        <f t="shared" si="6"/>
        <v>68.6312245750891</v>
      </c>
      <c r="P58" s="7">
        <f t="shared" si="6"/>
        <v>141.44648608334745</v>
      </c>
      <c r="Q58" s="7">
        <f t="shared" si="6"/>
        <v>92.58006914004878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71.98113483430765</v>
      </c>
      <c r="W58" s="7">
        <f t="shared" si="6"/>
        <v>62.74708536013317</v>
      </c>
      <c r="X58" s="7">
        <f t="shared" si="6"/>
        <v>0</v>
      </c>
      <c r="Y58" s="7">
        <f t="shared" si="6"/>
        <v>0</v>
      </c>
      <c r="Z58" s="8">
        <f t="shared" si="6"/>
        <v>85.1135331596545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84.99999902095028</v>
      </c>
      <c r="E59" s="10">
        <f t="shared" si="7"/>
        <v>84.99999902095028</v>
      </c>
      <c r="F59" s="10">
        <f t="shared" si="7"/>
        <v>0</v>
      </c>
      <c r="G59" s="10">
        <f t="shared" si="7"/>
        <v>0</v>
      </c>
      <c r="H59" s="10">
        <f t="shared" si="7"/>
        <v>16.32257947168477</v>
      </c>
      <c r="I59" s="10">
        <f t="shared" si="7"/>
        <v>42.80352492152342</v>
      </c>
      <c r="J59" s="10">
        <f t="shared" si="7"/>
        <v>44.30862719469265</v>
      </c>
      <c r="K59" s="10">
        <f t="shared" si="7"/>
        <v>38.36866071746399</v>
      </c>
      <c r="L59" s="10">
        <f t="shared" si="7"/>
        <v>47.49235356774177</v>
      </c>
      <c r="M59" s="10">
        <f t="shared" si="7"/>
        <v>43.38901679182883</v>
      </c>
      <c r="N59" s="10">
        <f t="shared" si="7"/>
        <v>40.40135286276382</v>
      </c>
      <c r="O59" s="10">
        <f t="shared" si="7"/>
        <v>41.37222005986015</v>
      </c>
      <c r="P59" s="10">
        <f t="shared" si="7"/>
        <v>111.4980350863998</v>
      </c>
      <c r="Q59" s="10">
        <f t="shared" si="7"/>
        <v>64.40663711073633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50.10572948483409</v>
      </c>
      <c r="W59" s="10">
        <f t="shared" si="7"/>
        <v>61.355630692796026</v>
      </c>
      <c r="X59" s="10">
        <f t="shared" si="7"/>
        <v>0</v>
      </c>
      <c r="Y59" s="10">
        <f t="shared" si="7"/>
        <v>0</v>
      </c>
      <c r="Z59" s="11">
        <f t="shared" si="7"/>
        <v>84.99999902095028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84.99999537719259</v>
      </c>
      <c r="E60" s="13">
        <f t="shared" si="7"/>
        <v>78.31782848352947</v>
      </c>
      <c r="F60" s="13">
        <f t="shared" si="7"/>
        <v>0</v>
      </c>
      <c r="G60" s="13">
        <f t="shared" si="7"/>
        <v>0</v>
      </c>
      <c r="H60" s="13">
        <f t="shared" si="7"/>
        <v>18.332612529305166</v>
      </c>
      <c r="I60" s="13">
        <f t="shared" si="7"/>
        <v>46.175862701309995</v>
      </c>
      <c r="J60" s="13">
        <f t="shared" si="7"/>
        <v>63.87919946313979</v>
      </c>
      <c r="K60" s="13">
        <f t="shared" si="7"/>
        <v>44.95744986386699</v>
      </c>
      <c r="L60" s="13">
        <f t="shared" si="7"/>
        <v>50.914062175054234</v>
      </c>
      <c r="M60" s="13">
        <f t="shared" si="7"/>
        <v>52.601784839884836</v>
      </c>
      <c r="N60" s="13">
        <f t="shared" si="7"/>
        <v>94.50379631368551</v>
      </c>
      <c r="O60" s="13">
        <f t="shared" si="7"/>
        <v>58.78315452990995</v>
      </c>
      <c r="P60" s="13">
        <f t="shared" si="7"/>
        <v>79.65516280439984</v>
      </c>
      <c r="Q60" s="13">
        <f t="shared" si="7"/>
        <v>78.56707934209221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58.266963229718115</v>
      </c>
      <c r="W60" s="13">
        <f t="shared" si="7"/>
        <v>43.87376688085953</v>
      </c>
      <c r="X60" s="13">
        <f t="shared" si="7"/>
        <v>0</v>
      </c>
      <c r="Y60" s="13">
        <f t="shared" si="7"/>
        <v>0</v>
      </c>
      <c r="Z60" s="14">
        <f t="shared" si="7"/>
        <v>78.31782848352947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84.99999575617497</v>
      </c>
      <c r="E61" s="13">
        <f t="shared" si="7"/>
        <v>80.71342987310524</v>
      </c>
      <c r="F61" s="13">
        <f t="shared" si="7"/>
        <v>0</v>
      </c>
      <c r="G61" s="13">
        <f t="shared" si="7"/>
        <v>0</v>
      </c>
      <c r="H61" s="13">
        <f t="shared" si="7"/>
        <v>22.147442080294656</v>
      </c>
      <c r="I61" s="13">
        <f t="shared" si="7"/>
        <v>53.73498867668616</v>
      </c>
      <c r="J61" s="13">
        <f t="shared" si="7"/>
        <v>83.86041454026324</v>
      </c>
      <c r="K61" s="13">
        <f t="shared" si="7"/>
        <v>54.2117729218156</v>
      </c>
      <c r="L61" s="13">
        <f t="shared" si="7"/>
        <v>62.81423815620999</v>
      </c>
      <c r="M61" s="13">
        <f t="shared" si="7"/>
        <v>65.48296876748473</v>
      </c>
      <c r="N61" s="13">
        <f t="shared" si="7"/>
        <v>123.38229477939883</v>
      </c>
      <c r="O61" s="13">
        <f t="shared" si="7"/>
        <v>76.77579926987684</v>
      </c>
      <c r="P61" s="13">
        <f t="shared" si="7"/>
        <v>93.81664968634759</v>
      </c>
      <c r="Q61" s="13">
        <f t="shared" si="7"/>
        <v>99.64070269168695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71.22217200681297</v>
      </c>
      <c r="W61" s="13">
        <f t="shared" si="7"/>
        <v>43.86827510261288</v>
      </c>
      <c r="X61" s="13">
        <f t="shared" si="7"/>
        <v>0</v>
      </c>
      <c r="Y61" s="13">
        <f t="shared" si="7"/>
        <v>0</v>
      </c>
      <c r="Z61" s="14">
        <f t="shared" si="7"/>
        <v>80.71342987310524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84.99999409696261</v>
      </c>
      <c r="E64" s="13">
        <f t="shared" si="7"/>
        <v>73.45761644458034</v>
      </c>
      <c r="F64" s="13">
        <f t="shared" si="7"/>
        <v>0</v>
      </c>
      <c r="G64" s="13">
        <f t="shared" si="7"/>
        <v>0</v>
      </c>
      <c r="H64" s="13">
        <f t="shared" si="7"/>
        <v>8.129697541846701</v>
      </c>
      <c r="I64" s="13">
        <f t="shared" si="7"/>
        <v>25.958676408872016</v>
      </c>
      <c r="J64" s="13">
        <f t="shared" si="7"/>
        <v>25.95821506253054</v>
      </c>
      <c r="K64" s="13">
        <f t="shared" si="7"/>
        <v>21.734671137268407</v>
      </c>
      <c r="L64" s="13">
        <f t="shared" si="7"/>
        <v>21.4406945209059</v>
      </c>
      <c r="M64" s="13">
        <f t="shared" si="7"/>
        <v>23.04560742043322</v>
      </c>
      <c r="N64" s="13">
        <f t="shared" si="7"/>
        <v>27.84043214181555</v>
      </c>
      <c r="O64" s="13">
        <f t="shared" si="7"/>
        <v>25.672433644253058</v>
      </c>
      <c r="P64" s="13">
        <f t="shared" si="7"/>
        <v>48.693847625281286</v>
      </c>
      <c r="Q64" s="13">
        <f t="shared" si="7"/>
        <v>34.06715578769735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27.688234344933978</v>
      </c>
      <c r="W64" s="13">
        <f t="shared" si="7"/>
        <v>43.89142184050343</v>
      </c>
      <c r="X64" s="13">
        <f t="shared" si="7"/>
        <v>0</v>
      </c>
      <c r="Y64" s="13">
        <f t="shared" si="7"/>
        <v>0</v>
      </c>
      <c r="Z64" s="14">
        <f t="shared" si="7"/>
        <v>73.45761644458034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59.74087192334707</v>
      </c>
      <c r="I66" s="16">
        <f t="shared" si="7"/>
        <v>124.97752019801757</v>
      </c>
      <c r="J66" s="16">
        <f t="shared" si="7"/>
        <v>100</v>
      </c>
      <c r="K66" s="16">
        <f t="shared" si="7"/>
        <v>100</v>
      </c>
      <c r="L66" s="16">
        <f t="shared" si="7"/>
        <v>33.654386243212045</v>
      </c>
      <c r="M66" s="16">
        <f t="shared" si="7"/>
        <v>77.3726402896302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150.61768864925224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113.18877698187428</v>
      </c>
      <c r="W66" s="16">
        <f t="shared" si="7"/>
        <v>124.85534427085032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31647400</v>
      </c>
      <c r="C67" s="24"/>
      <c r="D67" s="25">
        <v>44448118</v>
      </c>
      <c r="E67" s="26">
        <v>36448118</v>
      </c>
      <c r="F67" s="26"/>
      <c r="G67" s="26"/>
      <c r="H67" s="26">
        <v>9378093</v>
      </c>
      <c r="I67" s="26">
        <v>9378093</v>
      </c>
      <c r="J67" s="26">
        <v>2826993</v>
      </c>
      <c r="K67" s="26">
        <v>3098563</v>
      </c>
      <c r="L67" s="26">
        <v>3103154</v>
      </c>
      <c r="M67" s="26">
        <v>9028710</v>
      </c>
      <c r="N67" s="26">
        <v>3024906</v>
      </c>
      <c r="O67" s="26">
        <v>2864071</v>
      </c>
      <c r="P67" s="26">
        <v>2000517</v>
      </c>
      <c r="Q67" s="26">
        <v>7889494</v>
      </c>
      <c r="R67" s="26"/>
      <c r="S67" s="26"/>
      <c r="T67" s="26"/>
      <c r="U67" s="26"/>
      <c r="V67" s="26">
        <v>26296297</v>
      </c>
      <c r="W67" s="26">
        <v>33022090</v>
      </c>
      <c r="X67" s="26"/>
      <c r="Y67" s="25"/>
      <c r="Z67" s="27">
        <v>36448118</v>
      </c>
    </row>
    <row r="68" spans="1:26" ht="12.75" hidden="1">
      <c r="A68" s="37" t="s">
        <v>31</v>
      </c>
      <c r="B68" s="19">
        <v>8736568</v>
      </c>
      <c r="C68" s="19"/>
      <c r="D68" s="20">
        <v>10213986</v>
      </c>
      <c r="E68" s="21">
        <v>10213986</v>
      </c>
      <c r="F68" s="21"/>
      <c r="G68" s="21"/>
      <c r="H68" s="21">
        <v>2364081</v>
      </c>
      <c r="I68" s="21">
        <v>2364081</v>
      </c>
      <c r="J68" s="21">
        <v>728348</v>
      </c>
      <c r="K68" s="21">
        <v>730406</v>
      </c>
      <c r="L68" s="21">
        <v>730406</v>
      </c>
      <c r="M68" s="21">
        <v>2189160</v>
      </c>
      <c r="N68" s="21">
        <v>745678</v>
      </c>
      <c r="O68" s="21">
        <v>745070</v>
      </c>
      <c r="P68" s="21">
        <v>744562</v>
      </c>
      <c r="Q68" s="21">
        <v>2235310</v>
      </c>
      <c r="R68" s="21"/>
      <c r="S68" s="21"/>
      <c r="T68" s="21"/>
      <c r="U68" s="21"/>
      <c r="V68" s="21">
        <v>6788551</v>
      </c>
      <c r="W68" s="21">
        <v>7246000</v>
      </c>
      <c r="X68" s="21"/>
      <c r="Y68" s="20"/>
      <c r="Z68" s="23">
        <v>10213986</v>
      </c>
    </row>
    <row r="69" spans="1:26" ht="12.75" hidden="1">
      <c r="A69" s="38" t="s">
        <v>32</v>
      </c>
      <c r="B69" s="19">
        <v>13748616</v>
      </c>
      <c r="C69" s="19"/>
      <c r="D69" s="20">
        <v>25958252</v>
      </c>
      <c r="E69" s="21">
        <v>17958252</v>
      </c>
      <c r="F69" s="21"/>
      <c r="G69" s="21"/>
      <c r="H69" s="21">
        <v>4351622</v>
      </c>
      <c r="I69" s="21">
        <v>4351622</v>
      </c>
      <c r="J69" s="21">
        <v>1144432</v>
      </c>
      <c r="K69" s="21">
        <v>1385777</v>
      </c>
      <c r="L69" s="21">
        <v>1370421</v>
      </c>
      <c r="M69" s="21">
        <v>3900630</v>
      </c>
      <c r="N69" s="21">
        <v>1304555</v>
      </c>
      <c r="O69" s="21">
        <v>1119945</v>
      </c>
      <c r="P69" s="21">
        <v>1255955</v>
      </c>
      <c r="Q69" s="21">
        <v>3680455</v>
      </c>
      <c r="R69" s="21"/>
      <c r="S69" s="21"/>
      <c r="T69" s="21"/>
      <c r="U69" s="21"/>
      <c r="V69" s="21">
        <v>11932707</v>
      </c>
      <c r="W69" s="21">
        <v>19644290</v>
      </c>
      <c r="X69" s="21"/>
      <c r="Y69" s="20"/>
      <c r="Z69" s="23">
        <v>17958252</v>
      </c>
    </row>
    <row r="70" spans="1:26" ht="12.75" hidden="1">
      <c r="A70" s="39" t="s">
        <v>103</v>
      </c>
      <c r="B70" s="19">
        <v>9782575</v>
      </c>
      <c r="C70" s="19"/>
      <c r="D70" s="20">
        <v>20029101</v>
      </c>
      <c r="E70" s="21">
        <v>12029101</v>
      </c>
      <c r="F70" s="21"/>
      <c r="G70" s="21"/>
      <c r="H70" s="21">
        <v>3167359</v>
      </c>
      <c r="I70" s="21">
        <v>3167359</v>
      </c>
      <c r="J70" s="21">
        <v>749505</v>
      </c>
      <c r="K70" s="21">
        <v>990901</v>
      </c>
      <c r="L70" s="21">
        <v>976250</v>
      </c>
      <c r="M70" s="21">
        <v>2716656</v>
      </c>
      <c r="N70" s="21">
        <v>910240</v>
      </c>
      <c r="O70" s="21">
        <v>725631</v>
      </c>
      <c r="P70" s="21">
        <v>861782</v>
      </c>
      <c r="Q70" s="21">
        <v>2497653</v>
      </c>
      <c r="R70" s="21"/>
      <c r="S70" s="21"/>
      <c r="T70" s="21"/>
      <c r="U70" s="21"/>
      <c r="V70" s="21">
        <v>8381668</v>
      </c>
      <c r="W70" s="21">
        <v>14983500</v>
      </c>
      <c r="X70" s="21"/>
      <c r="Y70" s="20"/>
      <c r="Z70" s="23">
        <v>12029101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3966041</v>
      </c>
      <c r="C73" s="19"/>
      <c r="D73" s="20">
        <v>5929151</v>
      </c>
      <c r="E73" s="21">
        <v>5929151</v>
      </c>
      <c r="F73" s="21"/>
      <c r="G73" s="21"/>
      <c r="H73" s="21">
        <v>1184263</v>
      </c>
      <c r="I73" s="21">
        <v>1184263</v>
      </c>
      <c r="J73" s="21">
        <v>394927</v>
      </c>
      <c r="K73" s="21">
        <v>394876</v>
      </c>
      <c r="L73" s="21">
        <v>394171</v>
      </c>
      <c r="M73" s="21">
        <v>1183974</v>
      </c>
      <c r="N73" s="21">
        <v>394315</v>
      </c>
      <c r="O73" s="21">
        <v>394314</v>
      </c>
      <c r="P73" s="21">
        <v>394173</v>
      </c>
      <c r="Q73" s="21">
        <v>1182802</v>
      </c>
      <c r="R73" s="21"/>
      <c r="S73" s="21"/>
      <c r="T73" s="21"/>
      <c r="U73" s="21"/>
      <c r="V73" s="21">
        <v>3551039</v>
      </c>
      <c r="W73" s="21">
        <v>4660790</v>
      </c>
      <c r="X73" s="21"/>
      <c r="Y73" s="20"/>
      <c r="Z73" s="23">
        <v>5929151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9162216</v>
      </c>
      <c r="C75" s="28"/>
      <c r="D75" s="29">
        <v>8275880</v>
      </c>
      <c r="E75" s="30">
        <v>8275880</v>
      </c>
      <c r="F75" s="30"/>
      <c r="G75" s="30"/>
      <c r="H75" s="30">
        <v>2662390</v>
      </c>
      <c r="I75" s="30">
        <v>2662390</v>
      </c>
      <c r="J75" s="30">
        <v>954213</v>
      </c>
      <c r="K75" s="30">
        <v>982380</v>
      </c>
      <c r="L75" s="30">
        <v>1002327</v>
      </c>
      <c r="M75" s="30">
        <v>2938920</v>
      </c>
      <c r="N75" s="30">
        <v>974673</v>
      </c>
      <c r="O75" s="30">
        <v>999056</v>
      </c>
      <c r="P75" s="30"/>
      <c r="Q75" s="30">
        <v>1973729</v>
      </c>
      <c r="R75" s="30"/>
      <c r="S75" s="30"/>
      <c r="T75" s="30"/>
      <c r="U75" s="30"/>
      <c r="V75" s="30">
        <v>7575039</v>
      </c>
      <c r="W75" s="30">
        <v>6131800</v>
      </c>
      <c r="X75" s="30"/>
      <c r="Y75" s="29"/>
      <c r="Z75" s="31">
        <v>8275880</v>
      </c>
    </row>
    <row r="76" spans="1:26" ht="12.75" hidden="1">
      <c r="A76" s="42" t="s">
        <v>287</v>
      </c>
      <c r="B76" s="32">
        <v>31647400</v>
      </c>
      <c r="C76" s="32"/>
      <c r="D76" s="33">
        <v>39022281</v>
      </c>
      <c r="E76" s="34">
        <v>31022281</v>
      </c>
      <c r="F76" s="34">
        <v>668452</v>
      </c>
      <c r="G76" s="34">
        <v>2906066</v>
      </c>
      <c r="H76" s="34">
        <v>2774180</v>
      </c>
      <c r="I76" s="34">
        <v>6348698</v>
      </c>
      <c r="J76" s="34">
        <v>2007988</v>
      </c>
      <c r="K76" s="34">
        <v>1885637</v>
      </c>
      <c r="L76" s="34">
        <v>1381951</v>
      </c>
      <c r="M76" s="34">
        <v>5275576</v>
      </c>
      <c r="N76" s="34">
        <v>2508791</v>
      </c>
      <c r="O76" s="34">
        <v>1965647</v>
      </c>
      <c r="P76" s="34">
        <v>2829661</v>
      </c>
      <c r="Q76" s="34">
        <v>7304099</v>
      </c>
      <c r="R76" s="34"/>
      <c r="S76" s="34"/>
      <c r="T76" s="34"/>
      <c r="U76" s="34"/>
      <c r="V76" s="34">
        <v>18928373</v>
      </c>
      <c r="W76" s="34">
        <v>20720399</v>
      </c>
      <c r="X76" s="34"/>
      <c r="Y76" s="33"/>
      <c r="Z76" s="35">
        <v>31022281</v>
      </c>
    </row>
    <row r="77" spans="1:26" ht="12.75" hidden="1">
      <c r="A77" s="37" t="s">
        <v>31</v>
      </c>
      <c r="B77" s="19">
        <v>8736568</v>
      </c>
      <c r="C77" s="19"/>
      <c r="D77" s="20">
        <v>8681888</v>
      </c>
      <c r="E77" s="21">
        <v>8681888</v>
      </c>
      <c r="F77" s="21">
        <v>222063</v>
      </c>
      <c r="G77" s="21">
        <v>403968</v>
      </c>
      <c r="H77" s="21">
        <v>385879</v>
      </c>
      <c r="I77" s="21">
        <v>1011910</v>
      </c>
      <c r="J77" s="21">
        <v>322721</v>
      </c>
      <c r="K77" s="21">
        <v>280247</v>
      </c>
      <c r="L77" s="21">
        <v>346887</v>
      </c>
      <c r="M77" s="21">
        <v>949855</v>
      </c>
      <c r="N77" s="21">
        <v>301264</v>
      </c>
      <c r="O77" s="21">
        <v>308252</v>
      </c>
      <c r="P77" s="21">
        <v>830172</v>
      </c>
      <c r="Q77" s="21">
        <v>1439688</v>
      </c>
      <c r="R77" s="21"/>
      <c r="S77" s="21"/>
      <c r="T77" s="21"/>
      <c r="U77" s="21"/>
      <c r="V77" s="21">
        <v>3401453</v>
      </c>
      <c r="W77" s="21">
        <v>4445829</v>
      </c>
      <c r="X77" s="21"/>
      <c r="Y77" s="20"/>
      <c r="Z77" s="23">
        <v>8681888</v>
      </c>
    </row>
    <row r="78" spans="1:26" ht="12.75" hidden="1">
      <c r="A78" s="38" t="s">
        <v>32</v>
      </c>
      <c r="B78" s="19">
        <v>13748616</v>
      </c>
      <c r="C78" s="19"/>
      <c r="D78" s="20">
        <v>22064513</v>
      </c>
      <c r="E78" s="21">
        <v>14064513</v>
      </c>
      <c r="F78" s="21">
        <v>446389</v>
      </c>
      <c r="G78" s="21">
        <v>765244</v>
      </c>
      <c r="H78" s="21">
        <v>797766</v>
      </c>
      <c r="I78" s="21">
        <v>2009399</v>
      </c>
      <c r="J78" s="21">
        <v>731054</v>
      </c>
      <c r="K78" s="21">
        <v>623010</v>
      </c>
      <c r="L78" s="21">
        <v>697737</v>
      </c>
      <c r="M78" s="21">
        <v>2051801</v>
      </c>
      <c r="N78" s="21">
        <v>1232854</v>
      </c>
      <c r="O78" s="21">
        <v>658339</v>
      </c>
      <c r="P78" s="21">
        <v>1000433</v>
      </c>
      <c r="Q78" s="21">
        <v>2891626</v>
      </c>
      <c r="R78" s="21"/>
      <c r="S78" s="21"/>
      <c r="T78" s="21"/>
      <c r="U78" s="21"/>
      <c r="V78" s="21">
        <v>6952826</v>
      </c>
      <c r="W78" s="21">
        <v>8618690</v>
      </c>
      <c r="X78" s="21"/>
      <c r="Y78" s="20"/>
      <c r="Z78" s="23">
        <v>14064513</v>
      </c>
    </row>
    <row r="79" spans="1:26" ht="12.75" hidden="1">
      <c r="A79" s="39" t="s">
        <v>103</v>
      </c>
      <c r="B79" s="19">
        <v>9782575</v>
      </c>
      <c r="C79" s="19"/>
      <c r="D79" s="20">
        <v>17024735</v>
      </c>
      <c r="E79" s="21">
        <v>9709100</v>
      </c>
      <c r="F79" s="21">
        <v>375026</v>
      </c>
      <c r="G79" s="21">
        <v>625465</v>
      </c>
      <c r="H79" s="21">
        <v>701489</v>
      </c>
      <c r="I79" s="21">
        <v>1701980</v>
      </c>
      <c r="J79" s="21">
        <v>628538</v>
      </c>
      <c r="K79" s="21">
        <v>537185</v>
      </c>
      <c r="L79" s="21">
        <v>613224</v>
      </c>
      <c r="M79" s="21">
        <v>1778947</v>
      </c>
      <c r="N79" s="21">
        <v>1123075</v>
      </c>
      <c r="O79" s="21">
        <v>557109</v>
      </c>
      <c r="P79" s="21">
        <v>808495</v>
      </c>
      <c r="Q79" s="21">
        <v>2488679</v>
      </c>
      <c r="R79" s="21"/>
      <c r="S79" s="21"/>
      <c r="T79" s="21"/>
      <c r="U79" s="21"/>
      <c r="V79" s="21">
        <v>5969606</v>
      </c>
      <c r="W79" s="21">
        <v>6573003</v>
      </c>
      <c r="X79" s="21"/>
      <c r="Y79" s="20"/>
      <c r="Z79" s="23">
        <v>9709100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3966041</v>
      </c>
      <c r="C82" s="19"/>
      <c r="D82" s="20">
        <v>5039778</v>
      </c>
      <c r="E82" s="21">
        <v>4355413</v>
      </c>
      <c r="F82" s="21">
        <v>71363</v>
      </c>
      <c r="G82" s="21">
        <v>139779</v>
      </c>
      <c r="H82" s="21">
        <v>96277</v>
      </c>
      <c r="I82" s="21">
        <v>307419</v>
      </c>
      <c r="J82" s="21">
        <v>102516</v>
      </c>
      <c r="K82" s="21">
        <v>85825</v>
      </c>
      <c r="L82" s="21">
        <v>84513</v>
      </c>
      <c r="M82" s="21">
        <v>272854</v>
      </c>
      <c r="N82" s="21">
        <v>109779</v>
      </c>
      <c r="O82" s="21">
        <v>101230</v>
      </c>
      <c r="P82" s="21">
        <v>191938</v>
      </c>
      <c r="Q82" s="21">
        <v>402947</v>
      </c>
      <c r="R82" s="21"/>
      <c r="S82" s="21"/>
      <c r="T82" s="21"/>
      <c r="U82" s="21"/>
      <c r="V82" s="21">
        <v>983220</v>
      </c>
      <c r="W82" s="21">
        <v>2045687</v>
      </c>
      <c r="X82" s="21"/>
      <c r="Y82" s="20"/>
      <c r="Z82" s="23">
        <v>4355413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9162216</v>
      </c>
      <c r="C84" s="28"/>
      <c r="D84" s="29">
        <v>8275880</v>
      </c>
      <c r="E84" s="30">
        <v>8275880</v>
      </c>
      <c r="F84" s="30"/>
      <c r="G84" s="30">
        <v>1736854</v>
      </c>
      <c r="H84" s="30">
        <v>1590535</v>
      </c>
      <c r="I84" s="30">
        <v>3327389</v>
      </c>
      <c r="J84" s="30">
        <v>954213</v>
      </c>
      <c r="K84" s="30">
        <v>982380</v>
      </c>
      <c r="L84" s="30">
        <v>337327</v>
      </c>
      <c r="M84" s="30">
        <v>2273920</v>
      </c>
      <c r="N84" s="30">
        <v>974673</v>
      </c>
      <c r="O84" s="30">
        <v>999056</v>
      </c>
      <c r="P84" s="30">
        <v>999056</v>
      </c>
      <c r="Q84" s="30">
        <v>2972785</v>
      </c>
      <c r="R84" s="30"/>
      <c r="S84" s="30"/>
      <c r="T84" s="30"/>
      <c r="U84" s="30"/>
      <c r="V84" s="30">
        <v>8574094</v>
      </c>
      <c r="W84" s="30">
        <v>7655880</v>
      </c>
      <c r="X84" s="30"/>
      <c r="Y84" s="29"/>
      <c r="Z84" s="31">
        <v>8275880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10679888</v>
      </c>
      <c r="F5" s="358">
        <f t="shared" si="0"/>
        <v>7902000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5926500</v>
      </c>
      <c r="Y5" s="358">
        <f t="shared" si="0"/>
        <v>-5926500</v>
      </c>
      <c r="Z5" s="359">
        <f>+IF(X5&lt;&gt;0,+(Y5/X5)*100,0)</f>
        <v>-100</v>
      </c>
      <c r="AA5" s="360">
        <f>+AA6+AA8+AA11+AA13+AA15</f>
        <v>7902000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10679888</v>
      </c>
      <c r="F6" s="59">
        <f t="shared" si="1"/>
        <v>6102000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4576500</v>
      </c>
      <c r="Y6" s="59">
        <f t="shared" si="1"/>
        <v>-4576500</v>
      </c>
      <c r="Z6" s="61">
        <f>+IF(X6&lt;&gt;0,+(Y6/X6)*100,0)</f>
        <v>-100</v>
      </c>
      <c r="AA6" s="62">
        <f t="shared" si="1"/>
        <v>6102000</v>
      </c>
    </row>
    <row r="7" spans="1:27" ht="12.75">
      <c r="A7" s="291" t="s">
        <v>229</v>
      </c>
      <c r="B7" s="142"/>
      <c r="C7" s="60"/>
      <c r="D7" s="340"/>
      <c r="E7" s="60">
        <v>10679888</v>
      </c>
      <c r="F7" s="59">
        <v>6102000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4576500</v>
      </c>
      <c r="Y7" s="59">
        <v>-4576500</v>
      </c>
      <c r="Z7" s="61">
        <v>-100</v>
      </c>
      <c r="AA7" s="62">
        <v>6102000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1350000</v>
      </c>
      <c r="Y8" s="59">
        <f t="shared" si="2"/>
        <v>-1350000</v>
      </c>
      <c r="Z8" s="61">
        <f>+IF(X8&lt;&gt;0,+(Y8/X8)*100,0)</f>
        <v>-100</v>
      </c>
      <c r="AA8" s="62">
        <f>SUM(AA9:AA10)</f>
        <v>1800000</v>
      </c>
    </row>
    <row r="9" spans="1:27" ht="12.75">
      <c r="A9" s="291" t="s">
        <v>230</v>
      </c>
      <c r="B9" s="142"/>
      <c r="C9" s="60"/>
      <c r="D9" s="340"/>
      <c r="E9" s="60"/>
      <c r="F9" s="59">
        <v>1800000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1350000</v>
      </c>
      <c r="Y9" s="59">
        <v>-1350000</v>
      </c>
      <c r="Z9" s="61">
        <v>-100</v>
      </c>
      <c r="AA9" s="62">
        <v>1800000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3100000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2325000</v>
      </c>
      <c r="Y22" s="345">
        <f t="shared" si="6"/>
        <v>-2325000</v>
      </c>
      <c r="Z22" s="336">
        <f>+IF(X22&lt;&gt;0,+(Y22/X22)*100,0)</f>
        <v>-100</v>
      </c>
      <c r="AA22" s="350">
        <f>SUM(AA23:AA32)</f>
        <v>3100000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770000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577500</v>
      </c>
      <c r="Y24" s="59">
        <v>-577500</v>
      </c>
      <c r="Z24" s="61">
        <v>-100</v>
      </c>
      <c r="AA24" s="62">
        <v>770000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>
        <v>2330000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1747500</v>
      </c>
      <c r="Y27" s="59">
        <v>-1747500</v>
      </c>
      <c r="Z27" s="61">
        <v>-100</v>
      </c>
      <c r="AA27" s="62">
        <v>2330000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300000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225000</v>
      </c>
      <c r="Y37" s="345">
        <f t="shared" si="8"/>
        <v>-225000</v>
      </c>
      <c r="Z37" s="336">
        <f>+IF(X37&lt;&gt;0,+(Y37/X37)*100,0)</f>
        <v>-100</v>
      </c>
      <c r="AA37" s="350">
        <f t="shared" si="8"/>
        <v>300000</v>
      </c>
    </row>
    <row r="38" spans="1:27" ht="12.75">
      <c r="A38" s="361" t="s">
        <v>213</v>
      </c>
      <c r="B38" s="142"/>
      <c r="C38" s="60"/>
      <c r="D38" s="340"/>
      <c r="E38" s="60"/>
      <c r="F38" s="59">
        <v>300000</v>
      </c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>
        <v>225000</v>
      </c>
      <c r="Y38" s="59">
        <v>-225000</v>
      </c>
      <c r="Z38" s="61">
        <v>-100</v>
      </c>
      <c r="AA38" s="62">
        <v>300000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1039888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779916</v>
      </c>
      <c r="Y40" s="345">
        <f t="shared" si="9"/>
        <v>-779916</v>
      </c>
      <c r="Z40" s="336">
        <f>+IF(X40&lt;&gt;0,+(Y40/X40)*100,0)</f>
        <v>-100</v>
      </c>
      <c r="AA40" s="350">
        <f>SUM(AA41:AA49)</f>
        <v>1039888</v>
      </c>
    </row>
    <row r="41" spans="1:27" ht="12.75">
      <c r="A41" s="361" t="s">
        <v>248</v>
      </c>
      <c r="B41" s="142"/>
      <c r="C41" s="362"/>
      <c r="D41" s="363"/>
      <c r="E41" s="362"/>
      <c r="F41" s="364">
        <v>339888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254916</v>
      </c>
      <c r="Y41" s="364">
        <v>-254916</v>
      </c>
      <c r="Z41" s="365">
        <v>-100</v>
      </c>
      <c r="AA41" s="366">
        <v>339888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400000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300000</v>
      </c>
      <c r="Y43" s="370">
        <v>-300000</v>
      </c>
      <c r="Z43" s="371">
        <v>-100</v>
      </c>
      <c r="AA43" s="303">
        <v>400000</v>
      </c>
    </row>
    <row r="44" spans="1:27" ht="12.75">
      <c r="A44" s="361" t="s">
        <v>251</v>
      </c>
      <c r="B44" s="136"/>
      <c r="C44" s="60"/>
      <c r="D44" s="368"/>
      <c r="E44" s="54"/>
      <c r="F44" s="53">
        <v>300000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225000</v>
      </c>
      <c r="Y44" s="53">
        <v>-225000</v>
      </c>
      <c r="Z44" s="94">
        <v>-100</v>
      </c>
      <c r="AA44" s="95">
        <v>300000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10679888</v>
      </c>
      <c r="F60" s="264">
        <f t="shared" si="14"/>
        <v>12341888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9256416</v>
      </c>
      <c r="Y60" s="264">
        <f t="shared" si="14"/>
        <v>-9256416</v>
      </c>
      <c r="Z60" s="337">
        <f>+IF(X60&lt;&gt;0,+(Y60/X60)*100,0)</f>
        <v>-100</v>
      </c>
      <c r="AA60" s="232">
        <f>+AA57+AA54+AA51+AA40+AA37+AA34+AA22+AA5</f>
        <v>12341888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288597308</v>
      </c>
      <c r="D5" s="153">
        <f>SUM(D6:D8)</f>
        <v>0</v>
      </c>
      <c r="E5" s="154">
        <f t="shared" si="0"/>
        <v>324593359</v>
      </c>
      <c r="F5" s="100">
        <f t="shared" si="0"/>
        <v>352365014</v>
      </c>
      <c r="G5" s="100">
        <f t="shared" si="0"/>
        <v>98024674</v>
      </c>
      <c r="H5" s="100">
        <f t="shared" si="0"/>
        <v>632566</v>
      </c>
      <c r="I5" s="100">
        <f t="shared" si="0"/>
        <v>12372953</v>
      </c>
      <c r="J5" s="100">
        <f t="shared" si="0"/>
        <v>111030193</v>
      </c>
      <c r="K5" s="100">
        <f t="shared" si="0"/>
        <v>10781406</v>
      </c>
      <c r="L5" s="100">
        <f t="shared" si="0"/>
        <v>1831963</v>
      </c>
      <c r="M5" s="100">
        <f t="shared" si="0"/>
        <v>73581787</v>
      </c>
      <c r="N5" s="100">
        <f t="shared" si="0"/>
        <v>86195156</v>
      </c>
      <c r="O5" s="100">
        <f t="shared" si="0"/>
        <v>2557124</v>
      </c>
      <c r="P5" s="100">
        <f t="shared" si="0"/>
        <v>34291303</v>
      </c>
      <c r="Q5" s="100">
        <f t="shared" si="0"/>
        <v>68151192</v>
      </c>
      <c r="R5" s="100">
        <f t="shared" si="0"/>
        <v>104999619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302224968</v>
      </c>
      <c r="X5" s="100">
        <f t="shared" si="0"/>
        <v>283439900</v>
      </c>
      <c r="Y5" s="100">
        <f t="shared" si="0"/>
        <v>18785068</v>
      </c>
      <c r="Z5" s="137">
        <f>+IF(X5&lt;&gt;0,+(Y5/X5)*100,0)</f>
        <v>6.62753126853347</v>
      </c>
      <c r="AA5" s="153">
        <f>SUM(AA6:AA8)</f>
        <v>352365014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288597308</v>
      </c>
      <c r="D7" s="157"/>
      <c r="E7" s="158">
        <v>324593359</v>
      </c>
      <c r="F7" s="159">
        <v>352365014</v>
      </c>
      <c r="G7" s="159">
        <v>98024674</v>
      </c>
      <c r="H7" s="159">
        <v>632566</v>
      </c>
      <c r="I7" s="159">
        <v>12372953</v>
      </c>
      <c r="J7" s="159">
        <v>111030193</v>
      </c>
      <c r="K7" s="159">
        <v>10781406</v>
      </c>
      <c r="L7" s="159">
        <v>1831963</v>
      </c>
      <c r="M7" s="159">
        <v>73581787</v>
      </c>
      <c r="N7" s="159">
        <v>86195156</v>
      </c>
      <c r="O7" s="159">
        <v>2557124</v>
      </c>
      <c r="P7" s="159">
        <v>34291303</v>
      </c>
      <c r="Q7" s="159">
        <v>68151192</v>
      </c>
      <c r="R7" s="159">
        <v>104999619</v>
      </c>
      <c r="S7" s="159"/>
      <c r="T7" s="159"/>
      <c r="U7" s="159"/>
      <c r="V7" s="159"/>
      <c r="W7" s="159">
        <v>302224968</v>
      </c>
      <c r="X7" s="159">
        <v>283439900</v>
      </c>
      <c r="Y7" s="159">
        <v>18785068</v>
      </c>
      <c r="Z7" s="141">
        <v>6.63</v>
      </c>
      <c r="AA7" s="157">
        <v>352365014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6936843</v>
      </c>
      <c r="D15" s="153">
        <f>SUM(D16:D18)</f>
        <v>0</v>
      </c>
      <c r="E15" s="154">
        <f t="shared" si="2"/>
        <v>9131941</v>
      </c>
      <c r="F15" s="100">
        <f t="shared" si="2"/>
        <v>9944726</v>
      </c>
      <c r="G15" s="100">
        <f t="shared" si="2"/>
        <v>7201</v>
      </c>
      <c r="H15" s="100">
        <f t="shared" si="2"/>
        <v>6330</v>
      </c>
      <c r="I15" s="100">
        <f t="shared" si="2"/>
        <v>1561180</v>
      </c>
      <c r="J15" s="100">
        <f t="shared" si="2"/>
        <v>1574711</v>
      </c>
      <c r="K15" s="100">
        <f t="shared" si="2"/>
        <v>454218</v>
      </c>
      <c r="L15" s="100">
        <f t="shared" si="2"/>
        <v>1663192</v>
      </c>
      <c r="M15" s="100">
        <f t="shared" si="2"/>
        <v>1033090</v>
      </c>
      <c r="N15" s="100">
        <f t="shared" si="2"/>
        <v>3150500</v>
      </c>
      <c r="O15" s="100">
        <f t="shared" si="2"/>
        <v>1475075</v>
      </c>
      <c r="P15" s="100">
        <f t="shared" si="2"/>
        <v>1202793</v>
      </c>
      <c r="Q15" s="100">
        <f t="shared" si="2"/>
        <v>1218377</v>
      </c>
      <c r="R15" s="100">
        <f t="shared" si="2"/>
        <v>3896245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8621456</v>
      </c>
      <c r="X15" s="100">
        <f t="shared" si="2"/>
        <v>6441300</v>
      </c>
      <c r="Y15" s="100">
        <f t="shared" si="2"/>
        <v>2180156</v>
      </c>
      <c r="Z15" s="137">
        <f>+IF(X15&lt;&gt;0,+(Y15/X15)*100,0)</f>
        <v>33.846521664881315</v>
      </c>
      <c r="AA15" s="153">
        <f>SUM(AA16:AA18)</f>
        <v>9944726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6936843</v>
      </c>
      <c r="D17" s="155"/>
      <c r="E17" s="156">
        <v>9131941</v>
      </c>
      <c r="F17" s="60">
        <v>9944726</v>
      </c>
      <c r="G17" s="60">
        <v>7201</v>
      </c>
      <c r="H17" s="60">
        <v>6330</v>
      </c>
      <c r="I17" s="60">
        <v>1561180</v>
      </c>
      <c r="J17" s="60">
        <v>1574711</v>
      </c>
      <c r="K17" s="60">
        <v>454218</v>
      </c>
      <c r="L17" s="60">
        <v>1663192</v>
      </c>
      <c r="M17" s="60">
        <v>1033090</v>
      </c>
      <c r="N17" s="60">
        <v>3150500</v>
      </c>
      <c r="O17" s="60">
        <v>1475075</v>
      </c>
      <c r="P17" s="60">
        <v>1202793</v>
      </c>
      <c r="Q17" s="60">
        <v>1218377</v>
      </c>
      <c r="R17" s="60">
        <v>3896245</v>
      </c>
      <c r="S17" s="60"/>
      <c r="T17" s="60"/>
      <c r="U17" s="60"/>
      <c r="V17" s="60"/>
      <c r="W17" s="60">
        <v>8621456</v>
      </c>
      <c r="X17" s="60">
        <v>6441300</v>
      </c>
      <c r="Y17" s="60">
        <v>2180156</v>
      </c>
      <c r="Z17" s="140">
        <v>33.85</v>
      </c>
      <c r="AA17" s="155">
        <v>9944726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13748616</v>
      </c>
      <c r="D19" s="153">
        <f>SUM(D20:D23)</f>
        <v>0</v>
      </c>
      <c r="E19" s="154">
        <f t="shared" si="3"/>
        <v>26108598</v>
      </c>
      <c r="F19" s="100">
        <f t="shared" si="3"/>
        <v>24108598</v>
      </c>
      <c r="G19" s="100">
        <f t="shared" si="3"/>
        <v>5579</v>
      </c>
      <c r="H19" s="100">
        <f t="shared" si="3"/>
        <v>4697</v>
      </c>
      <c r="I19" s="100">
        <f t="shared" si="3"/>
        <v>4355271</v>
      </c>
      <c r="J19" s="100">
        <f t="shared" si="3"/>
        <v>4365547</v>
      </c>
      <c r="K19" s="100">
        <f t="shared" si="3"/>
        <v>1149169</v>
      </c>
      <c r="L19" s="100">
        <f t="shared" si="3"/>
        <v>1390097</v>
      </c>
      <c r="M19" s="100">
        <f t="shared" si="3"/>
        <v>1375219</v>
      </c>
      <c r="N19" s="100">
        <f t="shared" si="3"/>
        <v>3914485</v>
      </c>
      <c r="O19" s="100">
        <f t="shared" si="3"/>
        <v>1308301</v>
      </c>
      <c r="P19" s="100">
        <f t="shared" si="3"/>
        <v>1124305</v>
      </c>
      <c r="Q19" s="100">
        <f t="shared" si="3"/>
        <v>1258376</v>
      </c>
      <c r="R19" s="100">
        <f t="shared" si="3"/>
        <v>3690982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11971014</v>
      </c>
      <c r="X19" s="100">
        <f t="shared" si="3"/>
        <v>20198555</v>
      </c>
      <c r="Y19" s="100">
        <f t="shared" si="3"/>
        <v>-8227541</v>
      </c>
      <c r="Z19" s="137">
        <f>+IF(X19&lt;&gt;0,+(Y19/X19)*100,0)</f>
        <v>-40.73331483366013</v>
      </c>
      <c r="AA19" s="153">
        <f>SUM(AA20:AA23)</f>
        <v>24108598</v>
      </c>
    </row>
    <row r="20" spans="1:27" ht="12.75">
      <c r="A20" s="138" t="s">
        <v>89</v>
      </c>
      <c r="B20" s="136"/>
      <c r="C20" s="155">
        <v>9782575</v>
      </c>
      <c r="D20" s="155"/>
      <c r="E20" s="156">
        <v>20179447</v>
      </c>
      <c r="F20" s="60">
        <v>18179447</v>
      </c>
      <c r="G20" s="60">
        <v>5579</v>
      </c>
      <c r="H20" s="60">
        <v>4697</v>
      </c>
      <c r="I20" s="60">
        <v>3171008</v>
      </c>
      <c r="J20" s="60">
        <v>3181284</v>
      </c>
      <c r="K20" s="60">
        <v>754242</v>
      </c>
      <c r="L20" s="60">
        <v>995221</v>
      </c>
      <c r="M20" s="60">
        <v>981048</v>
      </c>
      <c r="N20" s="60">
        <v>2730511</v>
      </c>
      <c r="O20" s="60">
        <v>913986</v>
      </c>
      <c r="P20" s="60">
        <v>729991</v>
      </c>
      <c r="Q20" s="60">
        <v>864203</v>
      </c>
      <c r="R20" s="60">
        <v>2508180</v>
      </c>
      <c r="S20" s="60"/>
      <c r="T20" s="60"/>
      <c r="U20" s="60"/>
      <c r="V20" s="60"/>
      <c r="W20" s="60">
        <v>8419975</v>
      </c>
      <c r="X20" s="60">
        <v>15588000</v>
      </c>
      <c r="Y20" s="60">
        <v>-7168025</v>
      </c>
      <c r="Z20" s="140">
        <v>-45.98</v>
      </c>
      <c r="AA20" s="155">
        <v>18179447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3966041</v>
      </c>
      <c r="D23" s="155"/>
      <c r="E23" s="156">
        <v>5929151</v>
      </c>
      <c r="F23" s="60">
        <v>5929151</v>
      </c>
      <c r="G23" s="60"/>
      <c r="H23" s="60"/>
      <c r="I23" s="60">
        <v>1184263</v>
      </c>
      <c r="J23" s="60">
        <v>1184263</v>
      </c>
      <c r="K23" s="60">
        <v>394927</v>
      </c>
      <c r="L23" s="60">
        <v>394876</v>
      </c>
      <c r="M23" s="60">
        <v>394171</v>
      </c>
      <c r="N23" s="60">
        <v>1183974</v>
      </c>
      <c r="O23" s="60">
        <v>394315</v>
      </c>
      <c r="P23" s="60">
        <v>394314</v>
      </c>
      <c r="Q23" s="60">
        <v>394173</v>
      </c>
      <c r="R23" s="60">
        <v>1182802</v>
      </c>
      <c r="S23" s="60"/>
      <c r="T23" s="60"/>
      <c r="U23" s="60"/>
      <c r="V23" s="60"/>
      <c r="W23" s="60">
        <v>3551039</v>
      </c>
      <c r="X23" s="60">
        <v>4610555</v>
      </c>
      <c r="Y23" s="60">
        <v>-1059516</v>
      </c>
      <c r="Z23" s="140">
        <v>-22.98</v>
      </c>
      <c r="AA23" s="155">
        <v>5929151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309282767</v>
      </c>
      <c r="D25" s="168">
        <f>+D5+D9+D15+D19+D24</f>
        <v>0</v>
      </c>
      <c r="E25" s="169">
        <f t="shared" si="4"/>
        <v>359833898</v>
      </c>
      <c r="F25" s="73">
        <f t="shared" si="4"/>
        <v>386418338</v>
      </c>
      <c r="G25" s="73">
        <f t="shared" si="4"/>
        <v>98037454</v>
      </c>
      <c r="H25" s="73">
        <f t="shared" si="4"/>
        <v>643593</v>
      </c>
      <c r="I25" s="73">
        <f t="shared" si="4"/>
        <v>18289404</v>
      </c>
      <c r="J25" s="73">
        <f t="shared" si="4"/>
        <v>116970451</v>
      </c>
      <c r="K25" s="73">
        <f t="shared" si="4"/>
        <v>12384793</v>
      </c>
      <c r="L25" s="73">
        <f t="shared" si="4"/>
        <v>4885252</v>
      </c>
      <c r="M25" s="73">
        <f t="shared" si="4"/>
        <v>75990096</v>
      </c>
      <c r="N25" s="73">
        <f t="shared" si="4"/>
        <v>93260141</v>
      </c>
      <c r="O25" s="73">
        <f t="shared" si="4"/>
        <v>5340500</v>
      </c>
      <c r="P25" s="73">
        <f t="shared" si="4"/>
        <v>36618401</v>
      </c>
      <c r="Q25" s="73">
        <f t="shared" si="4"/>
        <v>70627945</v>
      </c>
      <c r="R25" s="73">
        <f t="shared" si="4"/>
        <v>112586846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322817438</v>
      </c>
      <c r="X25" s="73">
        <f t="shared" si="4"/>
        <v>310079755</v>
      </c>
      <c r="Y25" s="73">
        <f t="shared" si="4"/>
        <v>12737683</v>
      </c>
      <c r="Z25" s="170">
        <f>+IF(X25&lt;&gt;0,+(Y25/X25)*100,0)</f>
        <v>4.107873150248071</v>
      </c>
      <c r="AA25" s="168">
        <f>+AA5+AA9+AA15+AA19+AA24</f>
        <v>386418338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137927438</v>
      </c>
      <c r="D28" s="153">
        <f>SUM(D29:D31)</f>
        <v>0</v>
      </c>
      <c r="E28" s="154">
        <f t="shared" si="5"/>
        <v>133622164</v>
      </c>
      <c r="F28" s="100">
        <f t="shared" si="5"/>
        <v>137749492</v>
      </c>
      <c r="G28" s="100">
        <f t="shared" si="5"/>
        <v>10067845</v>
      </c>
      <c r="H28" s="100">
        <f t="shared" si="5"/>
        <v>8299339</v>
      </c>
      <c r="I28" s="100">
        <f t="shared" si="5"/>
        <v>12433114</v>
      </c>
      <c r="J28" s="100">
        <f t="shared" si="5"/>
        <v>30800298</v>
      </c>
      <c r="K28" s="100">
        <f t="shared" si="5"/>
        <v>9017144</v>
      </c>
      <c r="L28" s="100">
        <f t="shared" si="5"/>
        <v>9433508</v>
      </c>
      <c r="M28" s="100">
        <f t="shared" si="5"/>
        <v>16184592</v>
      </c>
      <c r="N28" s="100">
        <f t="shared" si="5"/>
        <v>34635244</v>
      </c>
      <c r="O28" s="100">
        <f t="shared" si="5"/>
        <v>8430950</v>
      </c>
      <c r="P28" s="100">
        <f t="shared" si="5"/>
        <v>9923904</v>
      </c>
      <c r="Q28" s="100">
        <f t="shared" si="5"/>
        <v>8005826</v>
      </c>
      <c r="R28" s="100">
        <f t="shared" si="5"/>
        <v>26360680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91796222</v>
      </c>
      <c r="X28" s="100">
        <f t="shared" si="5"/>
        <v>98844024</v>
      </c>
      <c r="Y28" s="100">
        <f t="shared" si="5"/>
        <v>-7047802</v>
      </c>
      <c r="Z28" s="137">
        <f>+IF(X28&lt;&gt;0,+(Y28/X28)*100,0)</f>
        <v>-7.130225697812545</v>
      </c>
      <c r="AA28" s="153">
        <f>SUM(AA29:AA31)</f>
        <v>137749492</v>
      </c>
    </row>
    <row r="29" spans="1:27" ht="12.75">
      <c r="A29" s="138" t="s">
        <v>75</v>
      </c>
      <c r="B29" s="136"/>
      <c r="C29" s="155">
        <v>89447485</v>
      </c>
      <c r="D29" s="155"/>
      <c r="E29" s="156">
        <v>48318795</v>
      </c>
      <c r="F29" s="60">
        <v>49444145</v>
      </c>
      <c r="G29" s="60">
        <v>3960394</v>
      </c>
      <c r="H29" s="60">
        <v>3366429</v>
      </c>
      <c r="I29" s="60">
        <v>3664579</v>
      </c>
      <c r="J29" s="60">
        <v>10991402</v>
      </c>
      <c r="K29" s="60">
        <v>4196472</v>
      </c>
      <c r="L29" s="60">
        <v>4470335</v>
      </c>
      <c r="M29" s="60">
        <v>5299256</v>
      </c>
      <c r="N29" s="60">
        <v>13966063</v>
      </c>
      <c r="O29" s="60">
        <v>3257394</v>
      </c>
      <c r="P29" s="60">
        <v>5094112</v>
      </c>
      <c r="Q29" s="60">
        <v>3627883</v>
      </c>
      <c r="R29" s="60">
        <v>11979389</v>
      </c>
      <c r="S29" s="60"/>
      <c r="T29" s="60"/>
      <c r="U29" s="60"/>
      <c r="V29" s="60"/>
      <c r="W29" s="60">
        <v>36936854</v>
      </c>
      <c r="X29" s="60">
        <v>33772580</v>
      </c>
      <c r="Y29" s="60">
        <v>3164274</v>
      </c>
      <c r="Z29" s="140">
        <v>9.37</v>
      </c>
      <c r="AA29" s="155">
        <v>49444145</v>
      </c>
    </row>
    <row r="30" spans="1:27" ht="12.75">
      <c r="A30" s="138" t="s">
        <v>76</v>
      </c>
      <c r="B30" s="136"/>
      <c r="C30" s="157">
        <v>12557006</v>
      </c>
      <c r="D30" s="157"/>
      <c r="E30" s="158">
        <v>83043478</v>
      </c>
      <c r="F30" s="159">
        <v>28275721</v>
      </c>
      <c r="G30" s="159">
        <v>2884601</v>
      </c>
      <c r="H30" s="159">
        <v>2368395</v>
      </c>
      <c r="I30" s="159">
        <v>5992570</v>
      </c>
      <c r="J30" s="159">
        <v>11245566</v>
      </c>
      <c r="K30" s="159">
        <v>2325265</v>
      </c>
      <c r="L30" s="159">
        <v>1904307</v>
      </c>
      <c r="M30" s="159">
        <v>3244287</v>
      </c>
      <c r="N30" s="159">
        <v>7473859</v>
      </c>
      <c r="O30" s="159">
        <v>2001376</v>
      </c>
      <c r="P30" s="159">
        <v>2553641</v>
      </c>
      <c r="Q30" s="159">
        <v>2206394</v>
      </c>
      <c r="R30" s="159">
        <v>6761411</v>
      </c>
      <c r="S30" s="159"/>
      <c r="T30" s="159"/>
      <c r="U30" s="159"/>
      <c r="V30" s="159"/>
      <c r="W30" s="159">
        <v>25480836</v>
      </c>
      <c r="X30" s="159">
        <v>63378744</v>
      </c>
      <c r="Y30" s="159">
        <v>-37897908</v>
      </c>
      <c r="Z30" s="141">
        <v>-59.8</v>
      </c>
      <c r="AA30" s="157">
        <v>28275721</v>
      </c>
    </row>
    <row r="31" spans="1:27" ht="12.75">
      <c r="A31" s="138" t="s">
        <v>77</v>
      </c>
      <c r="B31" s="136"/>
      <c r="C31" s="155">
        <v>35922947</v>
      </c>
      <c r="D31" s="155"/>
      <c r="E31" s="156">
        <v>2259891</v>
      </c>
      <c r="F31" s="60">
        <v>60029626</v>
      </c>
      <c r="G31" s="60">
        <v>3222850</v>
      </c>
      <c r="H31" s="60">
        <v>2564515</v>
      </c>
      <c r="I31" s="60">
        <v>2775965</v>
      </c>
      <c r="J31" s="60">
        <v>8563330</v>
      </c>
      <c r="K31" s="60">
        <v>2495407</v>
      </c>
      <c r="L31" s="60">
        <v>3058866</v>
      </c>
      <c r="M31" s="60">
        <v>7641049</v>
      </c>
      <c r="N31" s="60">
        <v>13195322</v>
      </c>
      <c r="O31" s="60">
        <v>3172180</v>
      </c>
      <c r="P31" s="60">
        <v>2276151</v>
      </c>
      <c r="Q31" s="60">
        <v>2171549</v>
      </c>
      <c r="R31" s="60">
        <v>7619880</v>
      </c>
      <c r="S31" s="60"/>
      <c r="T31" s="60"/>
      <c r="U31" s="60"/>
      <c r="V31" s="60"/>
      <c r="W31" s="60">
        <v>29378532</v>
      </c>
      <c r="X31" s="60">
        <v>1692700</v>
      </c>
      <c r="Y31" s="60">
        <v>27685832</v>
      </c>
      <c r="Z31" s="140">
        <v>1635.6</v>
      </c>
      <c r="AA31" s="155">
        <v>60029626</v>
      </c>
    </row>
    <row r="32" spans="1:27" ht="12.75">
      <c r="A32" s="135" t="s">
        <v>78</v>
      </c>
      <c r="B32" s="136"/>
      <c r="C32" s="153">
        <f aca="true" t="shared" si="6" ref="C32:Y32">SUM(C33:C37)</f>
        <v>15225863</v>
      </c>
      <c r="D32" s="153">
        <f>SUM(D33:D37)</f>
        <v>0</v>
      </c>
      <c r="E32" s="154">
        <f t="shared" si="6"/>
        <v>14420851</v>
      </c>
      <c r="F32" s="100">
        <f t="shared" si="6"/>
        <v>16909066</v>
      </c>
      <c r="G32" s="100">
        <f t="shared" si="6"/>
        <v>1135702</v>
      </c>
      <c r="H32" s="100">
        <f t="shared" si="6"/>
        <v>990377</v>
      </c>
      <c r="I32" s="100">
        <f t="shared" si="6"/>
        <v>1550084</v>
      </c>
      <c r="J32" s="100">
        <f t="shared" si="6"/>
        <v>3676163</v>
      </c>
      <c r="K32" s="100">
        <f t="shared" si="6"/>
        <v>783647</v>
      </c>
      <c r="L32" s="100">
        <f t="shared" si="6"/>
        <v>1045400</v>
      </c>
      <c r="M32" s="100">
        <f t="shared" si="6"/>
        <v>1139483</v>
      </c>
      <c r="N32" s="100">
        <f t="shared" si="6"/>
        <v>2968530</v>
      </c>
      <c r="O32" s="100">
        <f t="shared" si="6"/>
        <v>1368079</v>
      </c>
      <c r="P32" s="100">
        <f t="shared" si="6"/>
        <v>1138348</v>
      </c>
      <c r="Q32" s="100">
        <f t="shared" si="6"/>
        <v>1198001</v>
      </c>
      <c r="R32" s="100">
        <f t="shared" si="6"/>
        <v>3704428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10349121</v>
      </c>
      <c r="X32" s="100">
        <f t="shared" si="6"/>
        <v>9755400</v>
      </c>
      <c r="Y32" s="100">
        <f t="shared" si="6"/>
        <v>593721</v>
      </c>
      <c r="Z32" s="137">
        <f>+IF(X32&lt;&gt;0,+(Y32/X32)*100,0)</f>
        <v>6.086075404391414</v>
      </c>
      <c r="AA32" s="153">
        <f>SUM(AA33:AA37)</f>
        <v>16909066</v>
      </c>
    </row>
    <row r="33" spans="1:27" ht="12.75">
      <c r="A33" s="138" t="s">
        <v>79</v>
      </c>
      <c r="B33" s="136"/>
      <c r="C33" s="155">
        <v>1828389</v>
      </c>
      <c r="D33" s="155"/>
      <c r="E33" s="156">
        <v>5114494</v>
      </c>
      <c r="F33" s="60">
        <v>4360758</v>
      </c>
      <c r="G33" s="60">
        <v>177899</v>
      </c>
      <c r="H33" s="60">
        <v>162098</v>
      </c>
      <c r="I33" s="60">
        <v>365885</v>
      </c>
      <c r="J33" s="60">
        <v>705882</v>
      </c>
      <c r="K33" s="60">
        <v>159560</v>
      </c>
      <c r="L33" s="60">
        <v>191945</v>
      </c>
      <c r="M33" s="60">
        <v>198293</v>
      </c>
      <c r="N33" s="60">
        <v>549798</v>
      </c>
      <c r="O33" s="60">
        <v>192900</v>
      </c>
      <c r="P33" s="60">
        <v>183740</v>
      </c>
      <c r="Q33" s="60">
        <v>189505</v>
      </c>
      <c r="R33" s="60">
        <v>566145</v>
      </c>
      <c r="S33" s="60"/>
      <c r="T33" s="60"/>
      <c r="U33" s="60"/>
      <c r="V33" s="60"/>
      <c r="W33" s="60">
        <v>1821825</v>
      </c>
      <c r="X33" s="60">
        <v>3796400</v>
      </c>
      <c r="Y33" s="60">
        <v>-1974575</v>
      </c>
      <c r="Z33" s="140">
        <v>-52.01</v>
      </c>
      <c r="AA33" s="155">
        <v>4360758</v>
      </c>
    </row>
    <row r="34" spans="1:27" ht="12.75">
      <c r="A34" s="138" t="s">
        <v>80</v>
      </c>
      <c r="B34" s="136"/>
      <c r="C34" s="155">
        <v>8657840</v>
      </c>
      <c r="D34" s="155"/>
      <c r="E34" s="156">
        <v>8582100</v>
      </c>
      <c r="F34" s="60">
        <v>8582100</v>
      </c>
      <c r="G34" s="60">
        <v>648008</v>
      </c>
      <c r="H34" s="60">
        <v>589085</v>
      </c>
      <c r="I34" s="60">
        <v>703010</v>
      </c>
      <c r="J34" s="60">
        <v>1940103</v>
      </c>
      <c r="K34" s="60">
        <v>504139</v>
      </c>
      <c r="L34" s="60">
        <v>533492</v>
      </c>
      <c r="M34" s="60">
        <v>539215</v>
      </c>
      <c r="N34" s="60">
        <v>1576846</v>
      </c>
      <c r="O34" s="60">
        <v>552141</v>
      </c>
      <c r="P34" s="60">
        <v>550319</v>
      </c>
      <c r="Q34" s="60">
        <v>492552</v>
      </c>
      <c r="R34" s="60">
        <v>1595012</v>
      </c>
      <c r="S34" s="60"/>
      <c r="T34" s="60"/>
      <c r="U34" s="60"/>
      <c r="V34" s="60"/>
      <c r="W34" s="60">
        <v>5111961</v>
      </c>
      <c r="X34" s="60">
        <v>5418000</v>
      </c>
      <c r="Y34" s="60">
        <v>-306039</v>
      </c>
      <c r="Z34" s="140">
        <v>-5.65</v>
      </c>
      <c r="AA34" s="155">
        <v>8582100</v>
      </c>
    </row>
    <row r="35" spans="1:27" ht="12.75">
      <c r="A35" s="138" t="s">
        <v>81</v>
      </c>
      <c r="B35" s="136"/>
      <c r="C35" s="155">
        <v>4087018</v>
      </c>
      <c r="D35" s="155"/>
      <c r="E35" s="156"/>
      <c r="F35" s="60">
        <v>3241951</v>
      </c>
      <c r="G35" s="60">
        <v>254185</v>
      </c>
      <c r="H35" s="60">
        <v>185400</v>
      </c>
      <c r="I35" s="60">
        <v>428135</v>
      </c>
      <c r="J35" s="60">
        <v>867720</v>
      </c>
      <c r="K35" s="60">
        <v>65845</v>
      </c>
      <c r="L35" s="60">
        <v>265216</v>
      </c>
      <c r="M35" s="60">
        <v>347448</v>
      </c>
      <c r="N35" s="60">
        <v>678509</v>
      </c>
      <c r="O35" s="60">
        <v>571555</v>
      </c>
      <c r="P35" s="60">
        <v>349691</v>
      </c>
      <c r="Q35" s="60">
        <v>424642</v>
      </c>
      <c r="R35" s="60">
        <v>1345888</v>
      </c>
      <c r="S35" s="60"/>
      <c r="T35" s="60"/>
      <c r="U35" s="60"/>
      <c r="V35" s="60"/>
      <c r="W35" s="60">
        <v>2892117</v>
      </c>
      <c r="X35" s="60"/>
      <c r="Y35" s="60">
        <v>2892117</v>
      </c>
      <c r="Z35" s="140">
        <v>0</v>
      </c>
      <c r="AA35" s="155">
        <v>3241951</v>
      </c>
    </row>
    <row r="36" spans="1:27" ht="12.75">
      <c r="A36" s="138" t="s">
        <v>82</v>
      </c>
      <c r="B36" s="136"/>
      <c r="C36" s="155">
        <v>652616</v>
      </c>
      <c r="D36" s="155"/>
      <c r="E36" s="156">
        <v>724257</v>
      </c>
      <c r="F36" s="60">
        <v>724257</v>
      </c>
      <c r="G36" s="60">
        <v>55610</v>
      </c>
      <c r="H36" s="60">
        <v>53794</v>
      </c>
      <c r="I36" s="60">
        <v>53054</v>
      </c>
      <c r="J36" s="60">
        <v>162458</v>
      </c>
      <c r="K36" s="60">
        <v>54103</v>
      </c>
      <c r="L36" s="60">
        <v>54747</v>
      </c>
      <c r="M36" s="60">
        <v>54527</v>
      </c>
      <c r="N36" s="60">
        <v>163377</v>
      </c>
      <c r="O36" s="60">
        <v>51483</v>
      </c>
      <c r="P36" s="60">
        <v>54598</v>
      </c>
      <c r="Q36" s="60">
        <v>91302</v>
      </c>
      <c r="R36" s="60">
        <v>197383</v>
      </c>
      <c r="S36" s="60"/>
      <c r="T36" s="60"/>
      <c r="U36" s="60"/>
      <c r="V36" s="60"/>
      <c r="W36" s="60">
        <v>523218</v>
      </c>
      <c r="X36" s="60">
        <v>541000</v>
      </c>
      <c r="Y36" s="60">
        <v>-17782</v>
      </c>
      <c r="Z36" s="140">
        <v>-3.29</v>
      </c>
      <c r="AA36" s="155">
        <v>724257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55950275</v>
      </c>
      <c r="D38" s="153">
        <f>SUM(D39:D41)</f>
        <v>0</v>
      </c>
      <c r="E38" s="154">
        <f t="shared" si="7"/>
        <v>38960150</v>
      </c>
      <c r="F38" s="100">
        <f t="shared" si="7"/>
        <v>38960150</v>
      </c>
      <c r="G38" s="100">
        <f t="shared" si="7"/>
        <v>2115945</v>
      </c>
      <c r="H38" s="100">
        <f t="shared" si="7"/>
        <v>1924291</v>
      </c>
      <c r="I38" s="100">
        <f t="shared" si="7"/>
        <v>2766417</v>
      </c>
      <c r="J38" s="100">
        <f t="shared" si="7"/>
        <v>6806653</v>
      </c>
      <c r="K38" s="100">
        <f t="shared" si="7"/>
        <v>2048539</v>
      </c>
      <c r="L38" s="100">
        <f t="shared" si="7"/>
        <v>2340709</v>
      </c>
      <c r="M38" s="100">
        <f t="shared" si="7"/>
        <v>10758240</v>
      </c>
      <c r="N38" s="100">
        <f t="shared" si="7"/>
        <v>15147488</v>
      </c>
      <c r="O38" s="100">
        <f t="shared" si="7"/>
        <v>4411275</v>
      </c>
      <c r="P38" s="100">
        <f t="shared" si="7"/>
        <v>5511702</v>
      </c>
      <c r="Q38" s="100">
        <f t="shared" si="7"/>
        <v>3933360</v>
      </c>
      <c r="R38" s="100">
        <f t="shared" si="7"/>
        <v>13856337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35810478</v>
      </c>
      <c r="X38" s="100">
        <f t="shared" si="7"/>
        <v>27647666</v>
      </c>
      <c r="Y38" s="100">
        <f t="shared" si="7"/>
        <v>8162812</v>
      </c>
      <c r="Z38" s="137">
        <f>+IF(X38&lt;&gt;0,+(Y38/X38)*100,0)</f>
        <v>29.524416274415348</v>
      </c>
      <c r="AA38" s="153">
        <f>SUM(AA39:AA41)</f>
        <v>38960150</v>
      </c>
    </row>
    <row r="39" spans="1:27" ht="12.75">
      <c r="A39" s="138" t="s">
        <v>85</v>
      </c>
      <c r="B39" s="136"/>
      <c r="C39" s="155">
        <v>20175302</v>
      </c>
      <c r="D39" s="155"/>
      <c r="E39" s="156">
        <v>5071483</v>
      </c>
      <c r="F39" s="60">
        <v>5071483</v>
      </c>
      <c r="G39" s="60">
        <v>489254</v>
      </c>
      <c r="H39" s="60">
        <v>349270</v>
      </c>
      <c r="I39" s="60">
        <v>583079</v>
      </c>
      <c r="J39" s="60">
        <v>1421603</v>
      </c>
      <c r="K39" s="60">
        <v>117432</v>
      </c>
      <c r="L39" s="60">
        <v>630985</v>
      </c>
      <c r="M39" s="60">
        <v>411072</v>
      </c>
      <c r="N39" s="60">
        <v>1159489</v>
      </c>
      <c r="O39" s="60">
        <v>257332</v>
      </c>
      <c r="P39" s="60">
        <v>773876</v>
      </c>
      <c r="Q39" s="60">
        <v>777476</v>
      </c>
      <c r="R39" s="60">
        <v>1808684</v>
      </c>
      <c r="S39" s="60"/>
      <c r="T39" s="60"/>
      <c r="U39" s="60"/>
      <c r="V39" s="60"/>
      <c r="W39" s="60">
        <v>4389776</v>
      </c>
      <c r="X39" s="60">
        <v>3815583</v>
      </c>
      <c r="Y39" s="60">
        <v>574193</v>
      </c>
      <c r="Z39" s="140">
        <v>15.05</v>
      </c>
      <c r="AA39" s="155">
        <v>5071483</v>
      </c>
    </row>
    <row r="40" spans="1:27" ht="12.75">
      <c r="A40" s="138" t="s">
        <v>86</v>
      </c>
      <c r="B40" s="136"/>
      <c r="C40" s="155">
        <v>35774973</v>
      </c>
      <c r="D40" s="155"/>
      <c r="E40" s="156">
        <v>33888667</v>
      </c>
      <c r="F40" s="60">
        <v>33888667</v>
      </c>
      <c r="G40" s="60">
        <v>1626691</v>
      </c>
      <c r="H40" s="60">
        <v>1575021</v>
      </c>
      <c r="I40" s="60">
        <v>2183338</v>
      </c>
      <c r="J40" s="60">
        <v>5385050</v>
      </c>
      <c r="K40" s="60">
        <v>1931107</v>
      </c>
      <c r="L40" s="60">
        <v>1709724</v>
      </c>
      <c r="M40" s="60">
        <v>10347168</v>
      </c>
      <c r="N40" s="60">
        <v>13987999</v>
      </c>
      <c r="O40" s="60">
        <v>4153943</v>
      </c>
      <c r="P40" s="60">
        <v>4737826</v>
      </c>
      <c r="Q40" s="60">
        <v>3155884</v>
      </c>
      <c r="R40" s="60">
        <v>12047653</v>
      </c>
      <c r="S40" s="60"/>
      <c r="T40" s="60"/>
      <c r="U40" s="60"/>
      <c r="V40" s="60"/>
      <c r="W40" s="60">
        <v>31420702</v>
      </c>
      <c r="X40" s="60">
        <v>23832083</v>
      </c>
      <c r="Y40" s="60">
        <v>7588619</v>
      </c>
      <c r="Z40" s="140">
        <v>31.84</v>
      </c>
      <c r="AA40" s="155">
        <v>33888667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24221605</v>
      </c>
      <c r="D42" s="153">
        <f>SUM(D43:D46)</f>
        <v>0</v>
      </c>
      <c r="E42" s="154">
        <f t="shared" si="8"/>
        <v>31198225</v>
      </c>
      <c r="F42" s="100">
        <f t="shared" si="8"/>
        <v>29980927</v>
      </c>
      <c r="G42" s="100">
        <f t="shared" si="8"/>
        <v>740413</v>
      </c>
      <c r="H42" s="100">
        <f t="shared" si="8"/>
        <v>2675046</v>
      </c>
      <c r="I42" s="100">
        <f t="shared" si="8"/>
        <v>2173316</v>
      </c>
      <c r="J42" s="100">
        <f t="shared" si="8"/>
        <v>5588775</v>
      </c>
      <c r="K42" s="100">
        <f t="shared" si="8"/>
        <v>2117125</v>
      </c>
      <c r="L42" s="100">
        <f t="shared" si="8"/>
        <v>708045</v>
      </c>
      <c r="M42" s="100">
        <f t="shared" si="8"/>
        <v>2518841</v>
      </c>
      <c r="N42" s="100">
        <f t="shared" si="8"/>
        <v>5344011</v>
      </c>
      <c r="O42" s="100">
        <f t="shared" si="8"/>
        <v>1620334</v>
      </c>
      <c r="P42" s="100">
        <f t="shared" si="8"/>
        <v>1796103</v>
      </c>
      <c r="Q42" s="100">
        <f t="shared" si="8"/>
        <v>805471</v>
      </c>
      <c r="R42" s="100">
        <f t="shared" si="8"/>
        <v>4221908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15154694</v>
      </c>
      <c r="X42" s="100">
        <f t="shared" si="8"/>
        <v>22921053</v>
      </c>
      <c r="Y42" s="100">
        <f t="shared" si="8"/>
        <v>-7766359</v>
      </c>
      <c r="Z42" s="137">
        <f>+IF(X42&lt;&gt;0,+(Y42/X42)*100,0)</f>
        <v>-33.883081200501564</v>
      </c>
      <c r="AA42" s="153">
        <f>SUM(AA43:AA46)</f>
        <v>29980927</v>
      </c>
    </row>
    <row r="43" spans="1:27" ht="12.75">
      <c r="A43" s="138" t="s">
        <v>89</v>
      </c>
      <c r="B43" s="136"/>
      <c r="C43" s="155">
        <v>19261395</v>
      </c>
      <c r="D43" s="155"/>
      <c r="E43" s="156">
        <v>23312244</v>
      </c>
      <c r="F43" s="60">
        <v>22810952</v>
      </c>
      <c r="G43" s="60">
        <v>389545</v>
      </c>
      <c r="H43" s="60">
        <v>2290727</v>
      </c>
      <c r="I43" s="60">
        <v>1684633</v>
      </c>
      <c r="J43" s="60">
        <v>4364905</v>
      </c>
      <c r="K43" s="60">
        <v>1717170</v>
      </c>
      <c r="L43" s="60">
        <v>453556</v>
      </c>
      <c r="M43" s="60">
        <v>2115630</v>
      </c>
      <c r="N43" s="60">
        <v>4286356</v>
      </c>
      <c r="O43" s="60">
        <v>1355309</v>
      </c>
      <c r="P43" s="60">
        <v>1700743</v>
      </c>
      <c r="Q43" s="60">
        <v>443334</v>
      </c>
      <c r="R43" s="60">
        <v>3499386</v>
      </c>
      <c r="S43" s="60"/>
      <c r="T43" s="60"/>
      <c r="U43" s="60"/>
      <c r="V43" s="60"/>
      <c r="W43" s="60">
        <v>12150647</v>
      </c>
      <c r="X43" s="60">
        <v>17078266</v>
      </c>
      <c r="Y43" s="60">
        <v>-4927619</v>
      </c>
      <c r="Z43" s="140">
        <v>-28.85</v>
      </c>
      <c r="AA43" s="155">
        <v>22810952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603339</v>
      </c>
      <c r="D45" s="157"/>
      <c r="E45" s="158">
        <v>716006</v>
      </c>
      <c r="F45" s="159"/>
      <c r="G45" s="159">
        <v>52066</v>
      </c>
      <c r="H45" s="159">
        <v>51013</v>
      </c>
      <c r="I45" s="159">
        <v>48032</v>
      </c>
      <c r="J45" s="159">
        <v>151111</v>
      </c>
      <c r="K45" s="159">
        <v>51188</v>
      </c>
      <c r="L45" s="159">
        <v>48549</v>
      </c>
      <c r="M45" s="159">
        <v>47815</v>
      </c>
      <c r="N45" s="159">
        <v>147552</v>
      </c>
      <c r="O45" s="159">
        <v>66459</v>
      </c>
      <c r="P45" s="159">
        <v>49544</v>
      </c>
      <c r="Q45" s="159">
        <v>47520</v>
      </c>
      <c r="R45" s="159">
        <v>163523</v>
      </c>
      <c r="S45" s="159"/>
      <c r="T45" s="159"/>
      <c r="U45" s="159"/>
      <c r="V45" s="159"/>
      <c r="W45" s="159">
        <v>462186</v>
      </c>
      <c r="X45" s="159">
        <v>530787</v>
      </c>
      <c r="Y45" s="159">
        <v>-68601</v>
      </c>
      <c r="Z45" s="141">
        <v>-12.92</v>
      </c>
      <c r="AA45" s="157"/>
    </row>
    <row r="46" spans="1:27" ht="12.75">
      <c r="A46" s="138" t="s">
        <v>92</v>
      </c>
      <c r="B46" s="136"/>
      <c r="C46" s="155">
        <v>4356871</v>
      </c>
      <c r="D46" s="155"/>
      <c r="E46" s="156">
        <v>7169975</v>
      </c>
      <c r="F46" s="60">
        <v>7169975</v>
      </c>
      <c r="G46" s="60">
        <v>298802</v>
      </c>
      <c r="H46" s="60">
        <v>333306</v>
      </c>
      <c r="I46" s="60">
        <v>440651</v>
      </c>
      <c r="J46" s="60">
        <v>1072759</v>
      </c>
      <c r="K46" s="60">
        <v>348767</v>
      </c>
      <c r="L46" s="60">
        <v>205940</v>
      </c>
      <c r="M46" s="60">
        <v>355396</v>
      </c>
      <c r="N46" s="60">
        <v>910103</v>
      </c>
      <c r="O46" s="60">
        <v>198566</v>
      </c>
      <c r="P46" s="60">
        <v>45816</v>
      </c>
      <c r="Q46" s="60">
        <v>314617</v>
      </c>
      <c r="R46" s="60">
        <v>558999</v>
      </c>
      <c r="S46" s="60"/>
      <c r="T46" s="60"/>
      <c r="U46" s="60"/>
      <c r="V46" s="60"/>
      <c r="W46" s="60">
        <v>2541861</v>
      </c>
      <c r="X46" s="60">
        <v>5312000</v>
      </c>
      <c r="Y46" s="60">
        <v>-2770139</v>
      </c>
      <c r="Z46" s="140">
        <v>-52.15</v>
      </c>
      <c r="AA46" s="155">
        <v>7169975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233325181</v>
      </c>
      <c r="D48" s="168">
        <f>+D28+D32+D38+D42+D47</f>
        <v>0</v>
      </c>
      <c r="E48" s="169">
        <f t="shared" si="9"/>
        <v>218201390</v>
      </c>
      <c r="F48" s="73">
        <f t="shared" si="9"/>
        <v>223599635</v>
      </c>
      <c r="G48" s="73">
        <f t="shared" si="9"/>
        <v>14059905</v>
      </c>
      <c r="H48" s="73">
        <f t="shared" si="9"/>
        <v>13889053</v>
      </c>
      <c r="I48" s="73">
        <f t="shared" si="9"/>
        <v>18922931</v>
      </c>
      <c r="J48" s="73">
        <f t="shared" si="9"/>
        <v>46871889</v>
      </c>
      <c r="K48" s="73">
        <f t="shared" si="9"/>
        <v>13966455</v>
      </c>
      <c r="L48" s="73">
        <f t="shared" si="9"/>
        <v>13527662</v>
      </c>
      <c r="M48" s="73">
        <f t="shared" si="9"/>
        <v>30601156</v>
      </c>
      <c r="N48" s="73">
        <f t="shared" si="9"/>
        <v>58095273</v>
      </c>
      <c r="O48" s="73">
        <f t="shared" si="9"/>
        <v>15830638</v>
      </c>
      <c r="P48" s="73">
        <f t="shared" si="9"/>
        <v>18370057</v>
      </c>
      <c r="Q48" s="73">
        <f t="shared" si="9"/>
        <v>13942658</v>
      </c>
      <c r="R48" s="73">
        <f t="shared" si="9"/>
        <v>48143353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153110515</v>
      </c>
      <c r="X48" s="73">
        <f t="shared" si="9"/>
        <v>159168143</v>
      </c>
      <c r="Y48" s="73">
        <f t="shared" si="9"/>
        <v>-6057628</v>
      </c>
      <c r="Z48" s="170">
        <f>+IF(X48&lt;&gt;0,+(Y48/X48)*100,0)</f>
        <v>-3.805804280822702</v>
      </c>
      <c r="AA48" s="168">
        <f>+AA28+AA32+AA38+AA42+AA47</f>
        <v>223599635</v>
      </c>
    </row>
    <row r="49" spans="1:27" ht="12.75">
      <c r="A49" s="148" t="s">
        <v>49</v>
      </c>
      <c r="B49" s="149"/>
      <c r="C49" s="171">
        <f aca="true" t="shared" si="10" ref="C49:Y49">+C25-C48</f>
        <v>75957586</v>
      </c>
      <c r="D49" s="171">
        <f>+D25-D48</f>
        <v>0</v>
      </c>
      <c r="E49" s="172">
        <f t="shared" si="10"/>
        <v>141632508</v>
      </c>
      <c r="F49" s="173">
        <f t="shared" si="10"/>
        <v>162818703</v>
      </c>
      <c r="G49" s="173">
        <f t="shared" si="10"/>
        <v>83977549</v>
      </c>
      <c r="H49" s="173">
        <f t="shared" si="10"/>
        <v>-13245460</v>
      </c>
      <c r="I49" s="173">
        <f t="shared" si="10"/>
        <v>-633527</v>
      </c>
      <c r="J49" s="173">
        <f t="shared" si="10"/>
        <v>70098562</v>
      </c>
      <c r="K49" s="173">
        <f t="shared" si="10"/>
        <v>-1581662</v>
      </c>
      <c r="L49" s="173">
        <f t="shared" si="10"/>
        <v>-8642410</v>
      </c>
      <c r="M49" s="173">
        <f t="shared" si="10"/>
        <v>45388940</v>
      </c>
      <c r="N49" s="173">
        <f t="shared" si="10"/>
        <v>35164868</v>
      </c>
      <c r="O49" s="173">
        <f t="shared" si="10"/>
        <v>-10490138</v>
      </c>
      <c r="P49" s="173">
        <f t="shared" si="10"/>
        <v>18248344</v>
      </c>
      <c r="Q49" s="173">
        <f t="shared" si="10"/>
        <v>56685287</v>
      </c>
      <c r="R49" s="173">
        <f t="shared" si="10"/>
        <v>64443493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169706923</v>
      </c>
      <c r="X49" s="173">
        <f>IF(F25=F48,0,X25-X48)</f>
        <v>150911612</v>
      </c>
      <c r="Y49" s="173">
        <f t="shared" si="10"/>
        <v>18795311</v>
      </c>
      <c r="Z49" s="174">
        <f>+IF(X49&lt;&gt;0,+(Y49/X49)*100,0)</f>
        <v>12.45451609118058</v>
      </c>
      <c r="AA49" s="171">
        <f>+AA25-AA48</f>
        <v>162818703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8736568</v>
      </c>
      <c r="D5" s="155">
        <v>0</v>
      </c>
      <c r="E5" s="156">
        <v>10213986</v>
      </c>
      <c r="F5" s="60">
        <v>10213986</v>
      </c>
      <c r="G5" s="60">
        <v>0</v>
      </c>
      <c r="H5" s="60">
        <v>0</v>
      </c>
      <c r="I5" s="60">
        <v>2364081</v>
      </c>
      <c r="J5" s="60">
        <v>2364081</v>
      </c>
      <c r="K5" s="60">
        <v>728348</v>
      </c>
      <c r="L5" s="60">
        <v>730406</v>
      </c>
      <c r="M5" s="60">
        <v>730406</v>
      </c>
      <c r="N5" s="60">
        <v>2189160</v>
      </c>
      <c r="O5" s="60">
        <v>745678</v>
      </c>
      <c r="P5" s="60">
        <v>745070</v>
      </c>
      <c r="Q5" s="60">
        <v>744562</v>
      </c>
      <c r="R5" s="60">
        <v>2235310</v>
      </c>
      <c r="S5" s="60">
        <v>0</v>
      </c>
      <c r="T5" s="60">
        <v>0</v>
      </c>
      <c r="U5" s="60">
        <v>0</v>
      </c>
      <c r="V5" s="60">
        <v>0</v>
      </c>
      <c r="W5" s="60">
        <v>6788551</v>
      </c>
      <c r="X5" s="60">
        <v>7246000</v>
      </c>
      <c r="Y5" s="60">
        <v>-457449</v>
      </c>
      <c r="Z5" s="140">
        <v>-6.31</v>
      </c>
      <c r="AA5" s="155">
        <v>10213986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9782575</v>
      </c>
      <c r="D7" s="155">
        <v>0</v>
      </c>
      <c r="E7" s="156">
        <v>20029101</v>
      </c>
      <c r="F7" s="60">
        <v>12029101</v>
      </c>
      <c r="G7" s="60">
        <v>0</v>
      </c>
      <c r="H7" s="60">
        <v>0</v>
      </c>
      <c r="I7" s="60">
        <v>3167359</v>
      </c>
      <c r="J7" s="60">
        <v>3167359</v>
      </c>
      <c r="K7" s="60">
        <v>749505</v>
      </c>
      <c r="L7" s="60">
        <v>990901</v>
      </c>
      <c r="M7" s="60">
        <v>976250</v>
      </c>
      <c r="N7" s="60">
        <v>2716656</v>
      </c>
      <c r="O7" s="60">
        <v>910240</v>
      </c>
      <c r="P7" s="60">
        <v>725631</v>
      </c>
      <c r="Q7" s="60">
        <v>861782</v>
      </c>
      <c r="R7" s="60">
        <v>2497653</v>
      </c>
      <c r="S7" s="60">
        <v>0</v>
      </c>
      <c r="T7" s="60">
        <v>0</v>
      </c>
      <c r="U7" s="60">
        <v>0</v>
      </c>
      <c r="V7" s="60">
        <v>0</v>
      </c>
      <c r="W7" s="60">
        <v>8381668</v>
      </c>
      <c r="X7" s="60">
        <v>14983500</v>
      </c>
      <c r="Y7" s="60">
        <v>-6601832</v>
      </c>
      <c r="Z7" s="140">
        <v>-44.06</v>
      </c>
      <c r="AA7" s="155">
        <v>12029101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3966041</v>
      </c>
      <c r="D10" s="155">
        <v>0</v>
      </c>
      <c r="E10" s="156">
        <v>5929151</v>
      </c>
      <c r="F10" s="54">
        <v>5929151</v>
      </c>
      <c r="G10" s="54">
        <v>0</v>
      </c>
      <c r="H10" s="54">
        <v>0</v>
      </c>
      <c r="I10" s="54">
        <v>1184263</v>
      </c>
      <c r="J10" s="54">
        <v>1184263</v>
      </c>
      <c r="K10" s="54">
        <v>394927</v>
      </c>
      <c r="L10" s="54">
        <v>394876</v>
      </c>
      <c r="M10" s="54">
        <v>394171</v>
      </c>
      <c r="N10" s="54">
        <v>1183974</v>
      </c>
      <c r="O10" s="54">
        <v>394315</v>
      </c>
      <c r="P10" s="54">
        <v>394314</v>
      </c>
      <c r="Q10" s="54">
        <v>394173</v>
      </c>
      <c r="R10" s="54">
        <v>1182802</v>
      </c>
      <c r="S10" s="54">
        <v>0</v>
      </c>
      <c r="T10" s="54">
        <v>0</v>
      </c>
      <c r="U10" s="54">
        <v>0</v>
      </c>
      <c r="V10" s="54">
        <v>0</v>
      </c>
      <c r="W10" s="54">
        <v>3551039</v>
      </c>
      <c r="X10" s="54">
        <v>4660790</v>
      </c>
      <c r="Y10" s="54">
        <v>-1109751</v>
      </c>
      <c r="Z10" s="184">
        <v>-23.81</v>
      </c>
      <c r="AA10" s="130">
        <v>5929151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142097</v>
      </c>
      <c r="D12" s="155">
        <v>0</v>
      </c>
      <c r="E12" s="156">
        <v>266061</v>
      </c>
      <c r="F12" s="60">
        <v>184994</v>
      </c>
      <c r="G12" s="60">
        <v>11913</v>
      </c>
      <c r="H12" s="60">
        <v>11371</v>
      </c>
      <c r="I12" s="60">
        <v>23340</v>
      </c>
      <c r="J12" s="60">
        <v>46624</v>
      </c>
      <c r="K12" s="60">
        <v>5226</v>
      </c>
      <c r="L12" s="60">
        <v>15698</v>
      </c>
      <c r="M12" s="60">
        <v>17360</v>
      </c>
      <c r="N12" s="60">
        <v>38284</v>
      </c>
      <c r="O12" s="60">
        <v>2085</v>
      </c>
      <c r="P12" s="60">
        <v>3495</v>
      </c>
      <c r="Q12" s="60">
        <v>5551</v>
      </c>
      <c r="R12" s="60">
        <v>11131</v>
      </c>
      <c r="S12" s="60">
        <v>0</v>
      </c>
      <c r="T12" s="60">
        <v>0</v>
      </c>
      <c r="U12" s="60">
        <v>0</v>
      </c>
      <c r="V12" s="60">
        <v>0</v>
      </c>
      <c r="W12" s="60">
        <v>96039</v>
      </c>
      <c r="X12" s="60">
        <v>192367</v>
      </c>
      <c r="Y12" s="60">
        <v>-96328</v>
      </c>
      <c r="Z12" s="140">
        <v>-50.08</v>
      </c>
      <c r="AA12" s="155">
        <v>184994</v>
      </c>
    </row>
    <row r="13" spans="1:27" ht="12.75">
      <c r="A13" s="181" t="s">
        <v>109</v>
      </c>
      <c r="B13" s="185"/>
      <c r="C13" s="155">
        <v>5885924</v>
      </c>
      <c r="D13" s="155">
        <v>0</v>
      </c>
      <c r="E13" s="156">
        <v>4292037</v>
      </c>
      <c r="F13" s="60">
        <v>4292037</v>
      </c>
      <c r="G13" s="60">
        <v>290489</v>
      </c>
      <c r="H13" s="60">
        <v>0</v>
      </c>
      <c r="I13" s="60">
        <v>277000</v>
      </c>
      <c r="J13" s="60">
        <v>567489</v>
      </c>
      <c r="K13" s="60">
        <v>563842</v>
      </c>
      <c r="L13" s="60">
        <v>0</v>
      </c>
      <c r="M13" s="60">
        <v>571291</v>
      </c>
      <c r="N13" s="60">
        <v>1135133</v>
      </c>
      <c r="O13" s="60">
        <v>291454</v>
      </c>
      <c r="P13" s="60">
        <v>272678</v>
      </c>
      <c r="Q13" s="60">
        <v>215102</v>
      </c>
      <c r="R13" s="60">
        <v>779234</v>
      </c>
      <c r="S13" s="60">
        <v>0</v>
      </c>
      <c r="T13" s="60">
        <v>0</v>
      </c>
      <c r="U13" s="60">
        <v>0</v>
      </c>
      <c r="V13" s="60">
        <v>0</v>
      </c>
      <c r="W13" s="60">
        <v>2481856</v>
      </c>
      <c r="X13" s="60">
        <v>3181000</v>
      </c>
      <c r="Y13" s="60">
        <v>-699144</v>
      </c>
      <c r="Z13" s="140">
        <v>-21.98</v>
      </c>
      <c r="AA13" s="155">
        <v>4292037</v>
      </c>
    </row>
    <row r="14" spans="1:27" ht="12.75">
      <c r="A14" s="181" t="s">
        <v>110</v>
      </c>
      <c r="B14" s="185"/>
      <c r="C14" s="155">
        <v>9162216</v>
      </c>
      <c r="D14" s="155">
        <v>0</v>
      </c>
      <c r="E14" s="156">
        <v>8275880</v>
      </c>
      <c r="F14" s="60">
        <v>8275880</v>
      </c>
      <c r="G14" s="60">
        <v>0</v>
      </c>
      <c r="H14" s="60">
        <v>0</v>
      </c>
      <c r="I14" s="60">
        <v>2662390</v>
      </c>
      <c r="J14" s="60">
        <v>2662390</v>
      </c>
      <c r="K14" s="60">
        <v>954213</v>
      </c>
      <c r="L14" s="60">
        <v>982380</v>
      </c>
      <c r="M14" s="60">
        <v>1002327</v>
      </c>
      <c r="N14" s="60">
        <v>2938920</v>
      </c>
      <c r="O14" s="60">
        <v>974673</v>
      </c>
      <c r="P14" s="60">
        <v>999056</v>
      </c>
      <c r="Q14" s="60">
        <v>0</v>
      </c>
      <c r="R14" s="60">
        <v>1973729</v>
      </c>
      <c r="S14" s="60">
        <v>0</v>
      </c>
      <c r="T14" s="60">
        <v>0</v>
      </c>
      <c r="U14" s="60">
        <v>0</v>
      </c>
      <c r="V14" s="60">
        <v>0</v>
      </c>
      <c r="W14" s="60">
        <v>7575039</v>
      </c>
      <c r="X14" s="60">
        <v>6131800</v>
      </c>
      <c r="Y14" s="60">
        <v>1443239</v>
      </c>
      <c r="Z14" s="140">
        <v>23.54</v>
      </c>
      <c r="AA14" s="155">
        <v>8275880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1373405</v>
      </c>
      <c r="D16" s="155">
        <v>0</v>
      </c>
      <c r="E16" s="156">
        <v>400169</v>
      </c>
      <c r="F16" s="60">
        <v>200169</v>
      </c>
      <c r="G16" s="60">
        <v>7201</v>
      </c>
      <c r="H16" s="60">
        <v>6330</v>
      </c>
      <c r="I16" s="60">
        <v>4800</v>
      </c>
      <c r="J16" s="60">
        <v>18331</v>
      </c>
      <c r="K16" s="60">
        <v>5786</v>
      </c>
      <c r="L16" s="60">
        <v>5250</v>
      </c>
      <c r="M16" s="60">
        <v>7017</v>
      </c>
      <c r="N16" s="60">
        <v>18053</v>
      </c>
      <c r="O16" s="60">
        <v>8914</v>
      </c>
      <c r="P16" s="60">
        <v>8812</v>
      </c>
      <c r="Q16" s="60">
        <v>8700</v>
      </c>
      <c r="R16" s="60">
        <v>26426</v>
      </c>
      <c r="S16" s="60">
        <v>0</v>
      </c>
      <c r="T16" s="60">
        <v>0</v>
      </c>
      <c r="U16" s="60">
        <v>0</v>
      </c>
      <c r="V16" s="60">
        <v>0</v>
      </c>
      <c r="W16" s="60">
        <v>62810</v>
      </c>
      <c r="X16" s="60">
        <v>305000</v>
      </c>
      <c r="Y16" s="60">
        <v>-242190</v>
      </c>
      <c r="Z16" s="140">
        <v>-79.41</v>
      </c>
      <c r="AA16" s="155">
        <v>200169</v>
      </c>
    </row>
    <row r="17" spans="1:27" ht="12.75">
      <c r="A17" s="181" t="s">
        <v>113</v>
      </c>
      <c r="B17" s="185"/>
      <c r="C17" s="155">
        <v>3587922</v>
      </c>
      <c r="D17" s="155">
        <v>0</v>
      </c>
      <c r="E17" s="156">
        <v>6665282</v>
      </c>
      <c r="F17" s="60">
        <v>7678067</v>
      </c>
      <c r="G17" s="60">
        <v>0</v>
      </c>
      <c r="H17" s="60">
        <v>0</v>
      </c>
      <c r="I17" s="60">
        <v>978937</v>
      </c>
      <c r="J17" s="60">
        <v>978937</v>
      </c>
      <c r="K17" s="60">
        <v>276982</v>
      </c>
      <c r="L17" s="60">
        <v>1657942</v>
      </c>
      <c r="M17" s="60">
        <v>924808</v>
      </c>
      <c r="N17" s="60">
        <v>2859732</v>
      </c>
      <c r="O17" s="60">
        <v>1160276</v>
      </c>
      <c r="P17" s="60">
        <v>1048067</v>
      </c>
      <c r="Q17" s="60">
        <v>1209677</v>
      </c>
      <c r="R17" s="60">
        <v>3418020</v>
      </c>
      <c r="S17" s="60">
        <v>0</v>
      </c>
      <c r="T17" s="60">
        <v>0</v>
      </c>
      <c r="U17" s="60">
        <v>0</v>
      </c>
      <c r="V17" s="60">
        <v>0</v>
      </c>
      <c r="W17" s="60">
        <v>7256689</v>
      </c>
      <c r="X17" s="60">
        <v>4890517</v>
      </c>
      <c r="Y17" s="60">
        <v>2366172</v>
      </c>
      <c r="Z17" s="140">
        <v>48.38</v>
      </c>
      <c r="AA17" s="155">
        <v>7678067</v>
      </c>
    </row>
    <row r="18" spans="1:27" ht="12.75">
      <c r="A18" s="183" t="s">
        <v>114</v>
      </c>
      <c r="B18" s="182"/>
      <c r="C18" s="155">
        <v>1975516</v>
      </c>
      <c r="D18" s="155">
        <v>0</v>
      </c>
      <c r="E18" s="156">
        <v>2066490</v>
      </c>
      <c r="F18" s="60">
        <v>2066490</v>
      </c>
      <c r="G18" s="60">
        <v>0</v>
      </c>
      <c r="H18" s="60">
        <v>0</v>
      </c>
      <c r="I18" s="60">
        <v>577443</v>
      </c>
      <c r="J18" s="60">
        <v>577443</v>
      </c>
      <c r="K18" s="60">
        <v>171450</v>
      </c>
      <c r="L18" s="60">
        <v>0</v>
      </c>
      <c r="M18" s="60">
        <v>101265</v>
      </c>
      <c r="N18" s="60">
        <v>272715</v>
      </c>
      <c r="O18" s="60">
        <v>305885</v>
      </c>
      <c r="P18" s="60">
        <v>145914</v>
      </c>
      <c r="Q18" s="60">
        <v>0</v>
      </c>
      <c r="R18" s="60">
        <v>451799</v>
      </c>
      <c r="S18" s="60">
        <v>0</v>
      </c>
      <c r="T18" s="60">
        <v>0</v>
      </c>
      <c r="U18" s="60">
        <v>0</v>
      </c>
      <c r="V18" s="60">
        <v>0</v>
      </c>
      <c r="W18" s="60">
        <v>1301957</v>
      </c>
      <c r="X18" s="60">
        <v>1582300</v>
      </c>
      <c r="Y18" s="60">
        <v>-280343</v>
      </c>
      <c r="Z18" s="140">
        <v>-17.72</v>
      </c>
      <c r="AA18" s="155">
        <v>2066490</v>
      </c>
    </row>
    <row r="19" spans="1:27" ht="12.75">
      <c r="A19" s="181" t="s">
        <v>34</v>
      </c>
      <c r="B19" s="185"/>
      <c r="C19" s="155">
        <v>263430643</v>
      </c>
      <c r="D19" s="155">
        <v>0</v>
      </c>
      <c r="E19" s="156">
        <v>227037000</v>
      </c>
      <c r="F19" s="60">
        <v>227037000</v>
      </c>
      <c r="G19" s="60">
        <v>92785839</v>
      </c>
      <c r="H19" s="60">
        <v>596000</v>
      </c>
      <c r="I19" s="60">
        <v>76513</v>
      </c>
      <c r="J19" s="60">
        <v>93458352</v>
      </c>
      <c r="K19" s="60">
        <v>326736</v>
      </c>
      <c r="L19" s="60">
        <v>0</v>
      </c>
      <c r="M19" s="60">
        <v>72331172</v>
      </c>
      <c r="N19" s="60">
        <v>72657908</v>
      </c>
      <c r="O19" s="60">
        <v>204714</v>
      </c>
      <c r="P19" s="60">
        <v>275679</v>
      </c>
      <c r="Q19" s="60">
        <v>56265055</v>
      </c>
      <c r="R19" s="60">
        <v>56745448</v>
      </c>
      <c r="S19" s="60">
        <v>0</v>
      </c>
      <c r="T19" s="60">
        <v>0</v>
      </c>
      <c r="U19" s="60">
        <v>0</v>
      </c>
      <c r="V19" s="60">
        <v>0</v>
      </c>
      <c r="W19" s="60">
        <v>222861708</v>
      </c>
      <c r="X19" s="60">
        <v>227037000</v>
      </c>
      <c r="Y19" s="60">
        <v>-4175292</v>
      </c>
      <c r="Z19" s="140">
        <v>-1.84</v>
      </c>
      <c r="AA19" s="155">
        <v>227037000</v>
      </c>
    </row>
    <row r="20" spans="1:27" ht="12.75">
      <c r="A20" s="181" t="s">
        <v>35</v>
      </c>
      <c r="B20" s="185"/>
      <c r="C20" s="155">
        <v>1239860</v>
      </c>
      <c r="D20" s="155">
        <v>0</v>
      </c>
      <c r="E20" s="156">
        <v>13383744</v>
      </c>
      <c r="F20" s="54">
        <v>41236466</v>
      </c>
      <c r="G20" s="54">
        <v>322927</v>
      </c>
      <c r="H20" s="54">
        <v>29892</v>
      </c>
      <c r="I20" s="54">
        <v>2057585</v>
      </c>
      <c r="J20" s="54">
        <v>2410404</v>
      </c>
      <c r="K20" s="54">
        <v>776304</v>
      </c>
      <c r="L20" s="54">
        <v>107799</v>
      </c>
      <c r="M20" s="54">
        <v>-1065971</v>
      </c>
      <c r="N20" s="54">
        <v>-181868</v>
      </c>
      <c r="O20" s="54">
        <v>342266</v>
      </c>
      <c r="P20" s="54">
        <v>98384</v>
      </c>
      <c r="Q20" s="54">
        <v>-231765</v>
      </c>
      <c r="R20" s="54">
        <v>208885</v>
      </c>
      <c r="S20" s="54">
        <v>0</v>
      </c>
      <c r="T20" s="54">
        <v>0</v>
      </c>
      <c r="U20" s="54">
        <v>0</v>
      </c>
      <c r="V20" s="54">
        <v>0</v>
      </c>
      <c r="W20" s="54">
        <v>2437421</v>
      </c>
      <c r="X20" s="54">
        <v>4482900</v>
      </c>
      <c r="Y20" s="54">
        <v>-2045479</v>
      </c>
      <c r="Z20" s="184">
        <v>-45.63</v>
      </c>
      <c r="AA20" s="130">
        <v>41236466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112997</v>
      </c>
      <c r="F21" s="60">
        <v>112997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112997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309282767</v>
      </c>
      <c r="D22" s="188">
        <f>SUM(D5:D21)</f>
        <v>0</v>
      </c>
      <c r="E22" s="189">
        <f t="shared" si="0"/>
        <v>298671898</v>
      </c>
      <c r="F22" s="190">
        <f t="shared" si="0"/>
        <v>319256338</v>
      </c>
      <c r="G22" s="190">
        <f t="shared" si="0"/>
        <v>93418369</v>
      </c>
      <c r="H22" s="190">
        <f t="shared" si="0"/>
        <v>643593</v>
      </c>
      <c r="I22" s="190">
        <f t="shared" si="0"/>
        <v>13373711</v>
      </c>
      <c r="J22" s="190">
        <f t="shared" si="0"/>
        <v>107435673</v>
      </c>
      <c r="K22" s="190">
        <f t="shared" si="0"/>
        <v>4953319</v>
      </c>
      <c r="L22" s="190">
        <f t="shared" si="0"/>
        <v>4885252</v>
      </c>
      <c r="M22" s="190">
        <f t="shared" si="0"/>
        <v>75990096</v>
      </c>
      <c r="N22" s="190">
        <f t="shared" si="0"/>
        <v>85828667</v>
      </c>
      <c r="O22" s="190">
        <f t="shared" si="0"/>
        <v>5340500</v>
      </c>
      <c r="P22" s="190">
        <f t="shared" si="0"/>
        <v>4717100</v>
      </c>
      <c r="Q22" s="190">
        <f t="shared" si="0"/>
        <v>59472837</v>
      </c>
      <c r="R22" s="190">
        <f t="shared" si="0"/>
        <v>69530437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262794777</v>
      </c>
      <c r="X22" s="190">
        <f t="shared" si="0"/>
        <v>274693174</v>
      </c>
      <c r="Y22" s="190">
        <f t="shared" si="0"/>
        <v>-11898397</v>
      </c>
      <c r="Z22" s="191">
        <f>+IF(X22&lt;&gt;0,+(Y22/X22)*100,0)</f>
        <v>-4.331522631865617</v>
      </c>
      <c r="AA22" s="188">
        <f>SUM(AA5:AA21)</f>
        <v>319256338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68429752</v>
      </c>
      <c r="D25" s="155">
        <v>0</v>
      </c>
      <c r="E25" s="156">
        <v>73884712</v>
      </c>
      <c r="F25" s="60">
        <v>76215831</v>
      </c>
      <c r="G25" s="60">
        <v>6644265</v>
      </c>
      <c r="H25" s="60">
        <v>6326480</v>
      </c>
      <c r="I25" s="60">
        <v>5436262</v>
      </c>
      <c r="J25" s="60">
        <v>18407007</v>
      </c>
      <c r="K25" s="60">
        <v>5487360</v>
      </c>
      <c r="L25" s="60">
        <v>5780077</v>
      </c>
      <c r="M25" s="60">
        <v>5617833</v>
      </c>
      <c r="N25" s="60">
        <v>16885270</v>
      </c>
      <c r="O25" s="60">
        <v>5584870</v>
      </c>
      <c r="P25" s="60">
        <v>5776470</v>
      </c>
      <c r="Q25" s="60">
        <v>6908409</v>
      </c>
      <c r="R25" s="60">
        <v>18269749</v>
      </c>
      <c r="S25" s="60">
        <v>0</v>
      </c>
      <c r="T25" s="60">
        <v>0</v>
      </c>
      <c r="U25" s="60">
        <v>0</v>
      </c>
      <c r="V25" s="60">
        <v>0</v>
      </c>
      <c r="W25" s="60">
        <v>53562026</v>
      </c>
      <c r="X25" s="60">
        <v>55822000</v>
      </c>
      <c r="Y25" s="60">
        <v>-2259974</v>
      </c>
      <c r="Z25" s="140">
        <v>-4.05</v>
      </c>
      <c r="AA25" s="155">
        <v>76215831</v>
      </c>
    </row>
    <row r="26" spans="1:27" ht="12.75">
      <c r="A26" s="183" t="s">
        <v>38</v>
      </c>
      <c r="B26" s="182"/>
      <c r="C26" s="155">
        <v>19036094</v>
      </c>
      <c r="D26" s="155">
        <v>0</v>
      </c>
      <c r="E26" s="156">
        <v>20050895</v>
      </c>
      <c r="F26" s="60">
        <v>21336994</v>
      </c>
      <c r="G26" s="60">
        <v>1543182</v>
      </c>
      <c r="H26" s="60">
        <v>1543182</v>
      </c>
      <c r="I26" s="60">
        <v>1543182</v>
      </c>
      <c r="J26" s="60">
        <v>4629546</v>
      </c>
      <c r="K26" s="60">
        <v>1543182</v>
      </c>
      <c r="L26" s="60">
        <v>1548133</v>
      </c>
      <c r="M26" s="60">
        <v>1548133</v>
      </c>
      <c r="N26" s="60">
        <v>4639448</v>
      </c>
      <c r="O26" s="60">
        <v>1702345</v>
      </c>
      <c r="P26" s="60">
        <v>2945325</v>
      </c>
      <c r="Q26" s="60">
        <v>1750690</v>
      </c>
      <c r="R26" s="60">
        <v>6398360</v>
      </c>
      <c r="S26" s="60">
        <v>0</v>
      </c>
      <c r="T26" s="60">
        <v>0</v>
      </c>
      <c r="U26" s="60">
        <v>0</v>
      </c>
      <c r="V26" s="60">
        <v>0</v>
      </c>
      <c r="W26" s="60">
        <v>15667354</v>
      </c>
      <c r="X26" s="60">
        <v>14077000</v>
      </c>
      <c r="Y26" s="60">
        <v>1590354</v>
      </c>
      <c r="Z26" s="140">
        <v>11.3</v>
      </c>
      <c r="AA26" s="155">
        <v>21336994</v>
      </c>
    </row>
    <row r="27" spans="1:27" ht="12.75">
      <c r="A27" s="183" t="s">
        <v>118</v>
      </c>
      <c r="B27" s="182"/>
      <c r="C27" s="155">
        <v>23459889</v>
      </c>
      <c r="D27" s="155">
        <v>0</v>
      </c>
      <c r="E27" s="156">
        <v>5750552</v>
      </c>
      <c r="F27" s="60">
        <v>5750552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4229000</v>
      </c>
      <c r="Y27" s="60">
        <v>-4229000</v>
      </c>
      <c r="Z27" s="140">
        <v>-100</v>
      </c>
      <c r="AA27" s="155">
        <v>5750552</v>
      </c>
    </row>
    <row r="28" spans="1:27" ht="12.75">
      <c r="A28" s="183" t="s">
        <v>39</v>
      </c>
      <c r="B28" s="182"/>
      <c r="C28" s="155">
        <v>31631277</v>
      </c>
      <c r="D28" s="155">
        <v>0</v>
      </c>
      <c r="E28" s="156">
        <v>15041010</v>
      </c>
      <c r="F28" s="60">
        <v>15341011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13963090</v>
      </c>
      <c r="N28" s="60">
        <v>13963090</v>
      </c>
      <c r="O28" s="60">
        <v>0</v>
      </c>
      <c r="P28" s="60">
        <v>1969013</v>
      </c>
      <c r="Q28" s="60">
        <v>0</v>
      </c>
      <c r="R28" s="60">
        <v>1969013</v>
      </c>
      <c r="S28" s="60">
        <v>0</v>
      </c>
      <c r="T28" s="60">
        <v>0</v>
      </c>
      <c r="U28" s="60">
        <v>0</v>
      </c>
      <c r="V28" s="60">
        <v>0</v>
      </c>
      <c r="W28" s="60">
        <v>15932103</v>
      </c>
      <c r="X28" s="60">
        <v>12752400</v>
      </c>
      <c r="Y28" s="60">
        <v>3179703</v>
      </c>
      <c r="Z28" s="140">
        <v>24.93</v>
      </c>
      <c r="AA28" s="155">
        <v>15341011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13029942</v>
      </c>
      <c r="D30" s="155">
        <v>0</v>
      </c>
      <c r="E30" s="156">
        <v>14964871</v>
      </c>
      <c r="F30" s="60">
        <v>16236048</v>
      </c>
      <c r="G30" s="60">
        <v>0</v>
      </c>
      <c r="H30" s="60">
        <v>1910234</v>
      </c>
      <c r="I30" s="60">
        <v>3133570</v>
      </c>
      <c r="J30" s="60">
        <v>5043804</v>
      </c>
      <c r="K30" s="60">
        <v>1125188</v>
      </c>
      <c r="L30" s="60">
        <v>1018416</v>
      </c>
      <c r="M30" s="60">
        <v>930706</v>
      </c>
      <c r="N30" s="60">
        <v>3074310</v>
      </c>
      <c r="O30" s="60">
        <v>941332</v>
      </c>
      <c r="P30" s="60">
        <v>1839403</v>
      </c>
      <c r="Q30" s="60">
        <v>26480</v>
      </c>
      <c r="R30" s="60">
        <v>2807215</v>
      </c>
      <c r="S30" s="60">
        <v>0</v>
      </c>
      <c r="T30" s="60">
        <v>0</v>
      </c>
      <c r="U30" s="60">
        <v>0</v>
      </c>
      <c r="V30" s="60">
        <v>0</v>
      </c>
      <c r="W30" s="60">
        <v>10925329</v>
      </c>
      <c r="X30" s="60">
        <v>11030000</v>
      </c>
      <c r="Y30" s="60">
        <v>-104671</v>
      </c>
      <c r="Z30" s="140">
        <v>-0.95</v>
      </c>
      <c r="AA30" s="155">
        <v>16236048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13896487</v>
      </c>
      <c r="D32" s="155">
        <v>0</v>
      </c>
      <c r="E32" s="156">
        <v>13868221</v>
      </c>
      <c r="F32" s="60">
        <v>15168221</v>
      </c>
      <c r="G32" s="60">
        <v>1637671</v>
      </c>
      <c r="H32" s="60">
        <v>1503621</v>
      </c>
      <c r="I32" s="60">
        <v>2765968</v>
      </c>
      <c r="J32" s="60">
        <v>5907260</v>
      </c>
      <c r="K32" s="60">
        <v>943397</v>
      </c>
      <c r="L32" s="60">
        <v>1057875</v>
      </c>
      <c r="M32" s="60">
        <v>780096</v>
      </c>
      <c r="N32" s="60">
        <v>2781368</v>
      </c>
      <c r="O32" s="60">
        <v>573027</v>
      </c>
      <c r="P32" s="60">
        <v>871903</v>
      </c>
      <c r="Q32" s="60">
        <v>974146</v>
      </c>
      <c r="R32" s="60">
        <v>2419076</v>
      </c>
      <c r="S32" s="60">
        <v>0</v>
      </c>
      <c r="T32" s="60">
        <v>0</v>
      </c>
      <c r="U32" s="60">
        <v>0</v>
      </c>
      <c r="V32" s="60">
        <v>0</v>
      </c>
      <c r="W32" s="60">
        <v>11107704</v>
      </c>
      <c r="X32" s="60">
        <v>10132035</v>
      </c>
      <c r="Y32" s="60">
        <v>975669</v>
      </c>
      <c r="Z32" s="140">
        <v>9.63</v>
      </c>
      <c r="AA32" s="155">
        <v>15168221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63841740</v>
      </c>
      <c r="D34" s="155">
        <v>0</v>
      </c>
      <c r="E34" s="156">
        <v>74641129</v>
      </c>
      <c r="F34" s="60">
        <v>73550978</v>
      </c>
      <c r="G34" s="60">
        <v>4065931</v>
      </c>
      <c r="H34" s="60">
        <v>2605536</v>
      </c>
      <c r="I34" s="60">
        <v>6212805</v>
      </c>
      <c r="J34" s="60">
        <v>12884272</v>
      </c>
      <c r="K34" s="60">
        <v>4867328</v>
      </c>
      <c r="L34" s="60">
        <v>4123161</v>
      </c>
      <c r="M34" s="60">
        <v>7761298</v>
      </c>
      <c r="N34" s="60">
        <v>16751787</v>
      </c>
      <c r="O34" s="60">
        <v>7029064</v>
      </c>
      <c r="P34" s="60">
        <v>4967943</v>
      </c>
      <c r="Q34" s="60">
        <v>4282933</v>
      </c>
      <c r="R34" s="60">
        <v>16279940</v>
      </c>
      <c r="S34" s="60">
        <v>0</v>
      </c>
      <c r="T34" s="60">
        <v>0</v>
      </c>
      <c r="U34" s="60">
        <v>0</v>
      </c>
      <c r="V34" s="60">
        <v>0</v>
      </c>
      <c r="W34" s="60">
        <v>45915999</v>
      </c>
      <c r="X34" s="60">
        <v>55139770</v>
      </c>
      <c r="Y34" s="60">
        <v>-9223771</v>
      </c>
      <c r="Z34" s="140">
        <v>-16.73</v>
      </c>
      <c r="AA34" s="155">
        <v>73550978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168856</v>
      </c>
      <c r="H35" s="60">
        <v>0</v>
      </c>
      <c r="I35" s="60">
        <v>-168856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233325181</v>
      </c>
      <c r="D36" s="188">
        <f>SUM(D25:D35)</f>
        <v>0</v>
      </c>
      <c r="E36" s="189">
        <f t="shared" si="1"/>
        <v>218201390</v>
      </c>
      <c r="F36" s="190">
        <f t="shared" si="1"/>
        <v>223599635</v>
      </c>
      <c r="G36" s="190">
        <f t="shared" si="1"/>
        <v>14059905</v>
      </c>
      <c r="H36" s="190">
        <f t="shared" si="1"/>
        <v>13889053</v>
      </c>
      <c r="I36" s="190">
        <f t="shared" si="1"/>
        <v>18922931</v>
      </c>
      <c r="J36" s="190">
        <f t="shared" si="1"/>
        <v>46871889</v>
      </c>
      <c r="K36" s="190">
        <f t="shared" si="1"/>
        <v>13966455</v>
      </c>
      <c r="L36" s="190">
        <f t="shared" si="1"/>
        <v>13527662</v>
      </c>
      <c r="M36" s="190">
        <f t="shared" si="1"/>
        <v>30601156</v>
      </c>
      <c r="N36" s="190">
        <f t="shared" si="1"/>
        <v>58095273</v>
      </c>
      <c r="O36" s="190">
        <f t="shared" si="1"/>
        <v>15830638</v>
      </c>
      <c r="P36" s="190">
        <f t="shared" si="1"/>
        <v>18370057</v>
      </c>
      <c r="Q36" s="190">
        <f t="shared" si="1"/>
        <v>13942658</v>
      </c>
      <c r="R36" s="190">
        <f t="shared" si="1"/>
        <v>48143353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153110515</v>
      </c>
      <c r="X36" s="190">
        <f t="shared" si="1"/>
        <v>163182205</v>
      </c>
      <c r="Y36" s="190">
        <f t="shared" si="1"/>
        <v>-10071690</v>
      </c>
      <c r="Z36" s="191">
        <f>+IF(X36&lt;&gt;0,+(Y36/X36)*100,0)</f>
        <v>-6.17205166457948</v>
      </c>
      <c r="AA36" s="188">
        <f>SUM(AA25:AA35)</f>
        <v>223599635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75957586</v>
      </c>
      <c r="D38" s="199">
        <f>+D22-D36</f>
        <v>0</v>
      </c>
      <c r="E38" s="200">
        <f t="shared" si="2"/>
        <v>80470508</v>
      </c>
      <c r="F38" s="106">
        <f t="shared" si="2"/>
        <v>95656703</v>
      </c>
      <c r="G38" s="106">
        <f t="shared" si="2"/>
        <v>79358464</v>
      </c>
      <c r="H38" s="106">
        <f t="shared" si="2"/>
        <v>-13245460</v>
      </c>
      <c r="I38" s="106">
        <f t="shared" si="2"/>
        <v>-5549220</v>
      </c>
      <c r="J38" s="106">
        <f t="shared" si="2"/>
        <v>60563784</v>
      </c>
      <c r="K38" s="106">
        <f t="shared" si="2"/>
        <v>-9013136</v>
      </c>
      <c r="L38" s="106">
        <f t="shared" si="2"/>
        <v>-8642410</v>
      </c>
      <c r="M38" s="106">
        <f t="shared" si="2"/>
        <v>45388940</v>
      </c>
      <c r="N38" s="106">
        <f t="shared" si="2"/>
        <v>27733394</v>
      </c>
      <c r="O38" s="106">
        <f t="shared" si="2"/>
        <v>-10490138</v>
      </c>
      <c r="P38" s="106">
        <f t="shared" si="2"/>
        <v>-13652957</v>
      </c>
      <c r="Q38" s="106">
        <f t="shared" si="2"/>
        <v>45530179</v>
      </c>
      <c r="R38" s="106">
        <f t="shared" si="2"/>
        <v>21387084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109684262</v>
      </c>
      <c r="X38" s="106">
        <f>IF(F22=F36,0,X22-X36)</f>
        <v>111510969</v>
      </c>
      <c r="Y38" s="106">
        <f t="shared" si="2"/>
        <v>-1826707</v>
      </c>
      <c r="Z38" s="201">
        <f>+IF(X38&lt;&gt;0,+(Y38/X38)*100,0)</f>
        <v>-1.638141087268285</v>
      </c>
      <c r="AA38" s="199">
        <f>+AA22-AA36</f>
        <v>95656703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61162000</v>
      </c>
      <c r="F39" s="60">
        <v>67162000</v>
      </c>
      <c r="G39" s="60">
        <v>4619085</v>
      </c>
      <c r="H39" s="60">
        <v>0</v>
      </c>
      <c r="I39" s="60">
        <v>4915693</v>
      </c>
      <c r="J39" s="60">
        <v>9534778</v>
      </c>
      <c r="K39" s="60">
        <v>7431474</v>
      </c>
      <c r="L39" s="60">
        <v>0</v>
      </c>
      <c r="M39" s="60">
        <v>0</v>
      </c>
      <c r="N39" s="60">
        <v>7431474</v>
      </c>
      <c r="O39" s="60">
        <v>0</v>
      </c>
      <c r="P39" s="60">
        <v>31901301</v>
      </c>
      <c r="Q39" s="60">
        <v>11155108</v>
      </c>
      <c r="R39" s="60">
        <v>43056409</v>
      </c>
      <c r="S39" s="60">
        <v>0</v>
      </c>
      <c r="T39" s="60">
        <v>0</v>
      </c>
      <c r="U39" s="60">
        <v>0</v>
      </c>
      <c r="V39" s="60">
        <v>0</v>
      </c>
      <c r="W39" s="60">
        <v>60022661</v>
      </c>
      <c r="X39" s="60">
        <v>47261000</v>
      </c>
      <c r="Y39" s="60">
        <v>12761661</v>
      </c>
      <c r="Z39" s="140">
        <v>27</v>
      </c>
      <c r="AA39" s="155">
        <v>67162000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75957586</v>
      </c>
      <c r="D42" s="206">
        <f>SUM(D38:D41)</f>
        <v>0</v>
      </c>
      <c r="E42" s="207">
        <f t="shared" si="3"/>
        <v>141632508</v>
      </c>
      <c r="F42" s="88">
        <f t="shared" si="3"/>
        <v>162818703</v>
      </c>
      <c r="G42" s="88">
        <f t="shared" si="3"/>
        <v>83977549</v>
      </c>
      <c r="H42" s="88">
        <f t="shared" si="3"/>
        <v>-13245460</v>
      </c>
      <c r="I42" s="88">
        <f t="shared" si="3"/>
        <v>-633527</v>
      </c>
      <c r="J42" s="88">
        <f t="shared" si="3"/>
        <v>70098562</v>
      </c>
      <c r="K42" s="88">
        <f t="shared" si="3"/>
        <v>-1581662</v>
      </c>
      <c r="L42" s="88">
        <f t="shared" si="3"/>
        <v>-8642410</v>
      </c>
      <c r="M42" s="88">
        <f t="shared" si="3"/>
        <v>45388940</v>
      </c>
      <c r="N42" s="88">
        <f t="shared" si="3"/>
        <v>35164868</v>
      </c>
      <c r="O42" s="88">
        <f t="shared" si="3"/>
        <v>-10490138</v>
      </c>
      <c r="P42" s="88">
        <f t="shared" si="3"/>
        <v>18248344</v>
      </c>
      <c r="Q42" s="88">
        <f t="shared" si="3"/>
        <v>56685287</v>
      </c>
      <c r="R42" s="88">
        <f t="shared" si="3"/>
        <v>64443493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169706923</v>
      </c>
      <c r="X42" s="88">
        <f t="shared" si="3"/>
        <v>158771969</v>
      </c>
      <c r="Y42" s="88">
        <f t="shared" si="3"/>
        <v>10934954</v>
      </c>
      <c r="Z42" s="208">
        <f>+IF(X42&lt;&gt;0,+(Y42/X42)*100,0)</f>
        <v>6.88720689733337</v>
      </c>
      <c r="AA42" s="206">
        <f>SUM(AA38:AA41)</f>
        <v>162818703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75957586</v>
      </c>
      <c r="D44" s="210">
        <f>+D42-D43</f>
        <v>0</v>
      </c>
      <c r="E44" s="211">
        <f t="shared" si="4"/>
        <v>141632508</v>
      </c>
      <c r="F44" s="77">
        <f t="shared" si="4"/>
        <v>162818703</v>
      </c>
      <c r="G44" s="77">
        <f t="shared" si="4"/>
        <v>83977549</v>
      </c>
      <c r="H44" s="77">
        <f t="shared" si="4"/>
        <v>-13245460</v>
      </c>
      <c r="I44" s="77">
        <f t="shared" si="4"/>
        <v>-633527</v>
      </c>
      <c r="J44" s="77">
        <f t="shared" si="4"/>
        <v>70098562</v>
      </c>
      <c r="K44" s="77">
        <f t="shared" si="4"/>
        <v>-1581662</v>
      </c>
      <c r="L44" s="77">
        <f t="shared" si="4"/>
        <v>-8642410</v>
      </c>
      <c r="M44" s="77">
        <f t="shared" si="4"/>
        <v>45388940</v>
      </c>
      <c r="N44" s="77">
        <f t="shared" si="4"/>
        <v>35164868</v>
      </c>
      <c r="O44" s="77">
        <f t="shared" si="4"/>
        <v>-10490138</v>
      </c>
      <c r="P44" s="77">
        <f t="shared" si="4"/>
        <v>18248344</v>
      </c>
      <c r="Q44" s="77">
        <f t="shared" si="4"/>
        <v>56685287</v>
      </c>
      <c r="R44" s="77">
        <f t="shared" si="4"/>
        <v>64443493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169706923</v>
      </c>
      <c r="X44" s="77">
        <f t="shared" si="4"/>
        <v>158771969</v>
      </c>
      <c r="Y44" s="77">
        <f t="shared" si="4"/>
        <v>10934954</v>
      </c>
      <c r="Z44" s="212">
        <f>+IF(X44&lt;&gt;0,+(Y44/X44)*100,0)</f>
        <v>6.88720689733337</v>
      </c>
      <c r="AA44" s="210">
        <f>+AA42-AA43</f>
        <v>162818703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75957586</v>
      </c>
      <c r="D46" s="206">
        <f>SUM(D44:D45)</f>
        <v>0</v>
      </c>
      <c r="E46" s="207">
        <f t="shared" si="5"/>
        <v>141632508</v>
      </c>
      <c r="F46" s="88">
        <f t="shared" si="5"/>
        <v>162818703</v>
      </c>
      <c r="G46" s="88">
        <f t="shared" si="5"/>
        <v>83977549</v>
      </c>
      <c r="H46" s="88">
        <f t="shared" si="5"/>
        <v>-13245460</v>
      </c>
      <c r="I46" s="88">
        <f t="shared" si="5"/>
        <v>-633527</v>
      </c>
      <c r="J46" s="88">
        <f t="shared" si="5"/>
        <v>70098562</v>
      </c>
      <c r="K46" s="88">
        <f t="shared" si="5"/>
        <v>-1581662</v>
      </c>
      <c r="L46" s="88">
        <f t="shared" si="5"/>
        <v>-8642410</v>
      </c>
      <c r="M46" s="88">
        <f t="shared" si="5"/>
        <v>45388940</v>
      </c>
      <c r="N46" s="88">
        <f t="shared" si="5"/>
        <v>35164868</v>
      </c>
      <c r="O46" s="88">
        <f t="shared" si="5"/>
        <v>-10490138</v>
      </c>
      <c r="P46" s="88">
        <f t="shared" si="5"/>
        <v>18248344</v>
      </c>
      <c r="Q46" s="88">
        <f t="shared" si="5"/>
        <v>56685287</v>
      </c>
      <c r="R46" s="88">
        <f t="shared" si="5"/>
        <v>64443493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169706923</v>
      </c>
      <c r="X46" s="88">
        <f t="shared" si="5"/>
        <v>158771969</v>
      </c>
      <c r="Y46" s="88">
        <f t="shared" si="5"/>
        <v>10934954</v>
      </c>
      <c r="Z46" s="208">
        <f>+IF(X46&lt;&gt;0,+(Y46/X46)*100,0)</f>
        <v>6.88720689733337</v>
      </c>
      <c r="AA46" s="206">
        <f>SUM(AA44:AA45)</f>
        <v>162818703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75957586</v>
      </c>
      <c r="D48" s="217">
        <f>SUM(D46:D47)</f>
        <v>0</v>
      </c>
      <c r="E48" s="218">
        <f t="shared" si="6"/>
        <v>141632508</v>
      </c>
      <c r="F48" s="219">
        <f t="shared" si="6"/>
        <v>162818703</v>
      </c>
      <c r="G48" s="219">
        <f t="shared" si="6"/>
        <v>83977549</v>
      </c>
      <c r="H48" s="220">
        <f t="shared" si="6"/>
        <v>-13245460</v>
      </c>
      <c r="I48" s="220">
        <f t="shared" si="6"/>
        <v>-633527</v>
      </c>
      <c r="J48" s="220">
        <f t="shared" si="6"/>
        <v>70098562</v>
      </c>
      <c r="K48" s="220">
        <f t="shared" si="6"/>
        <v>-1581662</v>
      </c>
      <c r="L48" s="220">
        <f t="shared" si="6"/>
        <v>-8642410</v>
      </c>
      <c r="M48" s="219">
        <f t="shared" si="6"/>
        <v>45388940</v>
      </c>
      <c r="N48" s="219">
        <f t="shared" si="6"/>
        <v>35164868</v>
      </c>
      <c r="O48" s="220">
        <f t="shared" si="6"/>
        <v>-10490138</v>
      </c>
      <c r="P48" s="220">
        <f t="shared" si="6"/>
        <v>18248344</v>
      </c>
      <c r="Q48" s="220">
        <f t="shared" si="6"/>
        <v>56685287</v>
      </c>
      <c r="R48" s="220">
        <f t="shared" si="6"/>
        <v>64443493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169706923</v>
      </c>
      <c r="X48" s="220">
        <f t="shared" si="6"/>
        <v>158771969</v>
      </c>
      <c r="Y48" s="220">
        <f t="shared" si="6"/>
        <v>10934954</v>
      </c>
      <c r="Z48" s="221">
        <f>+IF(X48&lt;&gt;0,+(Y48/X48)*100,0)</f>
        <v>6.88720689733337</v>
      </c>
      <c r="AA48" s="222">
        <f>SUM(AA46:AA47)</f>
        <v>162818703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3921225</v>
      </c>
      <c r="D5" s="153">
        <f>SUM(D6:D8)</f>
        <v>0</v>
      </c>
      <c r="E5" s="154">
        <f t="shared" si="0"/>
        <v>7211000</v>
      </c>
      <c r="F5" s="100">
        <f t="shared" si="0"/>
        <v>8278200</v>
      </c>
      <c r="G5" s="100">
        <f t="shared" si="0"/>
        <v>0</v>
      </c>
      <c r="H5" s="100">
        <f t="shared" si="0"/>
        <v>0</v>
      </c>
      <c r="I5" s="100">
        <f t="shared" si="0"/>
        <v>28760</v>
      </c>
      <c r="J5" s="100">
        <f t="shared" si="0"/>
        <v>28760</v>
      </c>
      <c r="K5" s="100">
        <f t="shared" si="0"/>
        <v>0</v>
      </c>
      <c r="L5" s="100">
        <f t="shared" si="0"/>
        <v>116000</v>
      </c>
      <c r="M5" s="100">
        <f t="shared" si="0"/>
        <v>17754</v>
      </c>
      <c r="N5" s="100">
        <f t="shared" si="0"/>
        <v>133754</v>
      </c>
      <c r="O5" s="100">
        <f t="shared" si="0"/>
        <v>1826242</v>
      </c>
      <c r="P5" s="100">
        <f t="shared" si="0"/>
        <v>0</v>
      </c>
      <c r="Q5" s="100">
        <f t="shared" si="0"/>
        <v>83629</v>
      </c>
      <c r="R5" s="100">
        <f t="shared" si="0"/>
        <v>1909871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2072385</v>
      </c>
      <c r="X5" s="100">
        <f t="shared" si="0"/>
        <v>5165000</v>
      </c>
      <c r="Y5" s="100">
        <f t="shared" si="0"/>
        <v>-3092615</v>
      </c>
      <c r="Z5" s="137">
        <f>+IF(X5&lt;&gt;0,+(Y5/X5)*100,0)</f>
        <v>-59.87637947725073</v>
      </c>
      <c r="AA5" s="153">
        <f>SUM(AA6:AA8)</f>
        <v>8278200</v>
      </c>
    </row>
    <row r="6" spans="1:27" ht="12.75">
      <c r="A6" s="138" t="s">
        <v>75</v>
      </c>
      <c r="B6" s="136"/>
      <c r="C6" s="155"/>
      <c r="D6" s="155"/>
      <c r="E6" s="156">
        <v>2270000</v>
      </c>
      <c r="F6" s="60">
        <v>2588100</v>
      </c>
      <c r="G6" s="60"/>
      <c r="H6" s="60"/>
      <c r="I6" s="60"/>
      <c r="J6" s="60"/>
      <c r="K6" s="60"/>
      <c r="L6" s="60"/>
      <c r="M6" s="60"/>
      <c r="N6" s="60"/>
      <c r="O6" s="60">
        <v>1250088</v>
      </c>
      <c r="P6" s="60"/>
      <c r="Q6" s="60"/>
      <c r="R6" s="60">
        <v>1250088</v>
      </c>
      <c r="S6" s="60"/>
      <c r="T6" s="60"/>
      <c r="U6" s="60"/>
      <c r="V6" s="60"/>
      <c r="W6" s="60">
        <v>1250088</v>
      </c>
      <c r="X6" s="60">
        <v>2270000</v>
      </c>
      <c r="Y6" s="60">
        <v>-1019912</v>
      </c>
      <c r="Z6" s="140">
        <v>-44.93</v>
      </c>
      <c r="AA6" s="62">
        <v>2588100</v>
      </c>
    </row>
    <row r="7" spans="1:27" ht="12.75">
      <c r="A7" s="138" t="s">
        <v>76</v>
      </c>
      <c r="B7" s="136"/>
      <c r="C7" s="157">
        <v>3504754</v>
      </c>
      <c r="D7" s="157"/>
      <c r="E7" s="158">
        <v>4941000</v>
      </c>
      <c r="F7" s="159">
        <v>116000</v>
      </c>
      <c r="G7" s="159"/>
      <c r="H7" s="159"/>
      <c r="I7" s="159">
        <v>28760</v>
      </c>
      <c r="J7" s="159">
        <v>28760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28760</v>
      </c>
      <c r="X7" s="159">
        <v>2895000</v>
      </c>
      <c r="Y7" s="159">
        <v>-2866240</v>
      </c>
      <c r="Z7" s="141">
        <v>-99.01</v>
      </c>
      <c r="AA7" s="225">
        <v>116000</v>
      </c>
    </row>
    <row r="8" spans="1:27" ht="12.75">
      <c r="A8" s="138" t="s">
        <v>77</v>
      </c>
      <c r="B8" s="136"/>
      <c r="C8" s="155">
        <v>416471</v>
      </c>
      <c r="D8" s="155"/>
      <c r="E8" s="156"/>
      <c r="F8" s="60">
        <v>5574100</v>
      </c>
      <c r="G8" s="60"/>
      <c r="H8" s="60"/>
      <c r="I8" s="60"/>
      <c r="J8" s="60"/>
      <c r="K8" s="60"/>
      <c r="L8" s="60">
        <v>116000</v>
      </c>
      <c r="M8" s="60">
        <v>17754</v>
      </c>
      <c r="N8" s="60">
        <v>133754</v>
      </c>
      <c r="O8" s="60">
        <v>576154</v>
      </c>
      <c r="P8" s="60"/>
      <c r="Q8" s="60">
        <v>83629</v>
      </c>
      <c r="R8" s="60">
        <v>659783</v>
      </c>
      <c r="S8" s="60"/>
      <c r="T8" s="60"/>
      <c r="U8" s="60"/>
      <c r="V8" s="60"/>
      <c r="W8" s="60">
        <v>793537</v>
      </c>
      <c r="X8" s="60"/>
      <c r="Y8" s="60">
        <v>793537</v>
      </c>
      <c r="Z8" s="140"/>
      <c r="AA8" s="62">
        <v>5574100</v>
      </c>
    </row>
    <row r="9" spans="1:27" ht="12.75">
      <c r="A9" s="135" t="s">
        <v>78</v>
      </c>
      <c r="B9" s="136"/>
      <c r="C9" s="153">
        <f aca="true" t="shared" si="1" ref="C9:Y9">SUM(C10:C14)</f>
        <v>34234979</v>
      </c>
      <c r="D9" s="153">
        <f>SUM(D10:D14)</f>
        <v>0</v>
      </c>
      <c r="E9" s="154">
        <f t="shared" si="1"/>
        <v>43488845</v>
      </c>
      <c r="F9" s="100">
        <f t="shared" si="1"/>
        <v>59889394</v>
      </c>
      <c r="G9" s="100">
        <f t="shared" si="1"/>
        <v>2380165</v>
      </c>
      <c r="H9" s="100">
        <f t="shared" si="1"/>
        <v>3250064</v>
      </c>
      <c r="I9" s="100">
        <f t="shared" si="1"/>
        <v>1650830</v>
      </c>
      <c r="J9" s="100">
        <f t="shared" si="1"/>
        <v>7281059</v>
      </c>
      <c r="K9" s="100">
        <f t="shared" si="1"/>
        <v>7682351</v>
      </c>
      <c r="L9" s="100">
        <f t="shared" si="1"/>
        <v>4394921</v>
      </c>
      <c r="M9" s="100">
        <f t="shared" si="1"/>
        <v>16032300</v>
      </c>
      <c r="N9" s="100">
        <f t="shared" si="1"/>
        <v>28109572</v>
      </c>
      <c r="O9" s="100">
        <f t="shared" si="1"/>
        <v>329882</v>
      </c>
      <c r="P9" s="100">
        <f t="shared" si="1"/>
        <v>1825936</v>
      </c>
      <c r="Q9" s="100">
        <f t="shared" si="1"/>
        <v>8067677</v>
      </c>
      <c r="R9" s="100">
        <f t="shared" si="1"/>
        <v>10223495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45614126</v>
      </c>
      <c r="X9" s="100">
        <f t="shared" si="1"/>
        <v>27561400</v>
      </c>
      <c r="Y9" s="100">
        <f t="shared" si="1"/>
        <v>18052726</v>
      </c>
      <c r="Z9" s="137">
        <f>+IF(X9&lt;&gt;0,+(Y9/X9)*100,0)</f>
        <v>65.50003265436443</v>
      </c>
      <c r="AA9" s="102">
        <f>SUM(AA10:AA14)</f>
        <v>59889394</v>
      </c>
    </row>
    <row r="10" spans="1:27" ht="12.75">
      <c r="A10" s="138" t="s">
        <v>79</v>
      </c>
      <c r="B10" s="136"/>
      <c r="C10" s="155">
        <v>18440586</v>
      </c>
      <c r="D10" s="155"/>
      <c r="E10" s="156">
        <v>14961842</v>
      </c>
      <c r="F10" s="60">
        <v>10379326</v>
      </c>
      <c r="G10" s="60">
        <v>362033</v>
      </c>
      <c r="H10" s="60">
        <v>2212000</v>
      </c>
      <c r="I10" s="60">
        <v>1849961</v>
      </c>
      <c r="J10" s="60">
        <v>4423994</v>
      </c>
      <c r="K10" s="60">
        <v>2680604</v>
      </c>
      <c r="L10" s="60">
        <v>297480</v>
      </c>
      <c r="M10" s="60">
        <v>3448816</v>
      </c>
      <c r="N10" s="60">
        <v>6426900</v>
      </c>
      <c r="O10" s="60">
        <v>329882</v>
      </c>
      <c r="P10" s="60">
        <v>179383</v>
      </c>
      <c r="Q10" s="60">
        <v>2762345</v>
      </c>
      <c r="R10" s="60">
        <v>3271610</v>
      </c>
      <c r="S10" s="60"/>
      <c r="T10" s="60"/>
      <c r="U10" s="60"/>
      <c r="V10" s="60"/>
      <c r="W10" s="60">
        <v>14122504</v>
      </c>
      <c r="X10" s="60">
        <v>11070000</v>
      </c>
      <c r="Y10" s="60">
        <v>3052504</v>
      </c>
      <c r="Z10" s="140">
        <v>27.57</v>
      </c>
      <c r="AA10" s="62">
        <v>10379326</v>
      </c>
    </row>
    <row r="11" spans="1:27" ht="12.75">
      <c r="A11" s="138" t="s">
        <v>80</v>
      </c>
      <c r="B11" s="136"/>
      <c r="C11" s="155">
        <v>6939231</v>
      </c>
      <c r="D11" s="155"/>
      <c r="E11" s="156">
        <v>26127003</v>
      </c>
      <c r="F11" s="60">
        <v>38810068</v>
      </c>
      <c r="G11" s="60">
        <v>2018132</v>
      </c>
      <c r="H11" s="60">
        <v>781268</v>
      </c>
      <c r="I11" s="60">
        <v>57869</v>
      </c>
      <c r="J11" s="60">
        <v>2857269</v>
      </c>
      <c r="K11" s="60">
        <v>4873077</v>
      </c>
      <c r="L11" s="60">
        <v>3652587</v>
      </c>
      <c r="M11" s="60">
        <v>13156484</v>
      </c>
      <c r="N11" s="60">
        <v>21682148</v>
      </c>
      <c r="O11" s="60"/>
      <c r="P11" s="60">
        <v>1646553</v>
      </c>
      <c r="Q11" s="60">
        <v>5305332</v>
      </c>
      <c r="R11" s="60">
        <v>6951885</v>
      </c>
      <c r="S11" s="60"/>
      <c r="T11" s="60"/>
      <c r="U11" s="60"/>
      <c r="V11" s="60"/>
      <c r="W11" s="60">
        <v>31491302</v>
      </c>
      <c r="X11" s="60">
        <v>16141400</v>
      </c>
      <c r="Y11" s="60">
        <v>15349902</v>
      </c>
      <c r="Z11" s="140">
        <v>95.1</v>
      </c>
      <c r="AA11" s="62">
        <v>38810068</v>
      </c>
    </row>
    <row r="12" spans="1:27" ht="12.75">
      <c r="A12" s="138" t="s">
        <v>81</v>
      </c>
      <c r="B12" s="136"/>
      <c r="C12" s="155">
        <v>8855162</v>
      </c>
      <c r="D12" s="155"/>
      <c r="E12" s="156">
        <v>2400000</v>
      </c>
      <c r="F12" s="60">
        <v>10700000</v>
      </c>
      <c r="G12" s="60"/>
      <c r="H12" s="60">
        <v>256796</v>
      </c>
      <c r="I12" s="60">
        <v>-257000</v>
      </c>
      <c r="J12" s="60">
        <v>-204</v>
      </c>
      <c r="K12" s="60">
        <v>128670</v>
      </c>
      <c r="L12" s="60">
        <v>444854</v>
      </c>
      <c r="M12" s="60">
        <v>-573000</v>
      </c>
      <c r="N12" s="60">
        <v>524</v>
      </c>
      <c r="O12" s="60"/>
      <c r="P12" s="60"/>
      <c r="Q12" s="60"/>
      <c r="R12" s="60"/>
      <c r="S12" s="60"/>
      <c r="T12" s="60"/>
      <c r="U12" s="60"/>
      <c r="V12" s="60"/>
      <c r="W12" s="60">
        <v>320</v>
      </c>
      <c r="X12" s="60">
        <v>350000</v>
      </c>
      <c r="Y12" s="60">
        <v>-349680</v>
      </c>
      <c r="Z12" s="140">
        <v>-99.91</v>
      </c>
      <c r="AA12" s="62">
        <v>10700000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58092197</v>
      </c>
      <c r="D15" s="153">
        <f>SUM(D16:D18)</f>
        <v>0</v>
      </c>
      <c r="E15" s="154">
        <f t="shared" si="2"/>
        <v>75546158</v>
      </c>
      <c r="F15" s="100">
        <f t="shared" si="2"/>
        <v>72991223</v>
      </c>
      <c r="G15" s="100">
        <f t="shared" si="2"/>
        <v>4589397</v>
      </c>
      <c r="H15" s="100">
        <f t="shared" si="2"/>
        <v>1390306</v>
      </c>
      <c r="I15" s="100">
        <f t="shared" si="2"/>
        <v>1435393</v>
      </c>
      <c r="J15" s="100">
        <f t="shared" si="2"/>
        <v>7415096</v>
      </c>
      <c r="K15" s="100">
        <f t="shared" si="2"/>
        <v>6203186</v>
      </c>
      <c r="L15" s="100">
        <f t="shared" si="2"/>
        <v>5560265</v>
      </c>
      <c r="M15" s="100">
        <f t="shared" si="2"/>
        <v>12951327</v>
      </c>
      <c r="N15" s="100">
        <f t="shared" si="2"/>
        <v>24714778</v>
      </c>
      <c r="O15" s="100">
        <f t="shared" si="2"/>
        <v>5467239</v>
      </c>
      <c r="P15" s="100">
        <f t="shared" si="2"/>
        <v>6137547</v>
      </c>
      <c r="Q15" s="100">
        <f t="shared" si="2"/>
        <v>11837663</v>
      </c>
      <c r="R15" s="100">
        <f t="shared" si="2"/>
        <v>23442449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55572323</v>
      </c>
      <c r="X15" s="100">
        <f t="shared" si="2"/>
        <v>62678000</v>
      </c>
      <c r="Y15" s="100">
        <f t="shared" si="2"/>
        <v>-7105677</v>
      </c>
      <c r="Z15" s="137">
        <f>+IF(X15&lt;&gt;0,+(Y15/X15)*100,0)</f>
        <v>-11.336796004977822</v>
      </c>
      <c r="AA15" s="102">
        <f>SUM(AA16:AA18)</f>
        <v>72991223</v>
      </c>
    </row>
    <row r="16" spans="1:27" ht="12.75">
      <c r="A16" s="138" t="s">
        <v>85</v>
      </c>
      <c r="B16" s="136"/>
      <c r="C16" s="155">
        <v>1011116</v>
      </c>
      <c r="D16" s="155"/>
      <c r="E16" s="156">
        <v>5800000</v>
      </c>
      <c r="F16" s="60"/>
      <c r="G16" s="60"/>
      <c r="H16" s="60">
        <v>106000</v>
      </c>
      <c r="I16" s="60">
        <v>450817</v>
      </c>
      <c r="J16" s="60">
        <v>556817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556817</v>
      </c>
      <c r="X16" s="60">
        <v>5800000</v>
      </c>
      <c r="Y16" s="60">
        <v>-5243183</v>
      </c>
      <c r="Z16" s="140">
        <v>-90.4</v>
      </c>
      <c r="AA16" s="62"/>
    </row>
    <row r="17" spans="1:27" ht="12.75">
      <c r="A17" s="138" t="s">
        <v>86</v>
      </c>
      <c r="B17" s="136"/>
      <c r="C17" s="155">
        <v>57081081</v>
      </c>
      <c r="D17" s="155"/>
      <c r="E17" s="156">
        <v>69746158</v>
      </c>
      <c r="F17" s="60">
        <v>72991223</v>
      </c>
      <c r="G17" s="60">
        <v>4589397</v>
      </c>
      <c r="H17" s="60">
        <v>1284306</v>
      </c>
      <c r="I17" s="60">
        <v>984576</v>
      </c>
      <c r="J17" s="60">
        <v>6858279</v>
      </c>
      <c r="K17" s="60">
        <v>6203186</v>
      </c>
      <c r="L17" s="60">
        <v>5560265</v>
      </c>
      <c r="M17" s="60">
        <v>12951327</v>
      </c>
      <c r="N17" s="60">
        <v>24714778</v>
      </c>
      <c r="O17" s="60">
        <v>5467239</v>
      </c>
      <c r="P17" s="60">
        <v>6137547</v>
      </c>
      <c r="Q17" s="60">
        <v>11837663</v>
      </c>
      <c r="R17" s="60">
        <v>23442449</v>
      </c>
      <c r="S17" s="60"/>
      <c r="T17" s="60"/>
      <c r="U17" s="60"/>
      <c r="V17" s="60"/>
      <c r="W17" s="60">
        <v>55015506</v>
      </c>
      <c r="X17" s="60">
        <v>56878000</v>
      </c>
      <c r="Y17" s="60">
        <v>-1862494</v>
      </c>
      <c r="Z17" s="140">
        <v>-3.27</v>
      </c>
      <c r="AA17" s="62">
        <v>72991223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4080191</v>
      </c>
      <c r="D19" s="153">
        <f>SUM(D20:D23)</f>
        <v>0</v>
      </c>
      <c r="E19" s="154">
        <f t="shared" si="3"/>
        <v>15386505</v>
      </c>
      <c r="F19" s="100">
        <f t="shared" si="3"/>
        <v>21659886</v>
      </c>
      <c r="G19" s="100">
        <f t="shared" si="3"/>
        <v>0</v>
      </c>
      <c r="H19" s="100">
        <f t="shared" si="3"/>
        <v>2182382</v>
      </c>
      <c r="I19" s="100">
        <f t="shared" si="3"/>
        <v>391751</v>
      </c>
      <c r="J19" s="100">
        <f t="shared" si="3"/>
        <v>2574133</v>
      </c>
      <c r="K19" s="100">
        <f t="shared" si="3"/>
        <v>3421426</v>
      </c>
      <c r="L19" s="100">
        <f t="shared" si="3"/>
        <v>0</v>
      </c>
      <c r="M19" s="100">
        <f t="shared" si="3"/>
        <v>573000</v>
      </c>
      <c r="N19" s="100">
        <f t="shared" si="3"/>
        <v>3994426</v>
      </c>
      <c r="O19" s="100">
        <f t="shared" si="3"/>
        <v>1354772</v>
      </c>
      <c r="P19" s="100">
        <f t="shared" si="3"/>
        <v>228502</v>
      </c>
      <c r="Q19" s="100">
        <f t="shared" si="3"/>
        <v>975633</v>
      </c>
      <c r="R19" s="100">
        <f t="shared" si="3"/>
        <v>2558907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9127466</v>
      </c>
      <c r="X19" s="100">
        <f t="shared" si="3"/>
        <v>15266505</v>
      </c>
      <c r="Y19" s="100">
        <f t="shared" si="3"/>
        <v>-6139039</v>
      </c>
      <c r="Z19" s="137">
        <f>+IF(X19&lt;&gt;0,+(Y19/X19)*100,0)</f>
        <v>-40.212471682287465</v>
      </c>
      <c r="AA19" s="102">
        <f>SUM(AA20:AA23)</f>
        <v>21659886</v>
      </c>
    </row>
    <row r="20" spans="1:27" ht="12.75">
      <c r="A20" s="138" t="s">
        <v>89</v>
      </c>
      <c r="B20" s="136"/>
      <c r="C20" s="155">
        <v>477284</v>
      </c>
      <c r="D20" s="155"/>
      <c r="E20" s="156">
        <v>8980000</v>
      </c>
      <c r="F20" s="60">
        <v>17873905</v>
      </c>
      <c r="G20" s="60"/>
      <c r="H20" s="60">
        <v>258759</v>
      </c>
      <c r="I20" s="60">
        <v>285751</v>
      </c>
      <c r="J20" s="60">
        <v>544510</v>
      </c>
      <c r="K20" s="60">
        <v>3066753</v>
      </c>
      <c r="L20" s="60"/>
      <c r="M20" s="60">
        <v>573000</v>
      </c>
      <c r="N20" s="60">
        <v>3639753</v>
      </c>
      <c r="O20" s="60">
        <v>1354772</v>
      </c>
      <c r="P20" s="60"/>
      <c r="Q20" s="60"/>
      <c r="R20" s="60">
        <v>1354772</v>
      </c>
      <c r="S20" s="60"/>
      <c r="T20" s="60"/>
      <c r="U20" s="60"/>
      <c r="V20" s="60"/>
      <c r="W20" s="60">
        <v>5539035</v>
      </c>
      <c r="X20" s="60">
        <v>8860000</v>
      </c>
      <c r="Y20" s="60">
        <v>-3320965</v>
      </c>
      <c r="Z20" s="140">
        <v>-37.48</v>
      </c>
      <c r="AA20" s="62">
        <v>17873905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>
        <v>2606505</v>
      </c>
      <c r="F22" s="159"/>
      <c r="G22" s="159"/>
      <c r="H22" s="159">
        <v>587642</v>
      </c>
      <c r="I22" s="159"/>
      <c r="J22" s="159">
        <v>587642</v>
      </c>
      <c r="K22" s="159"/>
      <c r="L22" s="159"/>
      <c r="M22" s="159"/>
      <c r="N22" s="159"/>
      <c r="O22" s="159"/>
      <c r="P22" s="159">
        <v>228502</v>
      </c>
      <c r="Q22" s="159">
        <v>975633</v>
      </c>
      <c r="R22" s="159">
        <v>1204135</v>
      </c>
      <c r="S22" s="159"/>
      <c r="T22" s="159"/>
      <c r="U22" s="159"/>
      <c r="V22" s="159"/>
      <c r="W22" s="159">
        <v>1791777</v>
      </c>
      <c r="X22" s="159">
        <v>2606505</v>
      </c>
      <c r="Y22" s="159">
        <v>-814728</v>
      </c>
      <c r="Z22" s="141">
        <v>-31.26</v>
      </c>
      <c r="AA22" s="225"/>
    </row>
    <row r="23" spans="1:27" ht="12.75">
      <c r="A23" s="138" t="s">
        <v>92</v>
      </c>
      <c r="B23" s="136"/>
      <c r="C23" s="155">
        <v>3602907</v>
      </c>
      <c r="D23" s="155"/>
      <c r="E23" s="156">
        <v>3800000</v>
      </c>
      <c r="F23" s="60">
        <v>3785981</v>
      </c>
      <c r="G23" s="60"/>
      <c r="H23" s="60">
        <v>1335981</v>
      </c>
      <c r="I23" s="60">
        <v>106000</v>
      </c>
      <c r="J23" s="60">
        <v>1441981</v>
      </c>
      <c r="K23" s="60">
        <v>354673</v>
      </c>
      <c r="L23" s="60"/>
      <c r="M23" s="60"/>
      <c r="N23" s="60">
        <v>354673</v>
      </c>
      <c r="O23" s="60"/>
      <c r="P23" s="60"/>
      <c r="Q23" s="60"/>
      <c r="R23" s="60"/>
      <c r="S23" s="60"/>
      <c r="T23" s="60"/>
      <c r="U23" s="60"/>
      <c r="V23" s="60"/>
      <c r="W23" s="60">
        <v>1796654</v>
      </c>
      <c r="X23" s="60">
        <v>3800000</v>
      </c>
      <c r="Y23" s="60">
        <v>-2003346</v>
      </c>
      <c r="Z23" s="140">
        <v>-52.72</v>
      </c>
      <c r="AA23" s="62">
        <v>3785981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100328592</v>
      </c>
      <c r="D25" s="217">
        <f>+D5+D9+D15+D19+D24</f>
        <v>0</v>
      </c>
      <c r="E25" s="230">
        <f t="shared" si="4"/>
        <v>141632508</v>
      </c>
      <c r="F25" s="219">
        <f t="shared" si="4"/>
        <v>162818703</v>
      </c>
      <c r="G25" s="219">
        <f t="shared" si="4"/>
        <v>6969562</v>
      </c>
      <c r="H25" s="219">
        <f t="shared" si="4"/>
        <v>6822752</v>
      </c>
      <c r="I25" s="219">
        <f t="shared" si="4"/>
        <v>3506734</v>
      </c>
      <c r="J25" s="219">
        <f t="shared" si="4"/>
        <v>17299048</v>
      </c>
      <c r="K25" s="219">
        <f t="shared" si="4"/>
        <v>17306963</v>
      </c>
      <c r="L25" s="219">
        <f t="shared" si="4"/>
        <v>10071186</v>
      </c>
      <c r="M25" s="219">
        <f t="shared" si="4"/>
        <v>29574381</v>
      </c>
      <c r="N25" s="219">
        <f t="shared" si="4"/>
        <v>56952530</v>
      </c>
      <c r="O25" s="219">
        <f t="shared" si="4"/>
        <v>8978135</v>
      </c>
      <c r="P25" s="219">
        <f t="shared" si="4"/>
        <v>8191985</v>
      </c>
      <c r="Q25" s="219">
        <f t="shared" si="4"/>
        <v>20964602</v>
      </c>
      <c r="R25" s="219">
        <f t="shared" si="4"/>
        <v>38134722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112386300</v>
      </c>
      <c r="X25" s="219">
        <f t="shared" si="4"/>
        <v>110670905</v>
      </c>
      <c r="Y25" s="219">
        <f t="shared" si="4"/>
        <v>1715395</v>
      </c>
      <c r="Z25" s="231">
        <f>+IF(X25&lt;&gt;0,+(Y25/X25)*100,0)</f>
        <v>1.5499963608321445</v>
      </c>
      <c r="AA25" s="232">
        <f>+AA5+AA9+AA15+AA19+AA24</f>
        <v>162818703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48340925</v>
      </c>
      <c r="D28" s="155"/>
      <c r="E28" s="156">
        <v>61162000</v>
      </c>
      <c r="F28" s="60">
        <v>70640731</v>
      </c>
      <c r="G28" s="60">
        <v>4619084</v>
      </c>
      <c r="H28" s="60">
        <v>3201065</v>
      </c>
      <c r="I28" s="60">
        <v>1715693</v>
      </c>
      <c r="J28" s="60">
        <v>9535842</v>
      </c>
      <c r="K28" s="60">
        <v>7431474</v>
      </c>
      <c r="L28" s="60">
        <v>7076362</v>
      </c>
      <c r="M28" s="60">
        <v>16951692</v>
      </c>
      <c r="N28" s="60">
        <v>31459528</v>
      </c>
      <c r="O28" s="60">
        <v>2682273</v>
      </c>
      <c r="P28" s="60">
        <v>6316930</v>
      </c>
      <c r="Q28" s="60">
        <v>11155109</v>
      </c>
      <c r="R28" s="60">
        <v>20154312</v>
      </c>
      <c r="S28" s="60"/>
      <c r="T28" s="60"/>
      <c r="U28" s="60"/>
      <c r="V28" s="60"/>
      <c r="W28" s="60">
        <v>61149682</v>
      </c>
      <c r="X28" s="60">
        <v>47261000</v>
      </c>
      <c r="Y28" s="60">
        <v>13888682</v>
      </c>
      <c r="Z28" s="140">
        <v>29.39</v>
      </c>
      <c r="AA28" s="155">
        <v>70640731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48340925</v>
      </c>
      <c r="D32" s="210">
        <f>SUM(D28:D31)</f>
        <v>0</v>
      </c>
      <c r="E32" s="211">
        <f t="shared" si="5"/>
        <v>61162000</v>
      </c>
      <c r="F32" s="77">
        <f t="shared" si="5"/>
        <v>70640731</v>
      </c>
      <c r="G32" s="77">
        <f t="shared" si="5"/>
        <v>4619084</v>
      </c>
      <c r="H32" s="77">
        <f t="shared" si="5"/>
        <v>3201065</v>
      </c>
      <c r="I32" s="77">
        <f t="shared" si="5"/>
        <v>1715693</v>
      </c>
      <c r="J32" s="77">
        <f t="shared" si="5"/>
        <v>9535842</v>
      </c>
      <c r="K32" s="77">
        <f t="shared" si="5"/>
        <v>7431474</v>
      </c>
      <c r="L32" s="77">
        <f t="shared" si="5"/>
        <v>7076362</v>
      </c>
      <c r="M32" s="77">
        <f t="shared" si="5"/>
        <v>16951692</v>
      </c>
      <c r="N32" s="77">
        <f t="shared" si="5"/>
        <v>31459528</v>
      </c>
      <c r="O32" s="77">
        <f t="shared" si="5"/>
        <v>2682273</v>
      </c>
      <c r="P32" s="77">
        <f t="shared" si="5"/>
        <v>6316930</v>
      </c>
      <c r="Q32" s="77">
        <f t="shared" si="5"/>
        <v>11155109</v>
      </c>
      <c r="R32" s="77">
        <f t="shared" si="5"/>
        <v>20154312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61149682</v>
      </c>
      <c r="X32" s="77">
        <f t="shared" si="5"/>
        <v>47261000</v>
      </c>
      <c r="Y32" s="77">
        <f t="shared" si="5"/>
        <v>13888682</v>
      </c>
      <c r="Z32" s="212">
        <f>+IF(X32&lt;&gt;0,+(Y32/X32)*100,0)</f>
        <v>29.387194515562516</v>
      </c>
      <c r="AA32" s="79">
        <f>SUM(AA28:AA31)</f>
        <v>70640731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51987667</v>
      </c>
      <c r="D35" s="155"/>
      <c r="E35" s="156">
        <v>80470508</v>
      </c>
      <c r="F35" s="60">
        <v>92177972</v>
      </c>
      <c r="G35" s="60">
        <v>2350478</v>
      </c>
      <c r="H35" s="60">
        <v>3621687</v>
      </c>
      <c r="I35" s="60">
        <v>1791041</v>
      </c>
      <c r="J35" s="60">
        <v>7763206</v>
      </c>
      <c r="K35" s="60">
        <v>9875489</v>
      </c>
      <c r="L35" s="60">
        <v>2994824</v>
      </c>
      <c r="M35" s="60">
        <v>12622689</v>
      </c>
      <c r="N35" s="60">
        <v>25493002</v>
      </c>
      <c r="O35" s="60">
        <v>6295862</v>
      </c>
      <c r="P35" s="60">
        <v>1875055</v>
      </c>
      <c r="Q35" s="60">
        <v>9809493</v>
      </c>
      <c r="R35" s="60">
        <v>17980410</v>
      </c>
      <c r="S35" s="60"/>
      <c r="T35" s="60"/>
      <c r="U35" s="60"/>
      <c r="V35" s="60"/>
      <c r="W35" s="60">
        <v>51236618</v>
      </c>
      <c r="X35" s="60">
        <v>46897000</v>
      </c>
      <c r="Y35" s="60">
        <v>4339618</v>
      </c>
      <c r="Z35" s="140">
        <v>9.25</v>
      </c>
      <c r="AA35" s="62">
        <v>92177972</v>
      </c>
    </row>
    <row r="36" spans="1:27" ht="12.75">
      <c r="A36" s="238" t="s">
        <v>139</v>
      </c>
      <c r="B36" s="149"/>
      <c r="C36" s="222">
        <f aca="true" t="shared" si="6" ref="C36:Y36">SUM(C32:C35)</f>
        <v>100328592</v>
      </c>
      <c r="D36" s="222">
        <f>SUM(D32:D35)</f>
        <v>0</v>
      </c>
      <c r="E36" s="218">
        <f t="shared" si="6"/>
        <v>141632508</v>
      </c>
      <c r="F36" s="220">
        <f t="shared" si="6"/>
        <v>162818703</v>
      </c>
      <c r="G36" s="220">
        <f t="shared" si="6"/>
        <v>6969562</v>
      </c>
      <c r="H36" s="220">
        <f t="shared" si="6"/>
        <v>6822752</v>
      </c>
      <c r="I36" s="220">
        <f t="shared" si="6"/>
        <v>3506734</v>
      </c>
      <c r="J36" s="220">
        <f t="shared" si="6"/>
        <v>17299048</v>
      </c>
      <c r="K36" s="220">
        <f t="shared" si="6"/>
        <v>17306963</v>
      </c>
      <c r="L36" s="220">
        <f t="shared" si="6"/>
        <v>10071186</v>
      </c>
      <c r="M36" s="220">
        <f t="shared" si="6"/>
        <v>29574381</v>
      </c>
      <c r="N36" s="220">
        <f t="shared" si="6"/>
        <v>56952530</v>
      </c>
      <c r="O36" s="220">
        <f t="shared" si="6"/>
        <v>8978135</v>
      </c>
      <c r="P36" s="220">
        <f t="shared" si="6"/>
        <v>8191985</v>
      </c>
      <c r="Q36" s="220">
        <f t="shared" si="6"/>
        <v>20964602</v>
      </c>
      <c r="R36" s="220">
        <f t="shared" si="6"/>
        <v>38134722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112386300</v>
      </c>
      <c r="X36" s="220">
        <f t="shared" si="6"/>
        <v>94158000</v>
      </c>
      <c r="Y36" s="220">
        <f t="shared" si="6"/>
        <v>18228300</v>
      </c>
      <c r="Z36" s="221">
        <f>+IF(X36&lt;&gt;0,+(Y36/X36)*100,0)</f>
        <v>19.359268463646213</v>
      </c>
      <c r="AA36" s="239">
        <f>SUM(AA32:AA35)</f>
        <v>162818703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55932345</v>
      </c>
      <c r="D6" s="155"/>
      <c r="E6" s="59">
        <v>5000000</v>
      </c>
      <c r="F6" s="60">
        <v>1837000</v>
      </c>
      <c r="G6" s="60">
        <v>102003647</v>
      </c>
      <c r="H6" s="60">
        <v>74300602</v>
      </c>
      <c r="I6" s="60">
        <v>57348647</v>
      </c>
      <c r="J6" s="60">
        <v>57348647</v>
      </c>
      <c r="K6" s="60">
        <v>29958787</v>
      </c>
      <c r="L6" s="60">
        <v>4311843</v>
      </c>
      <c r="M6" s="60">
        <v>49338243</v>
      </c>
      <c r="N6" s="60">
        <v>49338243</v>
      </c>
      <c r="O6" s="60">
        <v>25848537</v>
      </c>
      <c r="P6" s="60">
        <v>19656084</v>
      </c>
      <c r="Q6" s="60">
        <v>57710671</v>
      </c>
      <c r="R6" s="60">
        <v>57710671</v>
      </c>
      <c r="S6" s="60"/>
      <c r="T6" s="60"/>
      <c r="U6" s="60"/>
      <c r="V6" s="60"/>
      <c r="W6" s="60">
        <v>57710671</v>
      </c>
      <c r="X6" s="60">
        <v>1377750</v>
      </c>
      <c r="Y6" s="60">
        <v>56332921</v>
      </c>
      <c r="Z6" s="140">
        <v>4088.76</v>
      </c>
      <c r="AA6" s="62">
        <v>1837000</v>
      </c>
    </row>
    <row r="7" spans="1:27" ht="12.75">
      <c r="A7" s="249" t="s">
        <v>144</v>
      </c>
      <c r="B7" s="182"/>
      <c r="C7" s="155"/>
      <c r="D7" s="155"/>
      <c r="E7" s="59">
        <v>67701138</v>
      </c>
      <c r="F7" s="60">
        <v>38864138</v>
      </c>
      <c r="G7" s="60">
        <v>53921122</v>
      </c>
      <c r="H7" s="60">
        <v>53921122</v>
      </c>
      <c r="I7" s="60">
        <v>53921122</v>
      </c>
      <c r="J7" s="60">
        <v>53921122</v>
      </c>
      <c r="K7" s="60">
        <v>54760659</v>
      </c>
      <c r="L7" s="60">
        <v>54760659</v>
      </c>
      <c r="M7" s="60">
        <v>55332721</v>
      </c>
      <c r="N7" s="60">
        <v>55332721</v>
      </c>
      <c r="O7" s="60">
        <v>55624176</v>
      </c>
      <c r="P7" s="60">
        <v>40897387</v>
      </c>
      <c r="Q7" s="60">
        <v>41112489</v>
      </c>
      <c r="R7" s="60">
        <v>41112489</v>
      </c>
      <c r="S7" s="60"/>
      <c r="T7" s="60"/>
      <c r="U7" s="60"/>
      <c r="V7" s="60"/>
      <c r="W7" s="60">
        <v>41112489</v>
      </c>
      <c r="X7" s="60">
        <v>29148104</v>
      </c>
      <c r="Y7" s="60">
        <v>11964385</v>
      </c>
      <c r="Z7" s="140">
        <v>41.05</v>
      </c>
      <c r="AA7" s="62">
        <v>38864138</v>
      </c>
    </row>
    <row r="8" spans="1:27" ht="12.75">
      <c r="A8" s="249" t="s">
        <v>145</v>
      </c>
      <c r="B8" s="182"/>
      <c r="C8" s="155">
        <v>6883323</v>
      </c>
      <c r="D8" s="155"/>
      <c r="E8" s="59">
        <v>12951119</v>
      </c>
      <c r="F8" s="60">
        <v>12951119</v>
      </c>
      <c r="G8" s="60">
        <v>115978918</v>
      </c>
      <c r="H8" s="60">
        <v>6883323</v>
      </c>
      <c r="I8" s="60">
        <v>6883323</v>
      </c>
      <c r="J8" s="60">
        <v>6883323</v>
      </c>
      <c r="K8" s="60">
        <v>6883323</v>
      </c>
      <c r="L8" s="60">
        <v>6883323</v>
      </c>
      <c r="M8" s="60">
        <v>6883323</v>
      </c>
      <c r="N8" s="60">
        <v>6883323</v>
      </c>
      <c r="O8" s="60">
        <v>6883323</v>
      </c>
      <c r="P8" s="60">
        <v>6883323</v>
      </c>
      <c r="Q8" s="60">
        <v>6883323</v>
      </c>
      <c r="R8" s="60">
        <v>6883323</v>
      </c>
      <c r="S8" s="60"/>
      <c r="T8" s="60"/>
      <c r="U8" s="60"/>
      <c r="V8" s="60"/>
      <c r="W8" s="60">
        <v>6883323</v>
      </c>
      <c r="X8" s="60">
        <v>9713339</v>
      </c>
      <c r="Y8" s="60">
        <v>-2830016</v>
      </c>
      <c r="Z8" s="140">
        <v>-29.14</v>
      </c>
      <c r="AA8" s="62">
        <v>12951119</v>
      </c>
    </row>
    <row r="9" spans="1:27" ht="12.75">
      <c r="A9" s="249" t="s">
        <v>146</v>
      </c>
      <c r="B9" s="182"/>
      <c r="C9" s="155">
        <v>16345697</v>
      </c>
      <c r="D9" s="155"/>
      <c r="E9" s="59">
        <v>42046020</v>
      </c>
      <c r="F9" s="60">
        <v>42046019</v>
      </c>
      <c r="G9" s="60">
        <v>17908067</v>
      </c>
      <c r="H9" s="60">
        <v>9948896</v>
      </c>
      <c r="I9" s="60">
        <v>9948896</v>
      </c>
      <c r="J9" s="60">
        <v>9948896</v>
      </c>
      <c r="K9" s="60">
        <v>9948896</v>
      </c>
      <c r="L9" s="60">
        <v>9948896</v>
      </c>
      <c r="M9" s="60">
        <v>9948896</v>
      </c>
      <c r="N9" s="60">
        <v>9948896</v>
      </c>
      <c r="O9" s="60">
        <v>9948896</v>
      </c>
      <c r="P9" s="60">
        <v>9948896</v>
      </c>
      <c r="Q9" s="60">
        <v>9948896</v>
      </c>
      <c r="R9" s="60">
        <v>9948896</v>
      </c>
      <c r="S9" s="60"/>
      <c r="T9" s="60"/>
      <c r="U9" s="60"/>
      <c r="V9" s="60"/>
      <c r="W9" s="60">
        <v>9948896</v>
      </c>
      <c r="X9" s="60">
        <v>31534514</v>
      </c>
      <c r="Y9" s="60">
        <v>-21585618</v>
      </c>
      <c r="Z9" s="140">
        <v>-68.45</v>
      </c>
      <c r="AA9" s="62">
        <v>42046019</v>
      </c>
    </row>
    <row r="10" spans="1:27" ht="12.75">
      <c r="A10" s="249" t="s">
        <v>147</v>
      </c>
      <c r="B10" s="182"/>
      <c r="C10" s="155">
        <v>56033124</v>
      </c>
      <c r="D10" s="155"/>
      <c r="E10" s="59">
        <v>11470219</v>
      </c>
      <c r="F10" s="60">
        <v>11470219</v>
      </c>
      <c r="G10" s="159"/>
      <c r="H10" s="159">
        <v>62429925</v>
      </c>
      <c r="I10" s="159">
        <v>62429925</v>
      </c>
      <c r="J10" s="60">
        <v>62429925</v>
      </c>
      <c r="K10" s="159">
        <v>62429925</v>
      </c>
      <c r="L10" s="159">
        <v>62429925</v>
      </c>
      <c r="M10" s="60">
        <v>62429925</v>
      </c>
      <c r="N10" s="159">
        <v>62429925</v>
      </c>
      <c r="O10" s="159">
        <v>62429925</v>
      </c>
      <c r="P10" s="159">
        <v>62429925</v>
      </c>
      <c r="Q10" s="60">
        <v>62429925</v>
      </c>
      <c r="R10" s="159">
        <v>62429925</v>
      </c>
      <c r="S10" s="159"/>
      <c r="T10" s="60"/>
      <c r="U10" s="159"/>
      <c r="V10" s="159"/>
      <c r="W10" s="159">
        <v>62429925</v>
      </c>
      <c r="X10" s="60">
        <v>8602664</v>
      </c>
      <c r="Y10" s="159">
        <v>53827261</v>
      </c>
      <c r="Z10" s="141">
        <v>625.7</v>
      </c>
      <c r="AA10" s="225">
        <v>11470219</v>
      </c>
    </row>
    <row r="11" spans="1:27" ht="12.75">
      <c r="A11" s="249" t="s">
        <v>148</v>
      </c>
      <c r="B11" s="182"/>
      <c r="C11" s="155">
        <v>3012223</v>
      </c>
      <c r="D11" s="155"/>
      <c r="E11" s="59">
        <v>3053557</v>
      </c>
      <c r="F11" s="60">
        <v>3053557</v>
      </c>
      <c r="G11" s="60">
        <v>1019912</v>
      </c>
      <c r="H11" s="60">
        <v>3012223</v>
      </c>
      <c r="I11" s="60">
        <v>3012223</v>
      </c>
      <c r="J11" s="60">
        <v>3012223</v>
      </c>
      <c r="K11" s="60">
        <v>3012223</v>
      </c>
      <c r="L11" s="60">
        <v>3012223</v>
      </c>
      <c r="M11" s="60">
        <v>3012223</v>
      </c>
      <c r="N11" s="60">
        <v>3012223</v>
      </c>
      <c r="O11" s="60">
        <v>3012223</v>
      </c>
      <c r="P11" s="60">
        <v>3012223</v>
      </c>
      <c r="Q11" s="60">
        <v>3012223</v>
      </c>
      <c r="R11" s="60">
        <v>3012223</v>
      </c>
      <c r="S11" s="60"/>
      <c r="T11" s="60"/>
      <c r="U11" s="60"/>
      <c r="V11" s="60"/>
      <c r="W11" s="60">
        <v>3012223</v>
      </c>
      <c r="X11" s="60">
        <v>2290168</v>
      </c>
      <c r="Y11" s="60">
        <v>722055</v>
      </c>
      <c r="Z11" s="140">
        <v>31.53</v>
      </c>
      <c r="AA11" s="62">
        <v>3053557</v>
      </c>
    </row>
    <row r="12" spans="1:27" ht="12.75">
      <c r="A12" s="250" t="s">
        <v>56</v>
      </c>
      <c r="B12" s="251"/>
      <c r="C12" s="168">
        <f aca="true" t="shared" si="0" ref="C12:Y12">SUM(C6:C11)</f>
        <v>138206712</v>
      </c>
      <c r="D12" s="168">
        <f>SUM(D6:D11)</f>
        <v>0</v>
      </c>
      <c r="E12" s="72">
        <f t="shared" si="0"/>
        <v>142222053</v>
      </c>
      <c r="F12" s="73">
        <f t="shared" si="0"/>
        <v>110222052</v>
      </c>
      <c r="G12" s="73">
        <f t="shared" si="0"/>
        <v>290831666</v>
      </c>
      <c r="H12" s="73">
        <f t="shared" si="0"/>
        <v>210496091</v>
      </c>
      <c r="I12" s="73">
        <f t="shared" si="0"/>
        <v>193544136</v>
      </c>
      <c r="J12" s="73">
        <f t="shared" si="0"/>
        <v>193544136</v>
      </c>
      <c r="K12" s="73">
        <f t="shared" si="0"/>
        <v>166993813</v>
      </c>
      <c r="L12" s="73">
        <f t="shared" si="0"/>
        <v>141346869</v>
      </c>
      <c r="M12" s="73">
        <f t="shared" si="0"/>
        <v>186945331</v>
      </c>
      <c r="N12" s="73">
        <f t="shared" si="0"/>
        <v>186945331</v>
      </c>
      <c r="O12" s="73">
        <f t="shared" si="0"/>
        <v>163747080</v>
      </c>
      <c r="P12" s="73">
        <f t="shared" si="0"/>
        <v>142827838</v>
      </c>
      <c r="Q12" s="73">
        <f t="shared" si="0"/>
        <v>181097527</v>
      </c>
      <c r="R12" s="73">
        <f t="shared" si="0"/>
        <v>181097527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181097527</v>
      </c>
      <c r="X12" s="73">
        <f t="shared" si="0"/>
        <v>82666539</v>
      </c>
      <c r="Y12" s="73">
        <f t="shared" si="0"/>
        <v>98430988</v>
      </c>
      <c r="Z12" s="170">
        <f>+IF(X12&lt;&gt;0,+(Y12/X12)*100,0)</f>
        <v>119.06992743460567</v>
      </c>
      <c r="AA12" s="74">
        <f>SUM(AA6:AA11)</f>
        <v>110222052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240057</v>
      </c>
      <c r="D17" s="155"/>
      <c r="E17" s="59">
        <v>249045</v>
      </c>
      <c r="F17" s="60">
        <v>249045</v>
      </c>
      <c r="G17" s="60">
        <v>249048</v>
      </c>
      <c r="H17" s="60">
        <v>240057</v>
      </c>
      <c r="I17" s="60">
        <v>240057</v>
      </c>
      <c r="J17" s="60">
        <v>240057</v>
      </c>
      <c r="K17" s="60">
        <v>240057</v>
      </c>
      <c r="L17" s="60">
        <v>240057</v>
      </c>
      <c r="M17" s="60">
        <v>240057</v>
      </c>
      <c r="N17" s="60">
        <v>240057</v>
      </c>
      <c r="O17" s="60">
        <v>240057</v>
      </c>
      <c r="P17" s="60">
        <v>240057</v>
      </c>
      <c r="Q17" s="60">
        <v>240057</v>
      </c>
      <c r="R17" s="60">
        <v>240057</v>
      </c>
      <c r="S17" s="60"/>
      <c r="T17" s="60"/>
      <c r="U17" s="60"/>
      <c r="V17" s="60"/>
      <c r="W17" s="60">
        <v>240057</v>
      </c>
      <c r="X17" s="60">
        <v>186784</v>
      </c>
      <c r="Y17" s="60">
        <v>53273</v>
      </c>
      <c r="Z17" s="140">
        <v>28.52</v>
      </c>
      <c r="AA17" s="62">
        <v>249045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674509105</v>
      </c>
      <c r="D19" s="155"/>
      <c r="E19" s="59">
        <v>683693720</v>
      </c>
      <c r="F19" s="60">
        <v>702879915</v>
      </c>
      <c r="G19" s="60">
        <v>732589016</v>
      </c>
      <c r="H19" s="60">
        <v>688439704</v>
      </c>
      <c r="I19" s="60">
        <v>691807438</v>
      </c>
      <c r="J19" s="60">
        <v>691807438</v>
      </c>
      <c r="K19" s="60">
        <v>709114399</v>
      </c>
      <c r="L19" s="60">
        <v>723367221</v>
      </c>
      <c r="M19" s="60">
        <v>750656603</v>
      </c>
      <c r="N19" s="60">
        <v>750656603</v>
      </c>
      <c r="O19" s="60">
        <v>759634738</v>
      </c>
      <c r="P19" s="60">
        <v>767826724</v>
      </c>
      <c r="Q19" s="60">
        <v>788791323</v>
      </c>
      <c r="R19" s="60">
        <v>788791323</v>
      </c>
      <c r="S19" s="60"/>
      <c r="T19" s="60"/>
      <c r="U19" s="60"/>
      <c r="V19" s="60"/>
      <c r="W19" s="60">
        <v>788791323</v>
      </c>
      <c r="X19" s="60">
        <v>527159936</v>
      </c>
      <c r="Y19" s="60">
        <v>261631387</v>
      </c>
      <c r="Z19" s="140">
        <v>49.63</v>
      </c>
      <c r="AA19" s="62">
        <v>702879915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117244</v>
      </c>
      <c r="D22" s="155"/>
      <c r="E22" s="59">
        <v>208103</v>
      </c>
      <c r="F22" s="60">
        <v>208103</v>
      </c>
      <c r="G22" s="60">
        <v>182372</v>
      </c>
      <c r="H22" s="60">
        <v>117244</v>
      </c>
      <c r="I22" s="60">
        <v>117244</v>
      </c>
      <c r="J22" s="60">
        <v>117244</v>
      </c>
      <c r="K22" s="60">
        <v>117244</v>
      </c>
      <c r="L22" s="60">
        <v>117244</v>
      </c>
      <c r="M22" s="60">
        <v>117244</v>
      </c>
      <c r="N22" s="60">
        <v>117244</v>
      </c>
      <c r="O22" s="60">
        <v>117244</v>
      </c>
      <c r="P22" s="60">
        <v>117244</v>
      </c>
      <c r="Q22" s="60">
        <v>117244</v>
      </c>
      <c r="R22" s="60">
        <v>117244</v>
      </c>
      <c r="S22" s="60"/>
      <c r="T22" s="60"/>
      <c r="U22" s="60"/>
      <c r="V22" s="60"/>
      <c r="W22" s="60">
        <v>117244</v>
      </c>
      <c r="X22" s="60">
        <v>156077</v>
      </c>
      <c r="Y22" s="60">
        <v>-38833</v>
      </c>
      <c r="Z22" s="140">
        <v>-24.88</v>
      </c>
      <c r="AA22" s="62">
        <v>208103</v>
      </c>
    </row>
    <row r="23" spans="1:27" ht="12.75">
      <c r="A23" s="249" t="s">
        <v>158</v>
      </c>
      <c r="B23" s="182"/>
      <c r="C23" s="155">
        <v>548500</v>
      </c>
      <c r="D23" s="155"/>
      <c r="E23" s="59">
        <v>548500</v>
      </c>
      <c r="F23" s="60">
        <v>548500</v>
      </c>
      <c r="G23" s="159">
        <v>548500</v>
      </c>
      <c r="H23" s="159">
        <v>548500</v>
      </c>
      <c r="I23" s="159">
        <v>548500</v>
      </c>
      <c r="J23" s="60">
        <v>548500</v>
      </c>
      <c r="K23" s="159">
        <v>548500</v>
      </c>
      <c r="L23" s="159">
        <v>548500</v>
      </c>
      <c r="M23" s="60">
        <v>548500</v>
      </c>
      <c r="N23" s="159">
        <v>548500</v>
      </c>
      <c r="O23" s="159">
        <v>548500</v>
      </c>
      <c r="P23" s="159">
        <v>548500</v>
      </c>
      <c r="Q23" s="60">
        <v>548500</v>
      </c>
      <c r="R23" s="159">
        <v>548500</v>
      </c>
      <c r="S23" s="159"/>
      <c r="T23" s="60"/>
      <c r="U23" s="159"/>
      <c r="V23" s="159"/>
      <c r="W23" s="159">
        <v>548500</v>
      </c>
      <c r="X23" s="60">
        <v>411375</v>
      </c>
      <c r="Y23" s="159">
        <v>137125</v>
      </c>
      <c r="Z23" s="141">
        <v>33.33</v>
      </c>
      <c r="AA23" s="225">
        <v>548500</v>
      </c>
    </row>
    <row r="24" spans="1:27" ht="12.75">
      <c r="A24" s="250" t="s">
        <v>57</v>
      </c>
      <c r="B24" s="253"/>
      <c r="C24" s="168">
        <f aca="true" t="shared" si="1" ref="C24:Y24">SUM(C15:C23)</f>
        <v>675414906</v>
      </c>
      <c r="D24" s="168">
        <f>SUM(D15:D23)</f>
        <v>0</v>
      </c>
      <c r="E24" s="76">
        <f t="shared" si="1"/>
        <v>684699368</v>
      </c>
      <c r="F24" s="77">
        <f t="shared" si="1"/>
        <v>703885563</v>
      </c>
      <c r="G24" s="77">
        <f t="shared" si="1"/>
        <v>733568936</v>
      </c>
      <c r="H24" s="77">
        <f t="shared" si="1"/>
        <v>689345505</v>
      </c>
      <c r="I24" s="77">
        <f t="shared" si="1"/>
        <v>692713239</v>
      </c>
      <c r="J24" s="77">
        <f t="shared" si="1"/>
        <v>692713239</v>
      </c>
      <c r="K24" s="77">
        <f t="shared" si="1"/>
        <v>710020200</v>
      </c>
      <c r="L24" s="77">
        <f t="shared" si="1"/>
        <v>724273022</v>
      </c>
      <c r="M24" s="77">
        <f t="shared" si="1"/>
        <v>751562404</v>
      </c>
      <c r="N24" s="77">
        <f t="shared" si="1"/>
        <v>751562404</v>
      </c>
      <c r="O24" s="77">
        <f t="shared" si="1"/>
        <v>760540539</v>
      </c>
      <c r="P24" s="77">
        <f t="shared" si="1"/>
        <v>768732525</v>
      </c>
      <c r="Q24" s="77">
        <f t="shared" si="1"/>
        <v>789697124</v>
      </c>
      <c r="R24" s="77">
        <f t="shared" si="1"/>
        <v>789697124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789697124</v>
      </c>
      <c r="X24" s="77">
        <f t="shared" si="1"/>
        <v>527914172</v>
      </c>
      <c r="Y24" s="77">
        <f t="shared" si="1"/>
        <v>261782952</v>
      </c>
      <c r="Z24" s="212">
        <f>+IF(X24&lt;&gt;0,+(Y24/X24)*100,0)</f>
        <v>49.588165251983426</v>
      </c>
      <c r="AA24" s="79">
        <f>SUM(AA15:AA23)</f>
        <v>703885563</v>
      </c>
    </row>
    <row r="25" spans="1:27" ht="12.75">
      <c r="A25" s="250" t="s">
        <v>159</v>
      </c>
      <c r="B25" s="251"/>
      <c r="C25" s="168">
        <f aca="true" t="shared" si="2" ref="C25:Y25">+C12+C24</f>
        <v>813621618</v>
      </c>
      <c r="D25" s="168">
        <f>+D12+D24</f>
        <v>0</v>
      </c>
      <c r="E25" s="72">
        <f t="shared" si="2"/>
        <v>826921421</v>
      </c>
      <c r="F25" s="73">
        <f t="shared" si="2"/>
        <v>814107615</v>
      </c>
      <c r="G25" s="73">
        <f t="shared" si="2"/>
        <v>1024400602</v>
      </c>
      <c r="H25" s="73">
        <f t="shared" si="2"/>
        <v>899841596</v>
      </c>
      <c r="I25" s="73">
        <f t="shared" si="2"/>
        <v>886257375</v>
      </c>
      <c r="J25" s="73">
        <f t="shared" si="2"/>
        <v>886257375</v>
      </c>
      <c r="K25" s="73">
        <f t="shared" si="2"/>
        <v>877014013</v>
      </c>
      <c r="L25" s="73">
        <f t="shared" si="2"/>
        <v>865619891</v>
      </c>
      <c r="M25" s="73">
        <f t="shared" si="2"/>
        <v>938507735</v>
      </c>
      <c r="N25" s="73">
        <f t="shared" si="2"/>
        <v>938507735</v>
      </c>
      <c r="O25" s="73">
        <f t="shared" si="2"/>
        <v>924287619</v>
      </c>
      <c r="P25" s="73">
        <f t="shared" si="2"/>
        <v>911560363</v>
      </c>
      <c r="Q25" s="73">
        <f t="shared" si="2"/>
        <v>970794651</v>
      </c>
      <c r="R25" s="73">
        <f t="shared" si="2"/>
        <v>970794651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970794651</v>
      </c>
      <c r="X25" s="73">
        <f t="shared" si="2"/>
        <v>610580711</v>
      </c>
      <c r="Y25" s="73">
        <f t="shared" si="2"/>
        <v>360213940</v>
      </c>
      <c r="Z25" s="170">
        <f>+IF(X25&lt;&gt;0,+(Y25/X25)*100,0)</f>
        <v>58.995302915817135</v>
      </c>
      <c r="AA25" s="74">
        <f>+AA12+AA24</f>
        <v>814107615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363726</v>
      </c>
      <c r="D31" s="155"/>
      <c r="E31" s="59">
        <v>351303</v>
      </c>
      <c r="F31" s="60">
        <v>351303</v>
      </c>
      <c r="G31" s="60">
        <v>351303</v>
      </c>
      <c r="H31" s="60">
        <v>363726</v>
      </c>
      <c r="I31" s="60">
        <v>363726</v>
      </c>
      <c r="J31" s="60">
        <v>363726</v>
      </c>
      <c r="K31" s="60">
        <v>363726</v>
      </c>
      <c r="L31" s="60">
        <v>363726</v>
      </c>
      <c r="M31" s="60">
        <v>363726</v>
      </c>
      <c r="N31" s="60">
        <v>363726</v>
      </c>
      <c r="O31" s="60">
        <v>363726</v>
      </c>
      <c r="P31" s="60">
        <v>363726</v>
      </c>
      <c r="Q31" s="60">
        <v>363726</v>
      </c>
      <c r="R31" s="60">
        <v>363726</v>
      </c>
      <c r="S31" s="60"/>
      <c r="T31" s="60"/>
      <c r="U31" s="60"/>
      <c r="V31" s="60"/>
      <c r="W31" s="60">
        <v>363726</v>
      </c>
      <c r="X31" s="60">
        <v>263477</v>
      </c>
      <c r="Y31" s="60">
        <v>100249</v>
      </c>
      <c r="Z31" s="140">
        <v>38.05</v>
      </c>
      <c r="AA31" s="62">
        <v>351303</v>
      </c>
    </row>
    <row r="32" spans="1:27" ht="12.75">
      <c r="A32" s="249" t="s">
        <v>164</v>
      </c>
      <c r="B32" s="182"/>
      <c r="C32" s="155">
        <v>43994710</v>
      </c>
      <c r="D32" s="155"/>
      <c r="E32" s="59">
        <v>39600931</v>
      </c>
      <c r="F32" s="60">
        <v>32600931</v>
      </c>
      <c r="G32" s="60">
        <v>29849645</v>
      </c>
      <c r="H32" s="60">
        <v>43994710</v>
      </c>
      <c r="I32" s="60">
        <v>35935352</v>
      </c>
      <c r="J32" s="60">
        <v>35935352</v>
      </c>
      <c r="K32" s="60">
        <v>35935352</v>
      </c>
      <c r="L32" s="60">
        <v>35935352</v>
      </c>
      <c r="M32" s="60">
        <v>35935352</v>
      </c>
      <c r="N32" s="60">
        <v>35935352</v>
      </c>
      <c r="O32" s="60">
        <v>35935352</v>
      </c>
      <c r="P32" s="60">
        <v>35935352</v>
      </c>
      <c r="Q32" s="60">
        <v>45099659</v>
      </c>
      <c r="R32" s="60">
        <v>45099659</v>
      </c>
      <c r="S32" s="60"/>
      <c r="T32" s="60"/>
      <c r="U32" s="60"/>
      <c r="V32" s="60"/>
      <c r="W32" s="60">
        <v>45099659</v>
      </c>
      <c r="X32" s="60">
        <v>24450698</v>
      </c>
      <c r="Y32" s="60">
        <v>20648961</v>
      </c>
      <c r="Z32" s="140">
        <v>84.45</v>
      </c>
      <c r="AA32" s="62">
        <v>32600931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44358436</v>
      </c>
      <c r="D34" s="168">
        <f>SUM(D29:D33)</f>
        <v>0</v>
      </c>
      <c r="E34" s="72">
        <f t="shared" si="3"/>
        <v>39952234</v>
      </c>
      <c r="F34" s="73">
        <f t="shared" si="3"/>
        <v>32952234</v>
      </c>
      <c r="G34" s="73">
        <f t="shared" si="3"/>
        <v>30200948</v>
      </c>
      <c r="H34" s="73">
        <f t="shared" si="3"/>
        <v>44358436</v>
      </c>
      <c r="I34" s="73">
        <f t="shared" si="3"/>
        <v>36299078</v>
      </c>
      <c r="J34" s="73">
        <f t="shared" si="3"/>
        <v>36299078</v>
      </c>
      <c r="K34" s="73">
        <f t="shared" si="3"/>
        <v>36299078</v>
      </c>
      <c r="L34" s="73">
        <f t="shared" si="3"/>
        <v>36299078</v>
      </c>
      <c r="M34" s="73">
        <f t="shared" si="3"/>
        <v>36299078</v>
      </c>
      <c r="N34" s="73">
        <f t="shared" si="3"/>
        <v>36299078</v>
      </c>
      <c r="O34" s="73">
        <f t="shared" si="3"/>
        <v>36299078</v>
      </c>
      <c r="P34" s="73">
        <f t="shared" si="3"/>
        <v>36299078</v>
      </c>
      <c r="Q34" s="73">
        <f t="shared" si="3"/>
        <v>45463385</v>
      </c>
      <c r="R34" s="73">
        <f t="shared" si="3"/>
        <v>45463385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45463385</v>
      </c>
      <c r="X34" s="73">
        <f t="shared" si="3"/>
        <v>24714175</v>
      </c>
      <c r="Y34" s="73">
        <f t="shared" si="3"/>
        <v>20749210</v>
      </c>
      <c r="Z34" s="170">
        <f>+IF(X34&lt;&gt;0,+(Y34/X34)*100,0)</f>
        <v>83.9567171471433</v>
      </c>
      <c r="AA34" s="74">
        <f>SUM(AA29:AA33)</f>
        <v>32952234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12512637</v>
      </c>
      <c r="D38" s="155"/>
      <c r="E38" s="59">
        <v>14123970</v>
      </c>
      <c r="F38" s="60">
        <v>14123970</v>
      </c>
      <c r="G38" s="60">
        <v>13419779</v>
      </c>
      <c r="H38" s="60">
        <v>12215836</v>
      </c>
      <c r="I38" s="60">
        <v>12215836</v>
      </c>
      <c r="J38" s="60">
        <v>12215836</v>
      </c>
      <c r="K38" s="60">
        <v>12215836</v>
      </c>
      <c r="L38" s="60">
        <v>12215836</v>
      </c>
      <c r="M38" s="60">
        <v>12215836</v>
      </c>
      <c r="N38" s="60">
        <v>12215836</v>
      </c>
      <c r="O38" s="60">
        <v>12215836</v>
      </c>
      <c r="P38" s="60">
        <v>12215836</v>
      </c>
      <c r="Q38" s="60">
        <v>12215836</v>
      </c>
      <c r="R38" s="60">
        <v>12215836</v>
      </c>
      <c r="S38" s="60"/>
      <c r="T38" s="60"/>
      <c r="U38" s="60"/>
      <c r="V38" s="60"/>
      <c r="W38" s="60">
        <v>12215836</v>
      </c>
      <c r="X38" s="60">
        <v>10592978</v>
      </c>
      <c r="Y38" s="60">
        <v>1622858</v>
      </c>
      <c r="Z38" s="140">
        <v>15.32</v>
      </c>
      <c r="AA38" s="62">
        <v>14123970</v>
      </c>
    </row>
    <row r="39" spans="1:27" ht="12.75">
      <c r="A39" s="250" t="s">
        <v>59</v>
      </c>
      <c r="B39" s="253"/>
      <c r="C39" s="168">
        <f aca="true" t="shared" si="4" ref="C39:Y39">SUM(C37:C38)</f>
        <v>12512637</v>
      </c>
      <c r="D39" s="168">
        <f>SUM(D37:D38)</f>
        <v>0</v>
      </c>
      <c r="E39" s="76">
        <f t="shared" si="4"/>
        <v>14123970</v>
      </c>
      <c r="F39" s="77">
        <f t="shared" si="4"/>
        <v>14123970</v>
      </c>
      <c r="G39" s="77">
        <f t="shared" si="4"/>
        <v>13419779</v>
      </c>
      <c r="H39" s="77">
        <f t="shared" si="4"/>
        <v>12215836</v>
      </c>
      <c r="I39" s="77">
        <f t="shared" si="4"/>
        <v>12215836</v>
      </c>
      <c r="J39" s="77">
        <f t="shared" si="4"/>
        <v>12215836</v>
      </c>
      <c r="K39" s="77">
        <f t="shared" si="4"/>
        <v>12215836</v>
      </c>
      <c r="L39" s="77">
        <f t="shared" si="4"/>
        <v>12215836</v>
      </c>
      <c r="M39" s="77">
        <f t="shared" si="4"/>
        <v>12215836</v>
      </c>
      <c r="N39" s="77">
        <f t="shared" si="4"/>
        <v>12215836</v>
      </c>
      <c r="O39" s="77">
        <f t="shared" si="4"/>
        <v>12215836</v>
      </c>
      <c r="P39" s="77">
        <f t="shared" si="4"/>
        <v>12215836</v>
      </c>
      <c r="Q39" s="77">
        <f t="shared" si="4"/>
        <v>12215836</v>
      </c>
      <c r="R39" s="77">
        <f t="shared" si="4"/>
        <v>12215836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12215836</v>
      </c>
      <c r="X39" s="77">
        <f t="shared" si="4"/>
        <v>10592978</v>
      </c>
      <c r="Y39" s="77">
        <f t="shared" si="4"/>
        <v>1622858</v>
      </c>
      <c r="Z39" s="212">
        <f>+IF(X39&lt;&gt;0,+(Y39/X39)*100,0)</f>
        <v>15.320129995549884</v>
      </c>
      <c r="AA39" s="79">
        <f>SUM(AA37:AA38)</f>
        <v>14123970</v>
      </c>
    </row>
    <row r="40" spans="1:27" ht="12.75">
      <c r="A40" s="250" t="s">
        <v>167</v>
      </c>
      <c r="B40" s="251"/>
      <c r="C40" s="168">
        <f aca="true" t="shared" si="5" ref="C40:Y40">+C34+C39</f>
        <v>56871073</v>
      </c>
      <c r="D40" s="168">
        <f>+D34+D39</f>
        <v>0</v>
      </c>
      <c r="E40" s="72">
        <f t="shared" si="5"/>
        <v>54076204</v>
      </c>
      <c r="F40" s="73">
        <f t="shared" si="5"/>
        <v>47076204</v>
      </c>
      <c r="G40" s="73">
        <f t="shared" si="5"/>
        <v>43620727</v>
      </c>
      <c r="H40" s="73">
        <f t="shared" si="5"/>
        <v>56574272</v>
      </c>
      <c r="I40" s="73">
        <f t="shared" si="5"/>
        <v>48514914</v>
      </c>
      <c r="J40" s="73">
        <f t="shared" si="5"/>
        <v>48514914</v>
      </c>
      <c r="K40" s="73">
        <f t="shared" si="5"/>
        <v>48514914</v>
      </c>
      <c r="L40" s="73">
        <f t="shared" si="5"/>
        <v>48514914</v>
      </c>
      <c r="M40" s="73">
        <f t="shared" si="5"/>
        <v>48514914</v>
      </c>
      <c r="N40" s="73">
        <f t="shared" si="5"/>
        <v>48514914</v>
      </c>
      <c r="O40" s="73">
        <f t="shared" si="5"/>
        <v>48514914</v>
      </c>
      <c r="P40" s="73">
        <f t="shared" si="5"/>
        <v>48514914</v>
      </c>
      <c r="Q40" s="73">
        <f t="shared" si="5"/>
        <v>57679221</v>
      </c>
      <c r="R40" s="73">
        <f t="shared" si="5"/>
        <v>57679221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57679221</v>
      </c>
      <c r="X40" s="73">
        <f t="shared" si="5"/>
        <v>35307153</v>
      </c>
      <c r="Y40" s="73">
        <f t="shared" si="5"/>
        <v>22372068</v>
      </c>
      <c r="Z40" s="170">
        <f>+IF(X40&lt;&gt;0,+(Y40/X40)*100,0)</f>
        <v>63.364123411479824</v>
      </c>
      <c r="AA40" s="74">
        <f>+AA34+AA39</f>
        <v>47076204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756750545</v>
      </c>
      <c r="D42" s="257">
        <f>+D25-D40</f>
        <v>0</v>
      </c>
      <c r="E42" s="258">
        <f t="shared" si="6"/>
        <v>772845217</v>
      </c>
      <c r="F42" s="259">
        <f t="shared" si="6"/>
        <v>767031411</v>
      </c>
      <c r="G42" s="259">
        <f t="shared" si="6"/>
        <v>980779875</v>
      </c>
      <c r="H42" s="259">
        <f t="shared" si="6"/>
        <v>843267324</v>
      </c>
      <c r="I42" s="259">
        <f t="shared" si="6"/>
        <v>837742461</v>
      </c>
      <c r="J42" s="259">
        <f t="shared" si="6"/>
        <v>837742461</v>
      </c>
      <c r="K42" s="259">
        <f t="shared" si="6"/>
        <v>828499099</v>
      </c>
      <c r="L42" s="259">
        <f t="shared" si="6"/>
        <v>817104977</v>
      </c>
      <c r="M42" s="259">
        <f t="shared" si="6"/>
        <v>889992821</v>
      </c>
      <c r="N42" s="259">
        <f t="shared" si="6"/>
        <v>889992821</v>
      </c>
      <c r="O42" s="259">
        <f t="shared" si="6"/>
        <v>875772705</v>
      </c>
      <c r="P42" s="259">
        <f t="shared" si="6"/>
        <v>863045449</v>
      </c>
      <c r="Q42" s="259">
        <f t="shared" si="6"/>
        <v>913115430</v>
      </c>
      <c r="R42" s="259">
        <f t="shared" si="6"/>
        <v>913115430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913115430</v>
      </c>
      <c r="X42" s="259">
        <f t="shared" si="6"/>
        <v>575273558</v>
      </c>
      <c r="Y42" s="259">
        <f t="shared" si="6"/>
        <v>337841872</v>
      </c>
      <c r="Z42" s="260">
        <f>+IF(X42&lt;&gt;0,+(Y42/X42)*100,0)</f>
        <v>58.72716854474302</v>
      </c>
      <c r="AA42" s="261">
        <f>+AA25-AA40</f>
        <v>767031411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756750545</v>
      </c>
      <c r="D45" s="155"/>
      <c r="E45" s="59">
        <v>772845217</v>
      </c>
      <c r="F45" s="60">
        <v>767031411</v>
      </c>
      <c r="G45" s="60">
        <v>980779875</v>
      </c>
      <c r="H45" s="60">
        <v>843267324</v>
      </c>
      <c r="I45" s="60">
        <v>837742461</v>
      </c>
      <c r="J45" s="60">
        <v>837742461</v>
      </c>
      <c r="K45" s="60">
        <v>828499099</v>
      </c>
      <c r="L45" s="60">
        <v>817104977</v>
      </c>
      <c r="M45" s="60">
        <v>889992821</v>
      </c>
      <c r="N45" s="60">
        <v>889992821</v>
      </c>
      <c r="O45" s="60">
        <v>875772705</v>
      </c>
      <c r="P45" s="60">
        <v>863045449</v>
      </c>
      <c r="Q45" s="60">
        <v>913115430</v>
      </c>
      <c r="R45" s="60">
        <v>913115430</v>
      </c>
      <c r="S45" s="60"/>
      <c r="T45" s="60"/>
      <c r="U45" s="60"/>
      <c r="V45" s="60"/>
      <c r="W45" s="60">
        <v>913115430</v>
      </c>
      <c r="X45" s="60">
        <v>575273558</v>
      </c>
      <c r="Y45" s="60">
        <v>337841872</v>
      </c>
      <c r="Z45" s="139">
        <v>58.73</v>
      </c>
      <c r="AA45" s="62">
        <v>767031411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756750545</v>
      </c>
      <c r="D48" s="217">
        <f>SUM(D45:D47)</f>
        <v>0</v>
      </c>
      <c r="E48" s="264">
        <f t="shared" si="7"/>
        <v>772845217</v>
      </c>
      <c r="F48" s="219">
        <f t="shared" si="7"/>
        <v>767031411</v>
      </c>
      <c r="G48" s="219">
        <f t="shared" si="7"/>
        <v>980779875</v>
      </c>
      <c r="H48" s="219">
        <f t="shared" si="7"/>
        <v>843267324</v>
      </c>
      <c r="I48" s="219">
        <f t="shared" si="7"/>
        <v>837742461</v>
      </c>
      <c r="J48" s="219">
        <f t="shared" si="7"/>
        <v>837742461</v>
      </c>
      <c r="K48" s="219">
        <f t="shared" si="7"/>
        <v>828499099</v>
      </c>
      <c r="L48" s="219">
        <f t="shared" si="7"/>
        <v>817104977</v>
      </c>
      <c r="M48" s="219">
        <f t="shared" si="7"/>
        <v>889992821</v>
      </c>
      <c r="N48" s="219">
        <f t="shared" si="7"/>
        <v>889992821</v>
      </c>
      <c r="O48" s="219">
        <f t="shared" si="7"/>
        <v>875772705</v>
      </c>
      <c r="P48" s="219">
        <f t="shared" si="7"/>
        <v>863045449</v>
      </c>
      <c r="Q48" s="219">
        <f t="shared" si="7"/>
        <v>913115430</v>
      </c>
      <c r="R48" s="219">
        <f t="shared" si="7"/>
        <v>913115430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913115430</v>
      </c>
      <c r="X48" s="219">
        <f t="shared" si="7"/>
        <v>575273558</v>
      </c>
      <c r="Y48" s="219">
        <f t="shared" si="7"/>
        <v>337841872</v>
      </c>
      <c r="Z48" s="265">
        <f>+IF(X48&lt;&gt;0,+(Y48/X48)*100,0)</f>
        <v>58.72716854474302</v>
      </c>
      <c r="AA48" s="232">
        <f>SUM(AA45:AA47)</f>
        <v>767031411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8736568</v>
      </c>
      <c r="D6" s="155"/>
      <c r="E6" s="59">
        <v>8681888</v>
      </c>
      <c r="F6" s="60">
        <v>8681888</v>
      </c>
      <c r="G6" s="60">
        <v>222063</v>
      </c>
      <c r="H6" s="60">
        <v>403968</v>
      </c>
      <c r="I6" s="60">
        <v>385879</v>
      </c>
      <c r="J6" s="60">
        <v>1011910</v>
      </c>
      <c r="K6" s="60">
        <v>322721</v>
      </c>
      <c r="L6" s="60">
        <v>280247</v>
      </c>
      <c r="M6" s="60">
        <v>346887</v>
      </c>
      <c r="N6" s="60">
        <v>949855</v>
      </c>
      <c r="O6" s="60">
        <v>301264</v>
      </c>
      <c r="P6" s="60">
        <v>308252</v>
      </c>
      <c r="Q6" s="60">
        <v>830172</v>
      </c>
      <c r="R6" s="60">
        <v>1439688</v>
      </c>
      <c r="S6" s="60"/>
      <c r="T6" s="60"/>
      <c r="U6" s="60"/>
      <c r="V6" s="60"/>
      <c r="W6" s="60">
        <v>3401453</v>
      </c>
      <c r="X6" s="60">
        <v>4445829</v>
      </c>
      <c r="Y6" s="60">
        <v>-1044376</v>
      </c>
      <c r="Z6" s="140">
        <v>-23.49</v>
      </c>
      <c r="AA6" s="62">
        <v>8681888</v>
      </c>
    </row>
    <row r="7" spans="1:27" ht="12.75">
      <c r="A7" s="249" t="s">
        <v>32</v>
      </c>
      <c r="B7" s="182"/>
      <c r="C7" s="155">
        <v>13748616</v>
      </c>
      <c r="D7" s="155"/>
      <c r="E7" s="59">
        <v>22064513</v>
      </c>
      <c r="F7" s="60">
        <v>14064513</v>
      </c>
      <c r="G7" s="60">
        <v>446389</v>
      </c>
      <c r="H7" s="60">
        <v>765244</v>
      </c>
      <c r="I7" s="60">
        <v>797766</v>
      </c>
      <c r="J7" s="60">
        <v>2009399</v>
      </c>
      <c r="K7" s="60">
        <v>731054</v>
      </c>
      <c r="L7" s="60">
        <v>623010</v>
      </c>
      <c r="M7" s="60">
        <v>697737</v>
      </c>
      <c r="N7" s="60">
        <v>2051801</v>
      </c>
      <c r="O7" s="60">
        <v>1232854</v>
      </c>
      <c r="P7" s="60">
        <v>658339</v>
      </c>
      <c r="Q7" s="60">
        <v>1000433</v>
      </c>
      <c r="R7" s="60">
        <v>2891626</v>
      </c>
      <c r="S7" s="60"/>
      <c r="T7" s="60"/>
      <c r="U7" s="60"/>
      <c r="V7" s="60"/>
      <c r="W7" s="60">
        <v>6952826</v>
      </c>
      <c r="X7" s="60">
        <v>8618690</v>
      </c>
      <c r="Y7" s="60">
        <v>-1665864</v>
      </c>
      <c r="Z7" s="140">
        <v>-19.33</v>
      </c>
      <c r="AA7" s="62">
        <v>14064513</v>
      </c>
    </row>
    <row r="8" spans="1:27" ht="12.75">
      <c r="A8" s="249" t="s">
        <v>178</v>
      </c>
      <c r="B8" s="182"/>
      <c r="C8" s="155">
        <v>8318800</v>
      </c>
      <c r="D8" s="155"/>
      <c r="E8" s="59">
        <v>12989485</v>
      </c>
      <c r="F8" s="60">
        <v>13809484</v>
      </c>
      <c r="G8" s="60">
        <v>511926</v>
      </c>
      <c r="H8" s="60">
        <v>1264877</v>
      </c>
      <c r="I8" s="60">
        <v>287238</v>
      </c>
      <c r="J8" s="60">
        <v>2064041</v>
      </c>
      <c r="K8" s="60">
        <v>1235748</v>
      </c>
      <c r="L8" s="60">
        <v>1786689</v>
      </c>
      <c r="M8" s="60">
        <v>1951479</v>
      </c>
      <c r="N8" s="60">
        <v>4973916</v>
      </c>
      <c r="O8" s="60">
        <v>1819426</v>
      </c>
      <c r="P8" s="60">
        <v>1294786</v>
      </c>
      <c r="Q8" s="60">
        <v>1346163</v>
      </c>
      <c r="R8" s="60">
        <v>4460375</v>
      </c>
      <c r="S8" s="60"/>
      <c r="T8" s="60"/>
      <c r="U8" s="60"/>
      <c r="V8" s="60"/>
      <c r="W8" s="60">
        <v>11498332</v>
      </c>
      <c r="X8" s="60">
        <v>11150082</v>
      </c>
      <c r="Y8" s="60">
        <v>348250</v>
      </c>
      <c r="Z8" s="140">
        <v>3.12</v>
      </c>
      <c r="AA8" s="62">
        <v>13809484</v>
      </c>
    </row>
    <row r="9" spans="1:27" ht="12.75">
      <c r="A9" s="249" t="s">
        <v>179</v>
      </c>
      <c r="B9" s="182"/>
      <c r="C9" s="155">
        <v>263430643</v>
      </c>
      <c r="D9" s="155"/>
      <c r="E9" s="59">
        <v>227037000</v>
      </c>
      <c r="F9" s="60">
        <v>227037000</v>
      </c>
      <c r="G9" s="60">
        <v>94857000</v>
      </c>
      <c r="H9" s="60">
        <v>596000</v>
      </c>
      <c r="I9" s="60"/>
      <c r="J9" s="60">
        <v>95453000</v>
      </c>
      <c r="K9" s="60"/>
      <c r="L9" s="60"/>
      <c r="M9" s="60">
        <v>71375000</v>
      </c>
      <c r="N9" s="60">
        <v>71375000</v>
      </c>
      <c r="O9" s="60">
        <v>1072000</v>
      </c>
      <c r="P9" s="60"/>
      <c r="Q9" s="60">
        <v>56343000</v>
      </c>
      <c r="R9" s="60">
        <v>57415000</v>
      </c>
      <c r="S9" s="60"/>
      <c r="T9" s="60"/>
      <c r="U9" s="60"/>
      <c r="V9" s="60"/>
      <c r="W9" s="60">
        <v>224243000</v>
      </c>
      <c r="X9" s="60">
        <v>227037000</v>
      </c>
      <c r="Y9" s="60">
        <v>-2794000</v>
      </c>
      <c r="Z9" s="140">
        <v>-1.23</v>
      </c>
      <c r="AA9" s="62">
        <v>227037000</v>
      </c>
    </row>
    <row r="10" spans="1:27" ht="12.75">
      <c r="A10" s="249" t="s">
        <v>180</v>
      </c>
      <c r="B10" s="182"/>
      <c r="C10" s="155"/>
      <c r="D10" s="155"/>
      <c r="E10" s="59">
        <v>61162000</v>
      </c>
      <c r="F10" s="60">
        <v>67162000</v>
      </c>
      <c r="G10" s="60">
        <v>28952000</v>
      </c>
      <c r="H10" s="60"/>
      <c r="I10" s="60"/>
      <c r="J10" s="60">
        <v>28952000</v>
      </c>
      <c r="K10" s="60"/>
      <c r="L10" s="60"/>
      <c r="M10" s="60">
        <v>16597000</v>
      </c>
      <c r="N10" s="60">
        <v>16597000</v>
      </c>
      <c r="O10" s="60"/>
      <c r="P10" s="60"/>
      <c r="Q10" s="60">
        <v>21613000</v>
      </c>
      <c r="R10" s="60">
        <v>21613000</v>
      </c>
      <c r="S10" s="60"/>
      <c r="T10" s="60"/>
      <c r="U10" s="60"/>
      <c r="V10" s="60"/>
      <c r="W10" s="60">
        <v>67162000</v>
      </c>
      <c r="X10" s="60">
        <v>61162000</v>
      </c>
      <c r="Y10" s="60">
        <v>6000000</v>
      </c>
      <c r="Z10" s="140">
        <v>9.81</v>
      </c>
      <c r="AA10" s="62">
        <v>67162000</v>
      </c>
    </row>
    <row r="11" spans="1:27" ht="12.75">
      <c r="A11" s="249" t="s">
        <v>181</v>
      </c>
      <c r="B11" s="182"/>
      <c r="C11" s="155">
        <v>15048140</v>
      </c>
      <c r="D11" s="155"/>
      <c r="E11" s="59">
        <v>11924111</v>
      </c>
      <c r="F11" s="60">
        <v>11924111</v>
      </c>
      <c r="G11" s="60">
        <v>290489</v>
      </c>
      <c r="H11" s="60">
        <v>2013321</v>
      </c>
      <c r="I11" s="60">
        <v>1590535</v>
      </c>
      <c r="J11" s="60">
        <v>3894345</v>
      </c>
      <c r="K11" s="60">
        <v>1518055</v>
      </c>
      <c r="L11" s="60">
        <v>982380</v>
      </c>
      <c r="M11" s="60">
        <v>908618</v>
      </c>
      <c r="N11" s="60">
        <v>3409053</v>
      </c>
      <c r="O11" s="60">
        <v>1266127</v>
      </c>
      <c r="P11" s="60">
        <v>1272267</v>
      </c>
      <c r="Q11" s="60">
        <v>1214158</v>
      </c>
      <c r="R11" s="60">
        <v>3752552</v>
      </c>
      <c r="S11" s="60"/>
      <c r="T11" s="60"/>
      <c r="U11" s="60"/>
      <c r="V11" s="60"/>
      <c r="W11" s="60">
        <v>11055950</v>
      </c>
      <c r="X11" s="60">
        <v>10269423</v>
      </c>
      <c r="Y11" s="60">
        <v>786527</v>
      </c>
      <c r="Z11" s="140">
        <v>7.66</v>
      </c>
      <c r="AA11" s="62">
        <v>11924111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-178234015</v>
      </c>
      <c r="D14" s="155"/>
      <c r="E14" s="59">
        <v>-197409829</v>
      </c>
      <c r="F14" s="60">
        <v>-202808072</v>
      </c>
      <c r="G14" s="60">
        <v>-14059904</v>
      </c>
      <c r="H14" s="60">
        <v>-13432212</v>
      </c>
      <c r="I14" s="60">
        <v>-19378788</v>
      </c>
      <c r="J14" s="60">
        <v>-46870904</v>
      </c>
      <c r="K14" s="60">
        <v>-13966455</v>
      </c>
      <c r="L14" s="60">
        <v>-13527662</v>
      </c>
      <c r="M14" s="60">
        <v>-16367066</v>
      </c>
      <c r="N14" s="60">
        <v>-43861183</v>
      </c>
      <c r="O14" s="60">
        <v>-15830638</v>
      </c>
      <c r="P14" s="60">
        <v>-33475779</v>
      </c>
      <c r="Q14" s="60">
        <v>-13942658</v>
      </c>
      <c r="R14" s="60">
        <v>-63249075</v>
      </c>
      <c r="S14" s="60"/>
      <c r="T14" s="60"/>
      <c r="U14" s="60"/>
      <c r="V14" s="60"/>
      <c r="W14" s="60">
        <v>-153981162</v>
      </c>
      <c r="X14" s="60">
        <v>-149525965</v>
      </c>
      <c r="Y14" s="60">
        <v>-4455197</v>
      </c>
      <c r="Z14" s="140">
        <v>2.98</v>
      </c>
      <c r="AA14" s="62">
        <v>-202808072</v>
      </c>
    </row>
    <row r="15" spans="1:27" ht="12.7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131048752</v>
      </c>
      <c r="D17" s="168">
        <f t="shared" si="0"/>
        <v>0</v>
      </c>
      <c r="E17" s="72">
        <f t="shared" si="0"/>
        <v>146449168</v>
      </c>
      <c r="F17" s="73">
        <f t="shared" si="0"/>
        <v>139870924</v>
      </c>
      <c r="G17" s="73">
        <f t="shared" si="0"/>
        <v>111219963</v>
      </c>
      <c r="H17" s="73">
        <f t="shared" si="0"/>
        <v>-8388802</v>
      </c>
      <c r="I17" s="73">
        <f t="shared" si="0"/>
        <v>-16317370</v>
      </c>
      <c r="J17" s="73">
        <f t="shared" si="0"/>
        <v>86513791</v>
      </c>
      <c r="K17" s="73">
        <f t="shared" si="0"/>
        <v>-10158877</v>
      </c>
      <c r="L17" s="73">
        <f t="shared" si="0"/>
        <v>-9855336</v>
      </c>
      <c r="M17" s="73">
        <f t="shared" si="0"/>
        <v>75509655</v>
      </c>
      <c r="N17" s="73">
        <f t="shared" si="0"/>
        <v>55495442</v>
      </c>
      <c r="O17" s="73">
        <f t="shared" si="0"/>
        <v>-10138967</v>
      </c>
      <c r="P17" s="73">
        <f t="shared" si="0"/>
        <v>-29942135</v>
      </c>
      <c r="Q17" s="73">
        <f t="shared" si="0"/>
        <v>68404268</v>
      </c>
      <c r="R17" s="73">
        <f t="shared" si="0"/>
        <v>28323166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170332399</v>
      </c>
      <c r="X17" s="73">
        <f t="shared" si="0"/>
        <v>173157059</v>
      </c>
      <c r="Y17" s="73">
        <f t="shared" si="0"/>
        <v>-2824660</v>
      </c>
      <c r="Z17" s="170">
        <f>+IF(X17&lt;&gt;0,+(Y17/X17)*100,0)</f>
        <v>-1.6312704872170416</v>
      </c>
      <c r="AA17" s="74">
        <f>SUM(AA6:AA16)</f>
        <v>139870924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112997</v>
      </c>
      <c r="F21" s="60">
        <v>112997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112997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-105433634</v>
      </c>
      <c r="D26" s="155"/>
      <c r="E26" s="59">
        <v>-137662000</v>
      </c>
      <c r="F26" s="60">
        <v>-158848195</v>
      </c>
      <c r="G26" s="60">
        <v>-6969563</v>
      </c>
      <c r="H26" s="60">
        <v>-6951216</v>
      </c>
      <c r="I26" s="60">
        <v>-3367734</v>
      </c>
      <c r="J26" s="60">
        <v>-17288513</v>
      </c>
      <c r="K26" s="60">
        <v>-17306961</v>
      </c>
      <c r="L26" s="60">
        <v>-10071185</v>
      </c>
      <c r="M26" s="60">
        <v>-29584382</v>
      </c>
      <c r="N26" s="60">
        <v>-56962528</v>
      </c>
      <c r="O26" s="60">
        <v>-8978135</v>
      </c>
      <c r="P26" s="60">
        <v>-8191986</v>
      </c>
      <c r="Q26" s="60">
        <v>-20964599</v>
      </c>
      <c r="R26" s="60">
        <v>-38134720</v>
      </c>
      <c r="S26" s="60"/>
      <c r="T26" s="60"/>
      <c r="U26" s="60"/>
      <c r="V26" s="60"/>
      <c r="W26" s="60">
        <v>-112385761</v>
      </c>
      <c r="X26" s="60">
        <v>-101876713</v>
      </c>
      <c r="Y26" s="60">
        <v>-10509048</v>
      </c>
      <c r="Z26" s="140">
        <v>10.32</v>
      </c>
      <c r="AA26" s="62">
        <v>-158848195</v>
      </c>
    </row>
    <row r="27" spans="1:27" ht="12.75">
      <c r="A27" s="250" t="s">
        <v>192</v>
      </c>
      <c r="B27" s="251"/>
      <c r="C27" s="168">
        <f aca="true" t="shared" si="1" ref="C27:Y27">SUM(C21:C26)</f>
        <v>-105433634</v>
      </c>
      <c r="D27" s="168">
        <f>SUM(D21:D26)</f>
        <v>0</v>
      </c>
      <c r="E27" s="72">
        <f t="shared" si="1"/>
        <v>-137549003</v>
      </c>
      <c r="F27" s="73">
        <f t="shared" si="1"/>
        <v>-158735198</v>
      </c>
      <c r="G27" s="73">
        <f t="shared" si="1"/>
        <v>-6969563</v>
      </c>
      <c r="H27" s="73">
        <f t="shared" si="1"/>
        <v>-6951216</v>
      </c>
      <c r="I27" s="73">
        <f t="shared" si="1"/>
        <v>-3367734</v>
      </c>
      <c r="J27" s="73">
        <f t="shared" si="1"/>
        <v>-17288513</v>
      </c>
      <c r="K27" s="73">
        <f t="shared" si="1"/>
        <v>-17306961</v>
      </c>
      <c r="L27" s="73">
        <f t="shared" si="1"/>
        <v>-10071185</v>
      </c>
      <c r="M27" s="73">
        <f t="shared" si="1"/>
        <v>-29584382</v>
      </c>
      <c r="N27" s="73">
        <f t="shared" si="1"/>
        <v>-56962528</v>
      </c>
      <c r="O27" s="73">
        <f t="shared" si="1"/>
        <v>-8978135</v>
      </c>
      <c r="P27" s="73">
        <f t="shared" si="1"/>
        <v>-8191986</v>
      </c>
      <c r="Q27" s="73">
        <f t="shared" si="1"/>
        <v>-20964599</v>
      </c>
      <c r="R27" s="73">
        <f t="shared" si="1"/>
        <v>-38134720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-112385761</v>
      </c>
      <c r="X27" s="73">
        <f t="shared" si="1"/>
        <v>-101876713</v>
      </c>
      <c r="Y27" s="73">
        <f t="shared" si="1"/>
        <v>-10509048</v>
      </c>
      <c r="Z27" s="170">
        <f>+IF(X27&lt;&gt;0,+(Y27/X27)*100,0)</f>
        <v>10.315456487097302</v>
      </c>
      <c r="AA27" s="74">
        <f>SUM(AA21:AA26)</f>
        <v>-158735198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25615118</v>
      </c>
      <c r="D38" s="153">
        <f>+D17+D27+D36</f>
        <v>0</v>
      </c>
      <c r="E38" s="99">
        <f t="shared" si="3"/>
        <v>8900165</v>
      </c>
      <c r="F38" s="100">
        <f t="shared" si="3"/>
        <v>-18864274</v>
      </c>
      <c r="G38" s="100">
        <f t="shared" si="3"/>
        <v>104250400</v>
      </c>
      <c r="H38" s="100">
        <f t="shared" si="3"/>
        <v>-15340018</v>
      </c>
      <c r="I38" s="100">
        <f t="shared" si="3"/>
        <v>-19685104</v>
      </c>
      <c r="J38" s="100">
        <f t="shared" si="3"/>
        <v>69225278</v>
      </c>
      <c r="K38" s="100">
        <f t="shared" si="3"/>
        <v>-27465838</v>
      </c>
      <c r="L38" s="100">
        <f t="shared" si="3"/>
        <v>-19926521</v>
      </c>
      <c r="M38" s="100">
        <f t="shared" si="3"/>
        <v>45925273</v>
      </c>
      <c r="N38" s="100">
        <f t="shared" si="3"/>
        <v>-1467086</v>
      </c>
      <c r="O38" s="100">
        <f t="shared" si="3"/>
        <v>-19117102</v>
      </c>
      <c r="P38" s="100">
        <f t="shared" si="3"/>
        <v>-38134121</v>
      </c>
      <c r="Q38" s="100">
        <f t="shared" si="3"/>
        <v>47439669</v>
      </c>
      <c r="R38" s="100">
        <f t="shared" si="3"/>
        <v>-9811554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57946638</v>
      </c>
      <c r="X38" s="100">
        <f t="shared" si="3"/>
        <v>71280346</v>
      </c>
      <c r="Y38" s="100">
        <f t="shared" si="3"/>
        <v>-13333708</v>
      </c>
      <c r="Z38" s="137">
        <f>+IF(X38&lt;&gt;0,+(Y38/X38)*100,0)</f>
        <v>-18.70600908699293</v>
      </c>
      <c r="AA38" s="102">
        <f>+AA17+AA27+AA36</f>
        <v>-18864274</v>
      </c>
    </row>
    <row r="39" spans="1:27" ht="12.75">
      <c r="A39" s="249" t="s">
        <v>200</v>
      </c>
      <c r="B39" s="182"/>
      <c r="C39" s="153">
        <v>55932345</v>
      </c>
      <c r="D39" s="153"/>
      <c r="E39" s="99">
        <v>72701138</v>
      </c>
      <c r="F39" s="100">
        <v>40701138</v>
      </c>
      <c r="G39" s="100">
        <v>10331914</v>
      </c>
      <c r="H39" s="100">
        <v>114582314</v>
      </c>
      <c r="I39" s="100">
        <v>99242296</v>
      </c>
      <c r="J39" s="100">
        <v>10331914</v>
      </c>
      <c r="K39" s="100">
        <v>79557192</v>
      </c>
      <c r="L39" s="100">
        <v>52091354</v>
      </c>
      <c r="M39" s="100">
        <v>32164833</v>
      </c>
      <c r="N39" s="100">
        <v>79557192</v>
      </c>
      <c r="O39" s="100">
        <v>78090106</v>
      </c>
      <c r="P39" s="100">
        <v>58973004</v>
      </c>
      <c r="Q39" s="100">
        <v>20838883</v>
      </c>
      <c r="R39" s="100">
        <v>78090106</v>
      </c>
      <c r="S39" s="100"/>
      <c r="T39" s="100"/>
      <c r="U39" s="100"/>
      <c r="V39" s="100"/>
      <c r="W39" s="100">
        <v>10331914</v>
      </c>
      <c r="X39" s="100">
        <v>40701138</v>
      </c>
      <c r="Y39" s="100">
        <v>-30369224</v>
      </c>
      <c r="Z39" s="137">
        <v>-74.62</v>
      </c>
      <c r="AA39" s="102">
        <v>40701138</v>
      </c>
    </row>
    <row r="40" spans="1:27" ht="12.75">
      <c r="A40" s="269" t="s">
        <v>201</v>
      </c>
      <c r="B40" s="256"/>
      <c r="C40" s="257">
        <v>81547463</v>
      </c>
      <c r="D40" s="257"/>
      <c r="E40" s="258">
        <v>81601303</v>
      </c>
      <c r="F40" s="259">
        <v>21836864</v>
      </c>
      <c r="G40" s="259">
        <v>114582314</v>
      </c>
      <c r="H40" s="259">
        <v>99242296</v>
      </c>
      <c r="I40" s="259">
        <v>79557192</v>
      </c>
      <c r="J40" s="259">
        <v>79557192</v>
      </c>
      <c r="K40" s="259">
        <v>52091354</v>
      </c>
      <c r="L40" s="259">
        <v>32164833</v>
      </c>
      <c r="M40" s="259">
        <v>78090106</v>
      </c>
      <c r="N40" s="259">
        <v>78090106</v>
      </c>
      <c r="O40" s="259">
        <v>58973004</v>
      </c>
      <c r="P40" s="259">
        <v>20838883</v>
      </c>
      <c r="Q40" s="259">
        <v>68278552</v>
      </c>
      <c r="R40" s="259">
        <v>68278552</v>
      </c>
      <c r="S40" s="259"/>
      <c r="T40" s="259"/>
      <c r="U40" s="259"/>
      <c r="V40" s="259"/>
      <c r="W40" s="259">
        <v>68278552</v>
      </c>
      <c r="X40" s="259">
        <v>111981484</v>
      </c>
      <c r="Y40" s="259">
        <v>-43702932</v>
      </c>
      <c r="Z40" s="260">
        <v>-39.03</v>
      </c>
      <c r="AA40" s="261">
        <v>21836864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40893228</v>
      </c>
      <c r="D5" s="200">
        <f t="shared" si="0"/>
        <v>0</v>
      </c>
      <c r="E5" s="106">
        <f t="shared" si="0"/>
        <v>49860527</v>
      </c>
      <c r="F5" s="106">
        <f t="shared" si="0"/>
        <v>94337180</v>
      </c>
      <c r="G5" s="106">
        <f t="shared" si="0"/>
        <v>6969562</v>
      </c>
      <c r="H5" s="106">
        <f t="shared" si="0"/>
        <v>6822752</v>
      </c>
      <c r="I5" s="106">
        <f t="shared" si="0"/>
        <v>3506734</v>
      </c>
      <c r="J5" s="106">
        <f t="shared" si="0"/>
        <v>17299048</v>
      </c>
      <c r="K5" s="106">
        <f t="shared" si="0"/>
        <v>17306963</v>
      </c>
      <c r="L5" s="106">
        <f t="shared" si="0"/>
        <v>10071186</v>
      </c>
      <c r="M5" s="106">
        <f t="shared" si="0"/>
        <v>29574381</v>
      </c>
      <c r="N5" s="106">
        <f t="shared" si="0"/>
        <v>56952530</v>
      </c>
      <c r="O5" s="106">
        <f t="shared" si="0"/>
        <v>8978135</v>
      </c>
      <c r="P5" s="106">
        <f t="shared" si="0"/>
        <v>8191985</v>
      </c>
      <c r="Q5" s="106">
        <f t="shared" si="0"/>
        <v>20964602</v>
      </c>
      <c r="R5" s="106">
        <f t="shared" si="0"/>
        <v>38134722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112386300</v>
      </c>
      <c r="X5" s="106">
        <f t="shared" si="0"/>
        <v>70752885</v>
      </c>
      <c r="Y5" s="106">
        <f t="shared" si="0"/>
        <v>41633415</v>
      </c>
      <c r="Z5" s="201">
        <f>+IF(X5&lt;&gt;0,+(Y5/X5)*100,0)</f>
        <v>58.8434167737471</v>
      </c>
      <c r="AA5" s="199">
        <f>SUM(AA11:AA18)</f>
        <v>94337180</v>
      </c>
    </row>
    <row r="6" spans="1:27" ht="12.75">
      <c r="A6" s="291" t="s">
        <v>205</v>
      </c>
      <c r="B6" s="142"/>
      <c r="C6" s="62">
        <v>14701263</v>
      </c>
      <c r="D6" s="156"/>
      <c r="E6" s="60">
        <v>10915922</v>
      </c>
      <c r="F6" s="60">
        <v>8563000</v>
      </c>
      <c r="G6" s="60">
        <v>4337641</v>
      </c>
      <c r="H6" s="60">
        <v>1871948</v>
      </c>
      <c r="I6" s="60">
        <v>795509</v>
      </c>
      <c r="J6" s="60">
        <v>7005098</v>
      </c>
      <c r="K6" s="60">
        <v>4094589</v>
      </c>
      <c r="L6" s="60">
        <v>5294348</v>
      </c>
      <c r="M6" s="60">
        <v>12951327</v>
      </c>
      <c r="N6" s="60">
        <v>22340264</v>
      </c>
      <c r="O6" s="60">
        <v>5175729</v>
      </c>
      <c r="P6" s="60">
        <v>6366049</v>
      </c>
      <c r="Q6" s="60">
        <v>12191896</v>
      </c>
      <c r="R6" s="60">
        <v>23733674</v>
      </c>
      <c r="S6" s="60"/>
      <c r="T6" s="60"/>
      <c r="U6" s="60"/>
      <c r="V6" s="60"/>
      <c r="W6" s="60">
        <v>53079036</v>
      </c>
      <c r="X6" s="60">
        <v>6422250</v>
      </c>
      <c r="Y6" s="60">
        <v>46656786</v>
      </c>
      <c r="Z6" s="140">
        <v>726.49</v>
      </c>
      <c r="AA6" s="155">
        <v>8563000</v>
      </c>
    </row>
    <row r="7" spans="1:27" ht="12.75">
      <c r="A7" s="291" t="s">
        <v>206</v>
      </c>
      <c r="B7" s="142"/>
      <c r="C7" s="62">
        <v>9332446</v>
      </c>
      <c r="D7" s="156"/>
      <c r="E7" s="60">
        <v>8520000</v>
      </c>
      <c r="F7" s="60">
        <v>25714000</v>
      </c>
      <c r="G7" s="60"/>
      <c r="H7" s="60">
        <v>515555</v>
      </c>
      <c r="I7" s="60">
        <v>28751</v>
      </c>
      <c r="J7" s="60">
        <v>544306</v>
      </c>
      <c r="K7" s="60">
        <v>3195423</v>
      </c>
      <c r="L7" s="60">
        <v>444854</v>
      </c>
      <c r="M7" s="60"/>
      <c r="N7" s="60">
        <v>3640277</v>
      </c>
      <c r="O7" s="60">
        <v>1354772</v>
      </c>
      <c r="P7" s="60"/>
      <c r="Q7" s="60"/>
      <c r="R7" s="60">
        <v>1354772</v>
      </c>
      <c r="S7" s="60"/>
      <c r="T7" s="60"/>
      <c r="U7" s="60"/>
      <c r="V7" s="60"/>
      <c r="W7" s="60">
        <v>5539355</v>
      </c>
      <c r="X7" s="60">
        <v>19285500</v>
      </c>
      <c r="Y7" s="60">
        <v>-13746145</v>
      </c>
      <c r="Z7" s="140">
        <v>-71.28</v>
      </c>
      <c r="AA7" s="155">
        <v>25714000</v>
      </c>
    </row>
    <row r="8" spans="1:27" ht="12.75">
      <c r="A8" s="291" t="s">
        <v>207</v>
      </c>
      <c r="B8" s="142"/>
      <c r="C8" s="62"/>
      <c r="D8" s="156"/>
      <c r="E8" s="60">
        <v>1000000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3586425</v>
      </c>
      <c r="D10" s="156"/>
      <c r="E10" s="60">
        <v>3450000</v>
      </c>
      <c r="F10" s="60">
        <v>2450000</v>
      </c>
      <c r="G10" s="60">
        <v>141407</v>
      </c>
      <c r="H10" s="60">
        <v>106000</v>
      </c>
      <c r="I10" s="60">
        <v>820357</v>
      </c>
      <c r="J10" s="60">
        <v>1067764</v>
      </c>
      <c r="K10" s="60">
        <v>2463270</v>
      </c>
      <c r="L10" s="60">
        <v>265917</v>
      </c>
      <c r="M10" s="60"/>
      <c r="N10" s="60">
        <v>2729187</v>
      </c>
      <c r="O10" s="60">
        <v>291510</v>
      </c>
      <c r="P10" s="60"/>
      <c r="Q10" s="60">
        <v>268194</v>
      </c>
      <c r="R10" s="60">
        <v>559704</v>
      </c>
      <c r="S10" s="60"/>
      <c r="T10" s="60"/>
      <c r="U10" s="60"/>
      <c r="V10" s="60"/>
      <c r="W10" s="60">
        <v>4356655</v>
      </c>
      <c r="X10" s="60">
        <v>1837500</v>
      </c>
      <c r="Y10" s="60">
        <v>2519155</v>
      </c>
      <c r="Z10" s="140">
        <v>137.1</v>
      </c>
      <c r="AA10" s="155">
        <v>2450000</v>
      </c>
    </row>
    <row r="11" spans="1:27" ht="12.75">
      <c r="A11" s="292" t="s">
        <v>210</v>
      </c>
      <c r="B11" s="142"/>
      <c r="C11" s="293">
        <f aca="true" t="shared" si="1" ref="C11:Y11">SUM(C6:C10)</f>
        <v>27620134</v>
      </c>
      <c r="D11" s="294">
        <f t="shared" si="1"/>
        <v>0</v>
      </c>
      <c r="E11" s="295">
        <f t="shared" si="1"/>
        <v>23885922</v>
      </c>
      <c r="F11" s="295">
        <f t="shared" si="1"/>
        <v>36727000</v>
      </c>
      <c r="G11" s="295">
        <f t="shared" si="1"/>
        <v>4479048</v>
      </c>
      <c r="H11" s="295">
        <f t="shared" si="1"/>
        <v>2493503</v>
      </c>
      <c r="I11" s="295">
        <f t="shared" si="1"/>
        <v>1644617</v>
      </c>
      <c r="J11" s="295">
        <f t="shared" si="1"/>
        <v>8617168</v>
      </c>
      <c r="K11" s="295">
        <f t="shared" si="1"/>
        <v>9753282</v>
      </c>
      <c r="L11" s="295">
        <f t="shared" si="1"/>
        <v>6005119</v>
      </c>
      <c r="M11" s="295">
        <f t="shared" si="1"/>
        <v>12951327</v>
      </c>
      <c r="N11" s="295">
        <f t="shared" si="1"/>
        <v>28709728</v>
      </c>
      <c r="O11" s="295">
        <f t="shared" si="1"/>
        <v>6822011</v>
      </c>
      <c r="P11" s="295">
        <f t="shared" si="1"/>
        <v>6366049</v>
      </c>
      <c r="Q11" s="295">
        <f t="shared" si="1"/>
        <v>12460090</v>
      </c>
      <c r="R11" s="295">
        <f t="shared" si="1"/>
        <v>25648150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62975046</v>
      </c>
      <c r="X11" s="295">
        <f t="shared" si="1"/>
        <v>27545250</v>
      </c>
      <c r="Y11" s="295">
        <f t="shared" si="1"/>
        <v>35429796</v>
      </c>
      <c r="Z11" s="296">
        <f>+IF(X11&lt;&gt;0,+(Y11/X11)*100,0)</f>
        <v>128.62397691071962</v>
      </c>
      <c r="AA11" s="297">
        <f>SUM(AA6:AA10)</f>
        <v>36727000</v>
      </c>
    </row>
    <row r="12" spans="1:27" ht="12.75">
      <c r="A12" s="298" t="s">
        <v>211</v>
      </c>
      <c r="B12" s="136"/>
      <c r="C12" s="62">
        <v>9105569</v>
      </c>
      <c r="D12" s="156"/>
      <c r="E12" s="60">
        <v>2840100</v>
      </c>
      <c r="F12" s="60">
        <v>5061000</v>
      </c>
      <c r="G12" s="60">
        <v>2380165</v>
      </c>
      <c r="H12" s="60">
        <v>2993268</v>
      </c>
      <c r="I12" s="60">
        <v>1907830</v>
      </c>
      <c r="J12" s="60">
        <v>7281263</v>
      </c>
      <c r="K12" s="60">
        <v>7553681</v>
      </c>
      <c r="L12" s="60">
        <v>3950067</v>
      </c>
      <c r="M12" s="60">
        <v>16605300</v>
      </c>
      <c r="N12" s="60">
        <v>28109048</v>
      </c>
      <c r="O12" s="60">
        <v>329882</v>
      </c>
      <c r="P12" s="60">
        <v>1825936</v>
      </c>
      <c r="Q12" s="60">
        <v>8067677</v>
      </c>
      <c r="R12" s="60">
        <v>10223495</v>
      </c>
      <c r="S12" s="60"/>
      <c r="T12" s="60"/>
      <c r="U12" s="60"/>
      <c r="V12" s="60"/>
      <c r="W12" s="60">
        <v>45613806</v>
      </c>
      <c r="X12" s="60">
        <v>3795750</v>
      </c>
      <c r="Y12" s="60">
        <v>41818056</v>
      </c>
      <c r="Z12" s="140">
        <v>1101.71</v>
      </c>
      <c r="AA12" s="155">
        <v>5061000</v>
      </c>
    </row>
    <row r="13" spans="1:27" ht="12.75">
      <c r="A13" s="298" t="s">
        <v>212</v>
      </c>
      <c r="B13" s="136"/>
      <c r="C13" s="273"/>
      <c r="D13" s="274"/>
      <c r="E13" s="275">
        <v>600000</v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5960000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3817525</v>
      </c>
      <c r="D15" s="156"/>
      <c r="E15" s="60">
        <v>15774505</v>
      </c>
      <c r="F15" s="60">
        <v>51873180</v>
      </c>
      <c r="G15" s="60">
        <v>110349</v>
      </c>
      <c r="H15" s="60">
        <v>1335981</v>
      </c>
      <c r="I15" s="60">
        <v>-45713</v>
      </c>
      <c r="J15" s="60">
        <v>1400617</v>
      </c>
      <c r="K15" s="60"/>
      <c r="L15" s="60">
        <v>116000</v>
      </c>
      <c r="M15" s="60">
        <v>17754</v>
      </c>
      <c r="N15" s="60">
        <v>133754</v>
      </c>
      <c r="O15" s="60">
        <v>1567123</v>
      </c>
      <c r="P15" s="60"/>
      <c r="Q15" s="60">
        <v>436835</v>
      </c>
      <c r="R15" s="60">
        <v>2003958</v>
      </c>
      <c r="S15" s="60"/>
      <c r="T15" s="60"/>
      <c r="U15" s="60"/>
      <c r="V15" s="60"/>
      <c r="W15" s="60">
        <v>3538329</v>
      </c>
      <c r="X15" s="60">
        <v>38904885</v>
      </c>
      <c r="Y15" s="60">
        <v>-35366556</v>
      </c>
      <c r="Z15" s="140">
        <v>-90.91</v>
      </c>
      <c r="AA15" s="155">
        <v>51873180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350000</v>
      </c>
      <c r="D18" s="276"/>
      <c r="E18" s="82">
        <v>800000</v>
      </c>
      <c r="F18" s="82">
        <v>676000</v>
      </c>
      <c r="G18" s="82"/>
      <c r="H18" s="82"/>
      <c r="I18" s="82"/>
      <c r="J18" s="82"/>
      <c r="K18" s="82"/>
      <c r="L18" s="82"/>
      <c r="M18" s="82"/>
      <c r="N18" s="82"/>
      <c r="O18" s="82">
        <v>259119</v>
      </c>
      <c r="P18" s="82"/>
      <c r="Q18" s="82"/>
      <c r="R18" s="82">
        <v>259119</v>
      </c>
      <c r="S18" s="82"/>
      <c r="T18" s="82"/>
      <c r="U18" s="82"/>
      <c r="V18" s="82"/>
      <c r="W18" s="82">
        <v>259119</v>
      </c>
      <c r="X18" s="82">
        <v>507000</v>
      </c>
      <c r="Y18" s="82">
        <v>-247881</v>
      </c>
      <c r="Z18" s="270">
        <v>-48.89</v>
      </c>
      <c r="AA18" s="278">
        <v>676000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59435364</v>
      </c>
      <c r="D20" s="154">
        <f t="shared" si="2"/>
        <v>0</v>
      </c>
      <c r="E20" s="100">
        <f t="shared" si="2"/>
        <v>91771981</v>
      </c>
      <c r="F20" s="100">
        <f t="shared" si="2"/>
        <v>68481523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51361142</v>
      </c>
      <c r="Y20" s="100">
        <f t="shared" si="2"/>
        <v>-51361142</v>
      </c>
      <c r="Z20" s="137">
        <f>+IF(X20&lt;&gt;0,+(Y20/X20)*100,0)</f>
        <v>-100</v>
      </c>
      <c r="AA20" s="153">
        <f>SUM(AA26:AA33)</f>
        <v>68481523</v>
      </c>
    </row>
    <row r="21" spans="1:27" ht="12.75">
      <c r="A21" s="291" t="s">
        <v>205</v>
      </c>
      <c r="B21" s="142"/>
      <c r="C21" s="62">
        <v>42150000</v>
      </c>
      <c r="D21" s="156"/>
      <c r="E21" s="60">
        <v>54097136</v>
      </c>
      <c r="F21" s="60">
        <v>55491000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41618250</v>
      </c>
      <c r="Y21" s="60">
        <v>-41618250</v>
      </c>
      <c r="Z21" s="140">
        <v>-100</v>
      </c>
      <c r="AA21" s="155">
        <v>55491000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42150000</v>
      </c>
      <c r="D26" s="294">
        <f t="shared" si="3"/>
        <v>0</v>
      </c>
      <c r="E26" s="295">
        <f t="shared" si="3"/>
        <v>54097136</v>
      </c>
      <c r="F26" s="295">
        <f t="shared" si="3"/>
        <v>55491000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41618250</v>
      </c>
      <c r="Y26" s="295">
        <f t="shared" si="3"/>
        <v>-41618250</v>
      </c>
      <c r="Z26" s="296">
        <f>+IF(X26&lt;&gt;0,+(Y26/X26)*100,0)</f>
        <v>-100</v>
      </c>
      <c r="AA26" s="297">
        <f>SUM(AA21:AA25)</f>
        <v>55491000</v>
      </c>
    </row>
    <row r="27" spans="1:27" ht="12.75">
      <c r="A27" s="298" t="s">
        <v>211</v>
      </c>
      <c r="B27" s="147"/>
      <c r="C27" s="62">
        <v>17285364</v>
      </c>
      <c r="D27" s="156"/>
      <c r="E27" s="60">
        <v>35674845</v>
      </c>
      <c r="F27" s="60">
        <v>53445000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40083750</v>
      </c>
      <c r="Y27" s="60">
        <v>-40083750</v>
      </c>
      <c r="Z27" s="140">
        <v>-100</v>
      </c>
      <c r="AA27" s="155">
        <v>53445000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>
        <v>2000000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>
        <v>-40454477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-30340858</v>
      </c>
      <c r="Y30" s="60">
        <v>30340858</v>
      </c>
      <c r="Z30" s="140">
        <v>-100</v>
      </c>
      <c r="AA30" s="155">
        <v>-40454477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56851263</v>
      </c>
      <c r="D36" s="156">
        <f t="shared" si="4"/>
        <v>0</v>
      </c>
      <c r="E36" s="60">
        <f t="shared" si="4"/>
        <v>65013058</v>
      </c>
      <c r="F36" s="60">
        <f t="shared" si="4"/>
        <v>64054000</v>
      </c>
      <c r="G36" s="60">
        <f t="shared" si="4"/>
        <v>4337641</v>
      </c>
      <c r="H36" s="60">
        <f t="shared" si="4"/>
        <v>1871948</v>
      </c>
      <c r="I36" s="60">
        <f t="shared" si="4"/>
        <v>795509</v>
      </c>
      <c r="J36" s="60">
        <f t="shared" si="4"/>
        <v>7005098</v>
      </c>
      <c r="K36" s="60">
        <f t="shared" si="4"/>
        <v>4094589</v>
      </c>
      <c r="L36" s="60">
        <f t="shared" si="4"/>
        <v>5294348</v>
      </c>
      <c r="M36" s="60">
        <f t="shared" si="4"/>
        <v>12951327</v>
      </c>
      <c r="N36" s="60">
        <f t="shared" si="4"/>
        <v>22340264</v>
      </c>
      <c r="O36" s="60">
        <f t="shared" si="4"/>
        <v>5175729</v>
      </c>
      <c r="P36" s="60">
        <f t="shared" si="4"/>
        <v>6366049</v>
      </c>
      <c r="Q36" s="60">
        <f t="shared" si="4"/>
        <v>12191896</v>
      </c>
      <c r="R36" s="60">
        <f t="shared" si="4"/>
        <v>23733674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53079036</v>
      </c>
      <c r="X36" s="60">
        <f t="shared" si="4"/>
        <v>48040500</v>
      </c>
      <c r="Y36" s="60">
        <f t="shared" si="4"/>
        <v>5038536</v>
      </c>
      <c r="Z36" s="140">
        <f aca="true" t="shared" si="5" ref="Z36:Z49">+IF(X36&lt;&gt;0,+(Y36/X36)*100,0)</f>
        <v>10.488100665063852</v>
      </c>
      <c r="AA36" s="155">
        <f>AA6+AA21</f>
        <v>64054000</v>
      </c>
    </row>
    <row r="37" spans="1:27" ht="12.75">
      <c r="A37" s="291" t="s">
        <v>206</v>
      </c>
      <c r="B37" s="142"/>
      <c r="C37" s="62">
        <f t="shared" si="4"/>
        <v>9332446</v>
      </c>
      <c r="D37" s="156">
        <f t="shared" si="4"/>
        <v>0</v>
      </c>
      <c r="E37" s="60">
        <f t="shared" si="4"/>
        <v>8520000</v>
      </c>
      <c r="F37" s="60">
        <f t="shared" si="4"/>
        <v>25714000</v>
      </c>
      <c r="G37" s="60">
        <f t="shared" si="4"/>
        <v>0</v>
      </c>
      <c r="H37" s="60">
        <f t="shared" si="4"/>
        <v>515555</v>
      </c>
      <c r="I37" s="60">
        <f t="shared" si="4"/>
        <v>28751</v>
      </c>
      <c r="J37" s="60">
        <f t="shared" si="4"/>
        <v>544306</v>
      </c>
      <c r="K37" s="60">
        <f t="shared" si="4"/>
        <v>3195423</v>
      </c>
      <c r="L37" s="60">
        <f t="shared" si="4"/>
        <v>444854</v>
      </c>
      <c r="M37" s="60">
        <f t="shared" si="4"/>
        <v>0</v>
      </c>
      <c r="N37" s="60">
        <f t="shared" si="4"/>
        <v>3640277</v>
      </c>
      <c r="O37" s="60">
        <f t="shared" si="4"/>
        <v>1354772</v>
      </c>
      <c r="P37" s="60">
        <f t="shared" si="4"/>
        <v>0</v>
      </c>
      <c r="Q37" s="60">
        <f t="shared" si="4"/>
        <v>0</v>
      </c>
      <c r="R37" s="60">
        <f t="shared" si="4"/>
        <v>1354772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5539355</v>
      </c>
      <c r="X37" s="60">
        <f t="shared" si="4"/>
        <v>19285500</v>
      </c>
      <c r="Y37" s="60">
        <f t="shared" si="4"/>
        <v>-13746145</v>
      </c>
      <c r="Z37" s="140">
        <f t="shared" si="5"/>
        <v>-71.27709937517824</v>
      </c>
      <c r="AA37" s="155">
        <f>AA7+AA22</f>
        <v>25714000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1000000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3586425</v>
      </c>
      <c r="D40" s="156">
        <f t="shared" si="4"/>
        <v>0</v>
      </c>
      <c r="E40" s="60">
        <f t="shared" si="4"/>
        <v>3450000</v>
      </c>
      <c r="F40" s="60">
        <f t="shared" si="4"/>
        <v>2450000</v>
      </c>
      <c r="G40" s="60">
        <f t="shared" si="4"/>
        <v>141407</v>
      </c>
      <c r="H40" s="60">
        <f t="shared" si="4"/>
        <v>106000</v>
      </c>
      <c r="I40" s="60">
        <f t="shared" si="4"/>
        <v>820357</v>
      </c>
      <c r="J40" s="60">
        <f t="shared" si="4"/>
        <v>1067764</v>
      </c>
      <c r="K40" s="60">
        <f t="shared" si="4"/>
        <v>2463270</v>
      </c>
      <c r="L40" s="60">
        <f t="shared" si="4"/>
        <v>265917</v>
      </c>
      <c r="M40" s="60">
        <f t="shared" si="4"/>
        <v>0</v>
      </c>
      <c r="N40" s="60">
        <f t="shared" si="4"/>
        <v>2729187</v>
      </c>
      <c r="O40" s="60">
        <f t="shared" si="4"/>
        <v>291510</v>
      </c>
      <c r="P40" s="60">
        <f t="shared" si="4"/>
        <v>0</v>
      </c>
      <c r="Q40" s="60">
        <f t="shared" si="4"/>
        <v>268194</v>
      </c>
      <c r="R40" s="60">
        <f t="shared" si="4"/>
        <v>559704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4356655</v>
      </c>
      <c r="X40" s="60">
        <f t="shared" si="4"/>
        <v>1837500</v>
      </c>
      <c r="Y40" s="60">
        <f t="shared" si="4"/>
        <v>2519155</v>
      </c>
      <c r="Z40" s="140">
        <f t="shared" si="5"/>
        <v>137.09687074829932</v>
      </c>
      <c r="AA40" s="155">
        <f>AA10+AA25</f>
        <v>2450000</v>
      </c>
    </row>
    <row r="41" spans="1:27" ht="12.75">
      <c r="A41" s="292" t="s">
        <v>210</v>
      </c>
      <c r="B41" s="142"/>
      <c r="C41" s="293">
        <f aca="true" t="shared" si="6" ref="C41:Y41">SUM(C36:C40)</f>
        <v>69770134</v>
      </c>
      <c r="D41" s="294">
        <f t="shared" si="6"/>
        <v>0</v>
      </c>
      <c r="E41" s="295">
        <f t="shared" si="6"/>
        <v>77983058</v>
      </c>
      <c r="F41" s="295">
        <f t="shared" si="6"/>
        <v>92218000</v>
      </c>
      <c r="G41" s="295">
        <f t="shared" si="6"/>
        <v>4479048</v>
      </c>
      <c r="H41" s="295">
        <f t="shared" si="6"/>
        <v>2493503</v>
      </c>
      <c r="I41" s="295">
        <f t="shared" si="6"/>
        <v>1644617</v>
      </c>
      <c r="J41" s="295">
        <f t="shared" si="6"/>
        <v>8617168</v>
      </c>
      <c r="K41" s="295">
        <f t="shared" si="6"/>
        <v>9753282</v>
      </c>
      <c r="L41" s="295">
        <f t="shared" si="6"/>
        <v>6005119</v>
      </c>
      <c r="M41" s="295">
        <f t="shared" si="6"/>
        <v>12951327</v>
      </c>
      <c r="N41" s="295">
        <f t="shared" si="6"/>
        <v>28709728</v>
      </c>
      <c r="O41" s="295">
        <f t="shared" si="6"/>
        <v>6822011</v>
      </c>
      <c r="P41" s="295">
        <f t="shared" si="6"/>
        <v>6366049</v>
      </c>
      <c r="Q41" s="295">
        <f t="shared" si="6"/>
        <v>12460090</v>
      </c>
      <c r="R41" s="295">
        <f t="shared" si="6"/>
        <v>25648150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62975046</v>
      </c>
      <c r="X41" s="295">
        <f t="shared" si="6"/>
        <v>69163500</v>
      </c>
      <c r="Y41" s="295">
        <f t="shared" si="6"/>
        <v>-6188454</v>
      </c>
      <c r="Z41" s="296">
        <f t="shared" si="5"/>
        <v>-8.947572057515886</v>
      </c>
      <c r="AA41" s="297">
        <f>SUM(AA36:AA40)</f>
        <v>92218000</v>
      </c>
    </row>
    <row r="42" spans="1:27" ht="12.75">
      <c r="A42" s="298" t="s">
        <v>211</v>
      </c>
      <c r="B42" s="136"/>
      <c r="C42" s="95">
        <f aca="true" t="shared" si="7" ref="C42:Y48">C12+C27</f>
        <v>26390933</v>
      </c>
      <c r="D42" s="129">
        <f t="shared" si="7"/>
        <v>0</v>
      </c>
      <c r="E42" s="54">
        <f t="shared" si="7"/>
        <v>38514945</v>
      </c>
      <c r="F42" s="54">
        <f t="shared" si="7"/>
        <v>58506000</v>
      </c>
      <c r="G42" s="54">
        <f t="shared" si="7"/>
        <v>2380165</v>
      </c>
      <c r="H42" s="54">
        <f t="shared" si="7"/>
        <v>2993268</v>
      </c>
      <c r="I42" s="54">
        <f t="shared" si="7"/>
        <v>1907830</v>
      </c>
      <c r="J42" s="54">
        <f t="shared" si="7"/>
        <v>7281263</v>
      </c>
      <c r="K42" s="54">
        <f t="shared" si="7"/>
        <v>7553681</v>
      </c>
      <c r="L42" s="54">
        <f t="shared" si="7"/>
        <v>3950067</v>
      </c>
      <c r="M42" s="54">
        <f t="shared" si="7"/>
        <v>16605300</v>
      </c>
      <c r="N42" s="54">
        <f t="shared" si="7"/>
        <v>28109048</v>
      </c>
      <c r="O42" s="54">
        <f t="shared" si="7"/>
        <v>329882</v>
      </c>
      <c r="P42" s="54">
        <f t="shared" si="7"/>
        <v>1825936</v>
      </c>
      <c r="Q42" s="54">
        <f t="shared" si="7"/>
        <v>8067677</v>
      </c>
      <c r="R42" s="54">
        <f t="shared" si="7"/>
        <v>10223495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45613806</v>
      </c>
      <c r="X42" s="54">
        <f t="shared" si="7"/>
        <v>43879500</v>
      </c>
      <c r="Y42" s="54">
        <f t="shared" si="7"/>
        <v>1734306</v>
      </c>
      <c r="Z42" s="184">
        <f t="shared" si="5"/>
        <v>3.952428810720268</v>
      </c>
      <c r="AA42" s="130">
        <f aca="true" t="shared" si="8" ref="AA42:AA48">AA12+AA27</f>
        <v>58506000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600000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7960000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3817525</v>
      </c>
      <c r="D45" s="129">
        <f t="shared" si="7"/>
        <v>0</v>
      </c>
      <c r="E45" s="54">
        <f t="shared" si="7"/>
        <v>15774505</v>
      </c>
      <c r="F45" s="54">
        <f t="shared" si="7"/>
        <v>11418703</v>
      </c>
      <c r="G45" s="54">
        <f t="shared" si="7"/>
        <v>110349</v>
      </c>
      <c r="H45" s="54">
        <f t="shared" si="7"/>
        <v>1335981</v>
      </c>
      <c r="I45" s="54">
        <f t="shared" si="7"/>
        <v>-45713</v>
      </c>
      <c r="J45" s="54">
        <f t="shared" si="7"/>
        <v>1400617</v>
      </c>
      <c r="K45" s="54">
        <f t="shared" si="7"/>
        <v>0</v>
      </c>
      <c r="L45" s="54">
        <f t="shared" si="7"/>
        <v>116000</v>
      </c>
      <c r="M45" s="54">
        <f t="shared" si="7"/>
        <v>17754</v>
      </c>
      <c r="N45" s="54">
        <f t="shared" si="7"/>
        <v>133754</v>
      </c>
      <c r="O45" s="54">
        <f t="shared" si="7"/>
        <v>1567123</v>
      </c>
      <c r="P45" s="54">
        <f t="shared" si="7"/>
        <v>0</v>
      </c>
      <c r="Q45" s="54">
        <f t="shared" si="7"/>
        <v>436835</v>
      </c>
      <c r="R45" s="54">
        <f t="shared" si="7"/>
        <v>2003958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3538329</v>
      </c>
      <c r="X45" s="54">
        <f t="shared" si="7"/>
        <v>8564027</v>
      </c>
      <c r="Y45" s="54">
        <f t="shared" si="7"/>
        <v>-5025698</v>
      </c>
      <c r="Z45" s="184">
        <f t="shared" si="5"/>
        <v>-58.68381778805695</v>
      </c>
      <c r="AA45" s="130">
        <f t="shared" si="8"/>
        <v>11418703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350000</v>
      </c>
      <c r="D48" s="129">
        <f t="shared" si="7"/>
        <v>0</v>
      </c>
      <c r="E48" s="54">
        <f t="shared" si="7"/>
        <v>800000</v>
      </c>
      <c r="F48" s="54">
        <f t="shared" si="7"/>
        <v>676000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259119</v>
      </c>
      <c r="P48" s="54">
        <f t="shared" si="7"/>
        <v>0</v>
      </c>
      <c r="Q48" s="54">
        <f t="shared" si="7"/>
        <v>0</v>
      </c>
      <c r="R48" s="54">
        <f t="shared" si="7"/>
        <v>259119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259119</v>
      </c>
      <c r="X48" s="54">
        <f t="shared" si="7"/>
        <v>507000</v>
      </c>
      <c r="Y48" s="54">
        <f t="shared" si="7"/>
        <v>-247881</v>
      </c>
      <c r="Z48" s="184">
        <f t="shared" si="5"/>
        <v>-48.89171597633136</v>
      </c>
      <c r="AA48" s="130">
        <f t="shared" si="8"/>
        <v>676000</v>
      </c>
    </row>
    <row r="49" spans="1:27" ht="12.75">
      <c r="A49" s="308" t="s">
        <v>220</v>
      </c>
      <c r="B49" s="149"/>
      <c r="C49" s="239">
        <f aca="true" t="shared" si="9" ref="C49:Y49">SUM(C41:C48)</f>
        <v>100328592</v>
      </c>
      <c r="D49" s="218">
        <f t="shared" si="9"/>
        <v>0</v>
      </c>
      <c r="E49" s="220">
        <f t="shared" si="9"/>
        <v>141632508</v>
      </c>
      <c r="F49" s="220">
        <f t="shared" si="9"/>
        <v>162818703</v>
      </c>
      <c r="G49" s="220">
        <f t="shared" si="9"/>
        <v>6969562</v>
      </c>
      <c r="H49" s="220">
        <f t="shared" si="9"/>
        <v>6822752</v>
      </c>
      <c r="I49" s="220">
        <f t="shared" si="9"/>
        <v>3506734</v>
      </c>
      <c r="J49" s="220">
        <f t="shared" si="9"/>
        <v>17299048</v>
      </c>
      <c r="K49" s="220">
        <f t="shared" si="9"/>
        <v>17306963</v>
      </c>
      <c r="L49" s="220">
        <f t="shared" si="9"/>
        <v>10071186</v>
      </c>
      <c r="M49" s="220">
        <f t="shared" si="9"/>
        <v>29574381</v>
      </c>
      <c r="N49" s="220">
        <f t="shared" si="9"/>
        <v>56952530</v>
      </c>
      <c r="O49" s="220">
        <f t="shared" si="9"/>
        <v>8978135</v>
      </c>
      <c r="P49" s="220">
        <f t="shared" si="9"/>
        <v>8191985</v>
      </c>
      <c r="Q49" s="220">
        <f t="shared" si="9"/>
        <v>20964602</v>
      </c>
      <c r="R49" s="220">
        <f t="shared" si="9"/>
        <v>38134722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112386300</v>
      </c>
      <c r="X49" s="220">
        <f t="shared" si="9"/>
        <v>122114027</v>
      </c>
      <c r="Y49" s="220">
        <f t="shared" si="9"/>
        <v>-9727727</v>
      </c>
      <c r="Z49" s="221">
        <f t="shared" si="5"/>
        <v>-7.966101224390871</v>
      </c>
      <c r="AA49" s="222">
        <f>SUM(AA41:AA48)</f>
        <v>162818703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10679888</v>
      </c>
      <c r="F51" s="54">
        <f t="shared" si="10"/>
        <v>12341888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9256416</v>
      </c>
      <c r="Y51" s="54">
        <f t="shared" si="10"/>
        <v>-9256416</v>
      </c>
      <c r="Z51" s="184">
        <f>+IF(X51&lt;&gt;0,+(Y51/X51)*100,0)</f>
        <v>-100</v>
      </c>
      <c r="AA51" s="130">
        <f>SUM(AA57:AA61)</f>
        <v>12341888</v>
      </c>
    </row>
    <row r="52" spans="1:27" ht="12.75">
      <c r="A52" s="310" t="s">
        <v>205</v>
      </c>
      <c r="B52" s="142"/>
      <c r="C52" s="62"/>
      <c r="D52" s="156"/>
      <c r="E52" s="60">
        <v>10679888</v>
      </c>
      <c r="F52" s="60">
        <v>6102000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4576500</v>
      </c>
      <c r="Y52" s="60">
        <v>-4576500</v>
      </c>
      <c r="Z52" s="140">
        <v>-100</v>
      </c>
      <c r="AA52" s="155">
        <v>6102000</v>
      </c>
    </row>
    <row r="53" spans="1:27" ht="12.75">
      <c r="A53" s="310" t="s">
        <v>206</v>
      </c>
      <c r="B53" s="142"/>
      <c r="C53" s="62"/>
      <c r="D53" s="156"/>
      <c r="E53" s="60"/>
      <c r="F53" s="60">
        <v>1800000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1350000</v>
      </c>
      <c r="Y53" s="60">
        <v>-1350000</v>
      </c>
      <c r="Z53" s="140">
        <v>-100</v>
      </c>
      <c r="AA53" s="155">
        <v>1800000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10679888</v>
      </c>
      <c r="F57" s="295">
        <f t="shared" si="11"/>
        <v>7902000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5926500</v>
      </c>
      <c r="Y57" s="295">
        <f t="shared" si="11"/>
        <v>-5926500</v>
      </c>
      <c r="Z57" s="296">
        <f>+IF(X57&lt;&gt;0,+(Y57/X57)*100,0)</f>
        <v>-100</v>
      </c>
      <c r="AA57" s="297">
        <f>SUM(AA52:AA56)</f>
        <v>7902000</v>
      </c>
    </row>
    <row r="58" spans="1:27" ht="12.75">
      <c r="A58" s="311" t="s">
        <v>211</v>
      </c>
      <c r="B58" s="136"/>
      <c r="C58" s="62"/>
      <c r="D58" s="156"/>
      <c r="E58" s="60"/>
      <c r="F58" s="60">
        <v>3100000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2325000</v>
      </c>
      <c r="Y58" s="60">
        <v>-2325000</v>
      </c>
      <c r="Z58" s="140">
        <v>-100</v>
      </c>
      <c r="AA58" s="155">
        <v>3100000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>
        <v>300000</v>
      </c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v>225000</v>
      </c>
      <c r="Y60" s="60">
        <v>-225000</v>
      </c>
      <c r="Z60" s="140">
        <v>-100</v>
      </c>
      <c r="AA60" s="155">
        <v>300000</v>
      </c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>
        <v>1039888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779916</v>
      </c>
      <c r="Y61" s="60">
        <v>-779916</v>
      </c>
      <c r="Z61" s="140">
        <v>-100</v>
      </c>
      <c r="AA61" s="155">
        <v>1039888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679721</v>
      </c>
      <c r="H65" s="60">
        <v>998618</v>
      </c>
      <c r="I65" s="60">
        <v>368036</v>
      </c>
      <c r="J65" s="60">
        <v>2046375</v>
      </c>
      <c r="K65" s="60">
        <v>529594</v>
      </c>
      <c r="L65" s="60">
        <v>659846</v>
      </c>
      <c r="M65" s="60">
        <v>613844</v>
      </c>
      <c r="N65" s="60">
        <v>1803284</v>
      </c>
      <c r="O65" s="60">
        <v>618827</v>
      </c>
      <c r="P65" s="60">
        <v>634270</v>
      </c>
      <c r="Q65" s="60">
        <v>545974</v>
      </c>
      <c r="R65" s="60">
        <v>1799071</v>
      </c>
      <c r="S65" s="60"/>
      <c r="T65" s="60"/>
      <c r="U65" s="60"/>
      <c r="V65" s="60"/>
      <c r="W65" s="60">
        <v>5648730</v>
      </c>
      <c r="X65" s="60"/>
      <c r="Y65" s="60">
        <v>5648730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10679888</v>
      </c>
      <c r="F66" s="275"/>
      <c r="G66" s="275"/>
      <c r="H66" s="275"/>
      <c r="I66" s="275">
        <v>17482</v>
      </c>
      <c r="J66" s="275">
        <v>17482</v>
      </c>
      <c r="K66" s="275">
        <v>6196</v>
      </c>
      <c r="L66" s="275">
        <v>9469</v>
      </c>
      <c r="M66" s="275">
        <v>25984</v>
      </c>
      <c r="N66" s="275">
        <v>41649</v>
      </c>
      <c r="O66" s="275">
        <v>8979</v>
      </c>
      <c r="P66" s="275">
        <v>2357</v>
      </c>
      <c r="Q66" s="275">
        <v>1388</v>
      </c>
      <c r="R66" s="275">
        <v>12724</v>
      </c>
      <c r="S66" s="275"/>
      <c r="T66" s="275"/>
      <c r="U66" s="275"/>
      <c r="V66" s="275"/>
      <c r="W66" s="275">
        <v>71855</v>
      </c>
      <c r="X66" s="275"/>
      <c r="Y66" s="275">
        <v>71855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51300</v>
      </c>
      <c r="H68" s="60">
        <v>51939</v>
      </c>
      <c r="I68" s="60">
        <v>473433</v>
      </c>
      <c r="J68" s="60">
        <v>576672</v>
      </c>
      <c r="K68" s="60">
        <v>759580</v>
      </c>
      <c r="L68" s="60">
        <v>208181</v>
      </c>
      <c r="M68" s="60">
        <v>757828</v>
      </c>
      <c r="N68" s="60">
        <v>1725589</v>
      </c>
      <c r="O68" s="60">
        <v>184124</v>
      </c>
      <c r="P68" s="60">
        <v>294709</v>
      </c>
      <c r="Q68" s="60">
        <v>158943</v>
      </c>
      <c r="R68" s="60">
        <v>637776</v>
      </c>
      <c r="S68" s="60"/>
      <c r="T68" s="60"/>
      <c r="U68" s="60"/>
      <c r="V68" s="60"/>
      <c r="W68" s="60">
        <v>2940037</v>
      </c>
      <c r="X68" s="60"/>
      <c r="Y68" s="60">
        <v>2940037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10679888</v>
      </c>
      <c r="F69" s="220">
        <f t="shared" si="12"/>
        <v>0</v>
      </c>
      <c r="G69" s="220">
        <f t="shared" si="12"/>
        <v>731021</v>
      </c>
      <c r="H69" s="220">
        <f t="shared" si="12"/>
        <v>1050557</v>
      </c>
      <c r="I69" s="220">
        <f t="shared" si="12"/>
        <v>858951</v>
      </c>
      <c r="J69" s="220">
        <f t="shared" si="12"/>
        <v>2640529</v>
      </c>
      <c r="K69" s="220">
        <f t="shared" si="12"/>
        <v>1295370</v>
      </c>
      <c r="L69" s="220">
        <f t="shared" si="12"/>
        <v>877496</v>
      </c>
      <c r="M69" s="220">
        <f t="shared" si="12"/>
        <v>1397656</v>
      </c>
      <c r="N69" s="220">
        <f t="shared" si="12"/>
        <v>3570522</v>
      </c>
      <c r="O69" s="220">
        <f t="shared" si="12"/>
        <v>811930</v>
      </c>
      <c r="P69" s="220">
        <f t="shared" si="12"/>
        <v>931336</v>
      </c>
      <c r="Q69" s="220">
        <f t="shared" si="12"/>
        <v>706305</v>
      </c>
      <c r="R69" s="220">
        <f t="shared" si="12"/>
        <v>2449571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8660622</v>
      </c>
      <c r="X69" s="220">
        <f t="shared" si="12"/>
        <v>0</v>
      </c>
      <c r="Y69" s="220">
        <f t="shared" si="12"/>
        <v>8660622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27620134</v>
      </c>
      <c r="D5" s="357">
        <f t="shared" si="0"/>
        <v>0</v>
      </c>
      <c r="E5" s="356">
        <f t="shared" si="0"/>
        <v>23885922</v>
      </c>
      <c r="F5" s="358">
        <f t="shared" si="0"/>
        <v>36727000</v>
      </c>
      <c r="G5" s="358">
        <f t="shared" si="0"/>
        <v>4479048</v>
      </c>
      <c r="H5" s="356">
        <f t="shared" si="0"/>
        <v>2493503</v>
      </c>
      <c r="I5" s="356">
        <f t="shared" si="0"/>
        <v>1644617</v>
      </c>
      <c r="J5" s="358">
        <f t="shared" si="0"/>
        <v>8617168</v>
      </c>
      <c r="K5" s="358">
        <f t="shared" si="0"/>
        <v>9753282</v>
      </c>
      <c r="L5" s="356">
        <f t="shared" si="0"/>
        <v>6005119</v>
      </c>
      <c r="M5" s="356">
        <f t="shared" si="0"/>
        <v>12951327</v>
      </c>
      <c r="N5" s="358">
        <f t="shared" si="0"/>
        <v>28709728</v>
      </c>
      <c r="O5" s="358">
        <f t="shared" si="0"/>
        <v>6822011</v>
      </c>
      <c r="P5" s="356">
        <f t="shared" si="0"/>
        <v>6366049</v>
      </c>
      <c r="Q5" s="356">
        <f t="shared" si="0"/>
        <v>12460090</v>
      </c>
      <c r="R5" s="358">
        <f t="shared" si="0"/>
        <v>25648150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62975046</v>
      </c>
      <c r="X5" s="356">
        <f t="shared" si="0"/>
        <v>27545250</v>
      </c>
      <c r="Y5" s="358">
        <f t="shared" si="0"/>
        <v>35429796</v>
      </c>
      <c r="Z5" s="359">
        <f>+IF(X5&lt;&gt;0,+(Y5/X5)*100,0)</f>
        <v>128.62397691071962</v>
      </c>
      <c r="AA5" s="360">
        <f>+AA6+AA8+AA11+AA13+AA15</f>
        <v>36727000</v>
      </c>
    </row>
    <row r="6" spans="1:27" ht="12.75">
      <c r="A6" s="361" t="s">
        <v>205</v>
      </c>
      <c r="B6" s="142"/>
      <c r="C6" s="60">
        <f>+C7</f>
        <v>14701263</v>
      </c>
      <c r="D6" s="340">
        <f aca="true" t="shared" si="1" ref="D6:AA6">+D7</f>
        <v>0</v>
      </c>
      <c r="E6" s="60">
        <f t="shared" si="1"/>
        <v>10915922</v>
      </c>
      <c r="F6" s="59">
        <f t="shared" si="1"/>
        <v>8563000</v>
      </c>
      <c r="G6" s="59">
        <f t="shared" si="1"/>
        <v>4337641</v>
      </c>
      <c r="H6" s="60">
        <f t="shared" si="1"/>
        <v>1871948</v>
      </c>
      <c r="I6" s="60">
        <f t="shared" si="1"/>
        <v>795509</v>
      </c>
      <c r="J6" s="59">
        <f t="shared" si="1"/>
        <v>7005098</v>
      </c>
      <c r="K6" s="59">
        <f t="shared" si="1"/>
        <v>4094589</v>
      </c>
      <c r="L6" s="60">
        <f t="shared" si="1"/>
        <v>5294348</v>
      </c>
      <c r="M6" s="60">
        <f t="shared" si="1"/>
        <v>12951327</v>
      </c>
      <c r="N6" s="59">
        <f t="shared" si="1"/>
        <v>22340264</v>
      </c>
      <c r="O6" s="59">
        <f t="shared" si="1"/>
        <v>5175729</v>
      </c>
      <c r="P6" s="60">
        <f t="shared" si="1"/>
        <v>6366049</v>
      </c>
      <c r="Q6" s="60">
        <f t="shared" si="1"/>
        <v>12191896</v>
      </c>
      <c r="R6" s="59">
        <f t="shared" si="1"/>
        <v>23733674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53079036</v>
      </c>
      <c r="X6" s="60">
        <f t="shared" si="1"/>
        <v>6422250</v>
      </c>
      <c r="Y6" s="59">
        <f t="shared" si="1"/>
        <v>46656786</v>
      </c>
      <c r="Z6" s="61">
        <f>+IF(X6&lt;&gt;0,+(Y6/X6)*100,0)</f>
        <v>726.4866051617423</v>
      </c>
      <c r="AA6" s="62">
        <f t="shared" si="1"/>
        <v>8563000</v>
      </c>
    </row>
    <row r="7" spans="1:27" ht="12.75">
      <c r="A7" s="291" t="s">
        <v>229</v>
      </c>
      <c r="B7" s="142"/>
      <c r="C7" s="60">
        <v>14701263</v>
      </c>
      <c r="D7" s="340"/>
      <c r="E7" s="60">
        <v>10915922</v>
      </c>
      <c r="F7" s="59">
        <v>8563000</v>
      </c>
      <c r="G7" s="59">
        <v>4337641</v>
      </c>
      <c r="H7" s="60">
        <v>1871948</v>
      </c>
      <c r="I7" s="60">
        <v>795509</v>
      </c>
      <c r="J7" s="59">
        <v>7005098</v>
      </c>
      <c r="K7" s="59">
        <v>4094589</v>
      </c>
      <c r="L7" s="60">
        <v>5294348</v>
      </c>
      <c r="M7" s="60">
        <v>12951327</v>
      </c>
      <c r="N7" s="59">
        <v>22340264</v>
      </c>
      <c r="O7" s="59">
        <v>5175729</v>
      </c>
      <c r="P7" s="60">
        <v>6366049</v>
      </c>
      <c r="Q7" s="60">
        <v>12191896</v>
      </c>
      <c r="R7" s="59">
        <v>23733674</v>
      </c>
      <c r="S7" s="59"/>
      <c r="T7" s="60"/>
      <c r="U7" s="60"/>
      <c r="V7" s="59"/>
      <c r="W7" s="59">
        <v>53079036</v>
      </c>
      <c r="X7" s="60">
        <v>6422250</v>
      </c>
      <c r="Y7" s="59">
        <v>46656786</v>
      </c>
      <c r="Z7" s="61">
        <v>726.49</v>
      </c>
      <c r="AA7" s="62">
        <v>8563000</v>
      </c>
    </row>
    <row r="8" spans="1:27" ht="12.75">
      <c r="A8" s="361" t="s">
        <v>206</v>
      </c>
      <c r="B8" s="142"/>
      <c r="C8" s="60">
        <f aca="true" t="shared" si="2" ref="C8:Y8">SUM(C9:C10)</f>
        <v>9332446</v>
      </c>
      <c r="D8" s="340">
        <f t="shared" si="2"/>
        <v>0</v>
      </c>
      <c r="E8" s="60">
        <f t="shared" si="2"/>
        <v>8520000</v>
      </c>
      <c r="F8" s="59">
        <f t="shared" si="2"/>
        <v>25714000</v>
      </c>
      <c r="G8" s="59">
        <f t="shared" si="2"/>
        <v>0</v>
      </c>
      <c r="H8" s="60">
        <f t="shared" si="2"/>
        <v>515555</v>
      </c>
      <c r="I8" s="60">
        <f t="shared" si="2"/>
        <v>28751</v>
      </c>
      <c r="J8" s="59">
        <f t="shared" si="2"/>
        <v>544306</v>
      </c>
      <c r="K8" s="59">
        <f t="shared" si="2"/>
        <v>3195423</v>
      </c>
      <c r="L8" s="60">
        <f t="shared" si="2"/>
        <v>444854</v>
      </c>
      <c r="M8" s="60">
        <f t="shared" si="2"/>
        <v>0</v>
      </c>
      <c r="N8" s="59">
        <f t="shared" si="2"/>
        <v>3640277</v>
      </c>
      <c r="O8" s="59">
        <f t="shared" si="2"/>
        <v>1354772</v>
      </c>
      <c r="P8" s="60">
        <f t="shared" si="2"/>
        <v>0</v>
      </c>
      <c r="Q8" s="60">
        <f t="shared" si="2"/>
        <v>0</v>
      </c>
      <c r="R8" s="59">
        <f t="shared" si="2"/>
        <v>1354772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5539355</v>
      </c>
      <c r="X8" s="60">
        <f t="shared" si="2"/>
        <v>19285500</v>
      </c>
      <c r="Y8" s="59">
        <f t="shared" si="2"/>
        <v>-13746145</v>
      </c>
      <c r="Z8" s="61">
        <f>+IF(X8&lt;&gt;0,+(Y8/X8)*100,0)</f>
        <v>-71.27709937517824</v>
      </c>
      <c r="AA8" s="62">
        <f>SUM(AA9:AA10)</f>
        <v>25714000</v>
      </c>
    </row>
    <row r="9" spans="1:27" ht="12.75">
      <c r="A9" s="291" t="s">
        <v>230</v>
      </c>
      <c r="B9" s="142"/>
      <c r="C9" s="60">
        <v>477284</v>
      </c>
      <c r="D9" s="340"/>
      <c r="E9" s="60">
        <v>8520000</v>
      </c>
      <c r="F9" s="59">
        <v>25714000</v>
      </c>
      <c r="G9" s="59"/>
      <c r="H9" s="60">
        <v>258759</v>
      </c>
      <c r="I9" s="60">
        <v>28751</v>
      </c>
      <c r="J9" s="59">
        <v>287510</v>
      </c>
      <c r="K9" s="59">
        <v>3066753</v>
      </c>
      <c r="L9" s="60"/>
      <c r="M9" s="60">
        <v>573000</v>
      </c>
      <c r="N9" s="59">
        <v>3639753</v>
      </c>
      <c r="O9" s="59">
        <v>1354772</v>
      </c>
      <c r="P9" s="60"/>
      <c r="Q9" s="60"/>
      <c r="R9" s="59">
        <v>1354772</v>
      </c>
      <c r="S9" s="59"/>
      <c r="T9" s="60"/>
      <c r="U9" s="60"/>
      <c r="V9" s="59"/>
      <c r="W9" s="59">
        <v>5282035</v>
      </c>
      <c r="X9" s="60">
        <v>19285500</v>
      </c>
      <c r="Y9" s="59">
        <v>-14003465</v>
      </c>
      <c r="Z9" s="61">
        <v>-72.61</v>
      </c>
      <c r="AA9" s="62">
        <v>25714000</v>
      </c>
    </row>
    <row r="10" spans="1:27" ht="12.75">
      <c r="A10" s="291" t="s">
        <v>231</v>
      </c>
      <c r="B10" s="142"/>
      <c r="C10" s="60">
        <v>8855162</v>
      </c>
      <c r="D10" s="340"/>
      <c r="E10" s="60"/>
      <c r="F10" s="59"/>
      <c r="G10" s="59"/>
      <c r="H10" s="60">
        <v>256796</v>
      </c>
      <c r="I10" s="60"/>
      <c r="J10" s="59">
        <v>256796</v>
      </c>
      <c r="K10" s="59">
        <v>128670</v>
      </c>
      <c r="L10" s="60">
        <v>444854</v>
      </c>
      <c r="M10" s="60">
        <v>-573000</v>
      </c>
      <c r="N10" s="59">
        <v>524</v>
      </c>
      <c r="O10" s="59"/>
      <c r="P10" s="60"/>
      <c r="Q10" s="60"/>
      <c r="R10" s="59"/>
      <c r="S10" s="59"/>
      <c r="T10" s="60"/>
      <c r="U10" s="60"/>
      <c r="V10" s="59"/>
      <c r="W10" s="59">
        <v>257320</v>
      </c>
      <c r="X10" s="60"/>
      <c r="Y10" s="59">
        <v>257320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1000000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1000000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3586425</v>
      </c>
      <c r="D15" s="340">
        <f t="shared" si="5"/>
        <v>0</v>
      </c>
      <c r="E15" s="60">
        <f t="shared" si="5"/>
        <v>3450000</v>
      </c>
      <c r="F15" s="59">
        <f t="shared" si="5"/>
        <v>2450000</v>
      </c>
      <c r="G15" s="59">
        <f t="shared" si="5"/>
        <v>141407</v>
      </c>
      <c r="H15" s="60">
        <f t="shared" si="5"/>
        <v>106000</v>
      </c>
      <c r="I15" s="60">
        <f t="shared" si="5"/>
        <v>820357</v>
      </c>
      <c r="J15" s="59">
        <f t="shared" si="5"/>
        <v>1067764</v>
      </c>
      <c r="K15" s="59">
        <f t="shared" si="5"/>
        <v>2463270</v>
      </c>
      <c r="L15" s="60">
        <f t="shared" si="5"/>
        <v>265917</v>
      </c>
      <c r="M15" s="60">
        <f t="shared" si="5"/>
        <v>0</v>
      </c>
      <c r="N15" s="59">
        <f t="shared" si="5"/>
        <v>2729187</v>
      </c>
      <c r="O15" s="59">
        <f t="shared" si="5"/>
        <v>291510</v>
      </c>
      <c r="P15" s="60">
        <f t="shared" si="5"/>
        <v>0</v>
      </c>
      <c r="Q15" s="60">
        <f t="shared" si="5"/>
        <v>268194</v>
      </c>
      <c r="R15" s="59">
        <f t="shared" si="5"/>
        <v>559704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4356655</v>
      </c>
      <c r="X15" s="60">
        <f t="shared" si="5"/>
        <v>1837500</v>
      </c>
      <c r="Y15" s="59">
        <f t="shared" si="5"/>
        <v>2519155</v>
      </c>
      <c r="Z15" s="61">
        <f>+IF(X15&lt;&gt;0,+(Y15/X15)*100,0)</f>
        <v>137.09687074829932</v>
      </c>
      <c r="AA15" s="62">
        <f>SUM(AA16:AA20)</f>
        <v>2450000</v>
      </c>
    </row>
    <row r="16" spans="1:27" ht="12.75">
      <c r="A16" s="291" t="s">
        <v>234</v>
      </c>
      <c r="B16" s="300"/>
      <c r="C16" s="60">
        <v>3586425</v>
      </c>
      <c r="D16" s="340"/>
      <c r="E16" s="60">
        <v>3450000</v>
      </c>
      <c r="F16" s="59">
        <v>2450000</v>
      </c>
      <c r="G16" s="59"/>
      <c r="H16" s="60">
        <v>106000</v>
      </c>
      <c r="I16" s="60">
        <v>556817</v>
      </c>
      <c r="J16" s="59">
        <v>662817</v>
      </c>
      <c r="K16" s="59">
        <v>354673</v>
      </c>
      <c r="L16" s="60"/>
      <c r="M16" s="60"/>
      <c r="N16" s="59">
        <v>354673</v>
      </c>
      <c r="O16" s="59"/>
      <c r="P16" s="60"/>
      <c r="Q16" s="60"/>
      <c r="R16" s="59"/>
      <c r="S16" s="59"/>
      <c r="T16" s="60"/>
      <c r="U16" s="60"/>
      <c r="V16" s="59"/>
      <c r="W16" s="59">
        <v>1017490</v>
      </c>
      <c r="X16" s="60">
        <v>1837500</v>
      </c>
      <c r="Y16" s="59">
        <v>-820010</v>
      </c>
      <c r="Z16" s="61">
        <v>-44.63</v>
      </c>
      <c r="AA16" s="62">
        <v>2450000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>
        <v>141407</v>
      </c>
      <c r="H17" s="60"/>
      <c r="I17" s="60">
        <v>263540</v>
      </c>
      <c r="J17" s="59">
        <v>404947</v>
      </c>
      <c r="K17" s="59">
        <v>2108597</v>
      </c>
      <c r="L17" s="60">
        <v>265917</v>
      </c>
      <c r="M17" s="60"/>
      <c r="N17" s="59">
        <v>2374514</v>
      </c>
      <c r="O17" s="59">
        <v>291510</v>
      </c>
      <c r="P17" s="60"/>
      <c r="Q17" s="60">
        <v>268194</v>
      </c>
      <c r="R17" s="59">
        <v>559704</v>
      </c>
      <c r="S17" s="59"/>
      <c r="T17" s="60"/>
      <c r="U17" s="60"/>
      <c r="V17" s="59"/>
      <c r="W17" s="59">
        <v>3339165</v>
      </c>
      <c r="X17" s="60"/>
      <c r="Y17" s="59">
        <v>3339165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9105569</v>
      </c>
      <c r="D22" s="344">
        <f t="shared" si="6"/>
        <v>0</v>
      </c>
      <c r="E22" s="343">
        <f t="shared" si="6"/>
        <v>2840100</v>
      </c>
      <c r="F22" s="345">
        <f t="shared" si="6"/>
        <v>5061000</v>
      </c>
      <c r="G22" s="345">
        <f t="shared" si="6"/>
        <v>2380165</v>
      </c>
      <c r="H22" s="343">
        <f t="shared" si="6"/>
        <v>2993268</v>
      </c>
      <c r="I22" s="343">
        <f t="shared" si="6"/>
        <v>1907830</v>
      </c>
      <c r="J22" s="345">
        <f t="shared" si="6"/>
        <v>7281263</v>
      </c>
      <c r="K22" s="345">
        <f t="shared" si="6"/>
        <v>7553681</v>
      </c>
      <c r="L22" s="343">
        <f t="shared" si="6"/>
        <v>3950067</v>
      </c>
      <c r="M22" s="343">
        <f t="shared" si="6"/>
        <v>16605300</v>
      </c>
      <c r="N22" s="345">
        <f t="shared" si="6"/>
        <v>28109048</v>
      </c>
      <c r="O22" s="345">
        <f t="shared" si="6"/>
        <v>329882</v>
      </c>
      <c r="P22" s="343">
        <f t="shared" si="6"/>
        <v>1825936</v>
      </c>
      <c r="Q22" s="343">
        <f t="shared" si="6"/>
        <v>8067677</v>
      </c>
      <c r="R22" s="345">
        <f t="shared" si="6"/>
        <v>10223495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45613806</v>
      </c>
      <c r="X22" s="343">
        <f t="shared" si="6"/>
        <v>3795750</v>
      </c>
      <c r="Y22" s="345">
        <f t="shared" si="6"/>
        <v>41818056</v>
      </c>
      <c r="Z22" s="336">
        <f>+IF(X22&lt;&gt;0,+(Y22/X22)*100,0)</f>
        <v>1101.7073305670817</v>
      </c>
      <c r="AA22" s="350">
        <f>SUM(AA23:AA32)</f>
        <v>5061000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4966283</v>
      </c>
      <c r="D24" s="340"/>
      <c r="E24" s="60"/>
      <c r="F24" s="59">
        <v>5061000</v>
      </c>
      <c r="G24" s="59">
        <v>2018132</v>
      </c>
      <c r="H24" s="60">
        <v>781268</v>
      </c>
      <c r="I24" s="60">
        <v>57869</v>
      </c>
      <c r="J24" s="59">
        <v>2857269</v>
      </c>
      <c r="K24" s="59">
        <v>4873077</v>
      </c>
      <c r="L24" s="60">
        <v>3652587</v>
      </c>
      <c r="M24" s="60">
        <v>13156484</v>
      </c>
      <c r="N24" s="59">
        <v>21682148</v>
      </c>
      <c r="O24" s="59"/>
      <c r="P24" s="60">
        <v>1646553</v>
      </c>
      <c r="Q24" s="60">
        <v>5305332</v>
      </c>
      <c r="R24" s="59">
        <v>6951885</v>
      </c>
      <c r="S24" s="59"/>
      <c r="T24" s="60"/>
      <c r="U24" s="60"/>
      <c r="V24" s="59"/>
      <c r="W24" s="59">
        <v>31491302</v>
      </c>
      <c r="X24" s="60">
        <v>3795750</v>
      </c>
      <c r="Y24" s="59">
        <v>27695552</v>
      </c>
      <c r="Z24" s="61">
        <v>729.65</v>
      </c>
      <c r="AA24" s="62">
        <v>5061000</v>
      </c>
    </row>
    <row r="25" spans="1:27" ht="12.75">
      <c r="A25" s="361" t="s">
        <v>239</v>
      </c>
      <c r="B25" s="142"/>
      <c r="C25" s="60">
        <v>2752318</v>
      </c>
      <c r="D25" s="340"/>
      <c r="E25" s="60">
        <v>2840100</v>
      </c>
      <c r="F25" s="59"/>
      <c r="G25" s="59">
        <v>362033</v>
      </c>
      <c r="H25" s="60">
        <v>2011350</v>
      </c>
      <c r="I25" s="60">
        <v>2050611</v>
      </c>
      <c r="J25" s="59">
        <v>4423994</v>
      </c>
      <c r="K25" s="59">
        <v>2386218</v>
      </c>
      <c r="L25" s="60">
        <v>297480</v>
      </c>
      <c r="M25" s="60">
        <v>2483187</v>
      </c>
      <c r="N25" s="59">
        <v>5166885</v>
      </c>
      <c r="O25" s="59"/>
      <c r="P25" s="60">
        <v>179383</v>
      </c>
      <c r="Q25" s="60">
        <v>2273024</v>
      </c>
      <c r="R25" s="59">
        <v>2452407</v>
      </c>
      <c r="S25" s="59"/>
      <c r="T25" s="60"/>
      <c r="U25" s="60"/>
      <c r="V25" s="59"/>
      <c r="W25" s="59">
        <v>12043286</v>
      </c>
      <c r="X25" s="60"/>
      <c r="Y25" s="59">
        <v>12043286</v>
      </c>
      <c r="Z25" s="61"/>
      <c r="AA25" s="62"/>
    </row>
    <row r="26" spans="1:27" ht="12.75">
      <c r="A26" s="361" t="s">
        <v>240</v>
      </c>
      <c r="B26" s="302"/>
      <c r="C26" s="362">
        <v>1188268</v>
      </c>
      <c r="D26" s="363"/>
      <c r="E26" s="362"/>
      <c r="F26" s="364"/>
      <c r="G26" s="364"/>
      <c r="H26" s="362">
        <v>200650</v>
      </c>
      <c r="I26" s="362">
        <v>-200650</v>
      </c>
      <c r="J26" s="364"/>
      <c r="K26" s="364">
        <v>294386</v>
      </c>
      <c r="L26" s="362"/>
      <c r="M26" s="362">
        <v>965629</v>
      </c>
      <c r="N26" s="364">
        <v>1260015</v>
      </c>
      <c r="O26" s="364">
        <v>329882</v>
      </c>
      <c r="P26" s="362"/>
      <c r="Q26" s="362">
        <v>489321</v>
      </c>
      <c r="R26" s="364">
        <v>819203</v>
      </c>
      <c r="S26" s="364"/>
      <c r="T26" s="362"/>
      <c r="U26" s="362"/>
      <c r="V26" s="364"/>
      <c r="W26" s="364">
        <v>2079218</v>
      </c>
      <c r="X26" s="362"/>
      <c r="Y26" s="364">
        <v>2079218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198700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600000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>
        <v>600000</v>
      </c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5960000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5960000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3817525</v>
      </c>
      <c r="D40" s="344">
        <f t="shared" si="9"/>
        <v>0</v>
      </c>
      <c r="E40" s="343">
        <f t="shared" si="9"/>
        <v>15774505</v>
      </c>
      <c r="F40" s="345">
        <f t="shared" si="9"/>
        <v>51873180</v>
      </c>
      <c r="G40" s="345">
        <f t="shared" si="9"/>
        <v>110349</v>
      </c>
      <c r="H40" s="343">
        <f t="shared" si="9"/>
        <v>1335981</v>
      </c>
      <c r="I40" s="343">
        <f t="shared" si="9"/>
        <v>-45713</v>
      </c>
      <c r="J40" s="345">
        <f t="shared" si="9"/>
        <v>1400617</v>
      </c>
      <c r="K40" s="345">
        <f t="shared" si="9"/>
        <v>0</v>
      </c>
      <c r="L40" s="343">
        <f t="shared" si="9"/>
        <v>116000</v>
      </c>
      <c r="M40" s="343">
        <f t="shared" si="9"/>
        <v>17754</v>
      </c>
      <c r="N40" s="345">
        <f t="shared" si="9"/>
        <v>133754</v>
      </c>
      <c r="O40" s="345">
        <f t="shared" si="9"/>
        <v>1567123</v>
      </c>
      <c r="P40" s="343">
        <f t="shared" si="9"/>
        <v>0</v>
      </c>
      <c r="Q40" s="343">
        <f t="shared" si="9"/>
        <v>436835</v>
      </c>
      <c r="R40" s="345">
        <f t="shared" si="9"/>
        <v>2003958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3538329</v>
      </c>
      <c r="X40" s="343">
        <f t="shared" si="9"/>
        <v>38904885</v>
      </c>
      <c r="Y40" s="345">
        <f t="shared" si="9"/>
        <v>-35366556</v>
      </c>
      <c r="Z40" s="336">
        <f>+IF(X40&lt;&gt;0,+(Y40/X40)*100,0)</f>
        <v>-90.90518067332675</v>
      </c>
      <c r="AA40" s="350">
        <f>SUM(AA41:AA49)</f>
        <v>51873180</v>
      </c>
    </row>
    <row r="41" spans="1:27" ht="12.75">
      <c r="A41" s="361" t="s">
        <v>248</v>
      </c>
      <c r="B41" s="142"/>
      <c r="C41" s="362"/>
      <c r="D41" s="363"/>
      <c r="E41" s="362">
        <v>3283900</v>
      </c>
      <c r="F41" s="364">
        <v>2409000</v>
      </c>
      <c r="G41" s="364"/>
      <c r="H41" s="362"/>
      <c r="I41" s="362"/>
      <c r="J41" s="364"/>
      <c r="K41" s="364"/>
      <c r="L41" s="362"/>
      <c r="M41" s="362"/>
      <c r="N41" s="364"/>
      <c r="O41" s="364">
        <v>1250088</v>
      </c>
      <c r="P41" s="362"/>
      <c r="Q41" s="362"/>
      <c r="R41" s="364">
        <v>1250088</v>
      </c>
      <c r="S41" s="364"/>
      <c r="T41" s="362"/>
      <c r="U41" s="362"/>
      <c r="V41" s="364"/>
      <c r="W41" s="364">
        <v>1250088</v>
      </c>
      <c r="X41" s="362">
        <v>1806750</v>
      </c>
      <c r="Y41" s="364">
        <v>-556662</v>
      </c>
      <c r="Z41" s="365">
        <v>-30.81</v>
      </c>
      <c r="AA41" s="366">
        <v>2409000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10110000</v>
      </c>
      <c r="F43" s="370">
        <v>4216000</v>
      </c>
      <c r="G43" s="370"/>
      <c r="H43" s="305">
        <v>1335981</v>
      </c>
      <c r="I43" s="305"/>
      <c r="J43" s="370">
        <v>1335981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1335981</v>
      </c>
      <c r="X43" s="305">
        <v>3162000</v>
      </c>
      <c r="Y43" s="370">
        <v>-1826019</v>
      </c>
      <c r="Z43" s="371">
        <v>-57.75</v>
      </c>
      <c r="AA43" s="303">
        <v>4216000</v>
      </c>
    </row>
    <row r="44" spans="1:27" ht="12.75">
      <c r="A44" s="361" t="s">
        <v>251</v>
      </c>
      <c r="B44" s="136"/>
      <c r="C44" s="60">
        <v>66471</v>
      </c>
      <c r="D44" s="368"/>
      <c r="E44" s="54">
        <v>1351000</v>
      </c>
      <c r="F44" s="53">
        <v>2920000</v>
      </c>
      <c r="G44" s="53"/>
      <c r="H44" s="54"/>
      <c r="I44" s="54"/>
      <c r="J44" s="53"/>
      <c r="K44" s="53"/>
      <c r="L44" s="54"/>
      <c r="M44" s="54"/>
      <c r="N44" s="53"/>
      <c r="O44" s="53">
        <v>9000</v>
      </c>
      <c r="P44" s="54"/>
      <c r="Q44" s="54">
        <v>83629</v>
      </c>
      <c r="R44" s="53">
        <v>92629</v>
      </c>
      <c r="S44" s="53"/>
      <c r="T44" s="54"/>
      <c r="U44" s="54"/>
      <c r="V44" s="53"/>
      <c r="W44" s="53">
        <v>92629</v>
      </c>
      <c r="X44" s="54">
        <v>2190000</v>
      </c>
      <c r="Y44" s="53">
        <v>-2097371</v>
      </c>
      <c r="Z44" s="94">
        <v>-95.77</v>
      </c>
      <c r="AA44" s="95">
        <v>2920000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>
        <v>-74473</v>
      </c>
      <c r="J46" s="53">
        <v>-74473</v>
      </c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>
        <v>-74473</v>
      </c>
      <c r="X46" s="54"/>
      <c r="Y46" s="53">
        <v>-74473</v>
      </c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112500</v>
      </c>
      <c r="Y48" s="53">
        <v>-112500</v>
      </c>
      <c r="Z48" s="94">
        <v>-100</v>
      </c>
      <c r="AA48" s="95">
        <v>150000</v>
      </c>
    </row>
    <row r="49" spans="1:27" ht="12.75">
      <c r="A49" s="361" t="s">
        <v>93</v>
      </c>
      <c r="B49" s="136"/>
      <c r="C49" s="54">
        <v>3751054</v>
      </c>
      <c r="D49" s="368"/>
      <c r="E49" s="54">
        <v>1029605</v>
      </c>
      <c r="F49" s="53">
        <v>42178180</v>
      </c>
      <c r="G49" s="53">
        <v>110349</v>
      </c>
      <c r="H49" s="54"/>
      <c r="I49" s="54">
        <v>28760</v>
      </c>
      <c r="J49" s="53">
        <v>139109</v>
      </c>
      <c r="K49" s="53"/>
      <c r="L49" s="54">
        <v>116000</v>
      </c>
      <c r="M49" s="54">
        <v>17754</v>
      </c>
      <c r="N49" s="53">
        <v>133754</v>
      </c>
      <c r="O49" s="53">
        <v>308035</v>
      </c>
      <c r="P49" s="54"/>
      <c r="Q49" s="54">
        <v>353206</v>
      </c>
      <c r="R49" s="53">
        <v>661241</v>
      </c>
      <c r="S49" s="53"/>
      <c r="T49" s="54"/>
      <c r="U49" s="54"/>
      <c r="V49" s="53"/>
      <c r="W49" s="53">
        <v>934104</v>
      </c>
      <c r="X49" s="54">
        <v>31633635</v>
      </c>
      <c r="Y49" s="53">
        <v>-30699531</v>
      </c>
      <c r="Z49" s="94">
        <v>-97.05</v>
      </c>
      <c r="AA49" s="95">
        <v>42178180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350000</v>
      </c>
      <c r="D57" s="344">
        <f aca="true" t="shared" si="13" ref="D57:AA57">+D58</f>
        <v>0</v>
      </c>
      <c r="E57" s="343">
        <f t="shared" si="13"/>
        <v>800000</v>
      </c>
      <c r="F57" s="345">
        <f t="shared" si="13"/>
        <v>676000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259119</v>
      </c>
      <c r="P57" s="343">
        <f t="shared" si="13"/>
        <v>0</v>
      </c>
      <c r="Q57" s="343">
        <f t="shared" si="13"/>
        <v>0</v>
      </c>
      <c r="R57" s="345">
        <f t="shared" si="13"/>
        <v>259119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259119</v>
      </c>
      <c r="X57" s="343">
        <f t="shared" si="13"/>
        <v>507000</v>
      </c>
      <c r="Y57" s="345">
        <f t="shared" si="13"/>
        <v>-247881</v>
      </c>
      <c r="Z57" s="336">
        <f>+IF(X57&lt;&gt;0,+(Y57/X57)*100,0)</f>
        <v>-48.89171597633136</v>
      </c>
      <c r="AA57" s="350">
        <f t="shared" si="13"/>
        <v>676000</v>
      </c>
    </row>
    <row r="58" spans="1:27" ht="12.75">
      <c r="A58" s="361" t="s">
        <v>217</v>
      </c>
      <c r="B58" s="136"/>
      <c r="C58" s="60">
        <v>350000</v>
      </c>
      <c r="D58" s="340"/>
      <c r="E58" s="60">
        <v>800000</v>
      </c>
      <c r="F58" s="59">
        <v>676000</v>
      </c>
      <c r="G58" s="59"/>
      <c r="H58" s="60"/>
      <c r="I58" s="60"/>
      <c r="J58" s="59"/>
      <c r="K58" s="59"/>
      <c r="L58" s="60"/>
      <c r="M58" s="60"/>
      <c r="N58" s="59"/>
      <c r="O58" s="59">
        <v>259119</v>
      </c>
      <c r="P58" s="60"/>
      <c r="Q58" s="60"/>
      <c r="R58" s="59">
        <v>259119</v>
      </c>
      <c r="S58" s="59"/>
      <c r="T58" s="60"/>
      <c r="U58" s="60"/>
      <c r="V58" s="59"/>
      <c r="W58" s="59">
        <v>259119</v>
      </c>
      <c r="X58" s="60">
        <v>507000</v>
      </c>
      <c r="Y58" s="59">
        <v>-247881</v>
      </c>
      <c r="Z58" s="61">
        <v>-48.89</v>
      </c>
      <c r="AA58" s="62">
        <v>676000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40893228</v>
      </c>
      <c r="D60" s="346">
        <f t="shared" si="14"/>
        <v>0</v>
      </c>
      <c r="E60" s="219">
        <f t="shared" si="14"/>
        <v>49860527</v>
      </c>
      <c r="F60" s="264">
        <f t="shared" si="14"/>
        <v>94337180</v>
      </c>
      <c r="G60" s="264">
        <f t="shared" si="14"/>
        <v>6969562</v>
      </c>
      <c r="H60" s="219">
        <f t="shared" si="14"/>
        <v>6822752</v>
      </c>
      <c r="I60" s="219">
        <f t="shared" si="14"/>
        <v>3506734</v>
      </c>
      <c r="J60" s="264">
        <f t="shared" si="14"/>
        <v>17299048</v>
      </c>
      <c r="K60" s="264">
        <f t="shared" si="14"/>
        <v>17306963</v>
      </c>
      <c r="L60" s="219">
        <f t="shared" si="14"/>
        <v>10071186</v>
      </c>
      <c r="M60" s="219">
        <f t="shared" si="14"/>
        <v>29574381</v>
      </c>
      <c r="N60" s="264">
        <f t="shared" si="14"/>
        <v>56952530</v>
      </c>
      <c r="O60" s="264">
        <f t="shared" si="14"/>
        <v>8978135</v>
      </c>
      <c r="P60" s="219">
        <f t="shared" si="14"/>
        <v>8191985</v>
      </c>
      <c r="Q60" s="219">
        <f t="shared" si="14"/>
        <v>20964602</v>
      </c>
      <c r="R60" s="264">
        <f t="shared" si="14"/>
        <v>38134722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112386300</v>
      </c>
      <c r="X60" s="219">
        <f t="shared" si="14"/>
        <v>70752885</v>
      </c>
      <c r="Y60" s="264">
        <f t="shared" si="14"/>
        <v>41633415</v>
      </c>
      <c r="Z60" s="337">
        <f>+IF(X60&lt;&gt;0,+(Y60/X60)*100,0)</f>
        <v>58.8434167737471</v>
      </c>
      <c r="AA60" s="232">
        <f>+AA57+AA54+AA51+AA40+AA37+AA34+AA22+AA5</f>
        <v>94337180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42150000</v>
      </c>
      <c r="D5" s="357">
        <f t="shared" si="0"/>
        <v>0</v>
      </c>
      <c r="E5" s="356">
        <f t="shared" si="0"/>
        <v>54097136</v>
      </c>
      <c r="F5" s="358">
        <f t="shared" si="0"/>
        <v>55491000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41618250</v>
      </c>
      <c r="Y5" s="358">
        <f t="shared" si="0"/>
        <v>-41618250</v>
      </c>
      <c r="Z5" s="359">
        <f>+IF(X5&lt;&gt;0,+(Y5/X5)*100,0)</f>
        <v>-100</v>
      </c>
      <c r="AA5" s="360">
        <f>+AA6+AA8+AA11+AA13+AA15</f>
        <v>55491000</v>
      </c>
    </row>
    <row r="6" spans="1:27" ht="12.75">
      <c r="A6" s="361" t="s">
        <v>205</v>
      </c>
      <c r="B6" s="142"/>
      <c r="C6" s="60">
        <f>+C7</f>
        <v>42150000</v>
      </c>
      <c r="D6" s="340">
        <f aca="true" t="shared" si="1" ref="D6:AA6">+D7</f>
        <v>0</v>
      </c>
      <c r="E6" s="60">
        <f t="shared" si="1"/>
        <v>54097136</v>
      </c>
      <c r="F6" s="59">
        <f t="shared" si="1"/>
        <v>55491000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41618250</v>
      </c>
      <c r="Y6" s="59">
        <f t="shared" si="1"/>
        <v>-41618250</v>
      </c>
      <c r="Z6" s="61">
        <f>+IF(X6&lt;&gt;0,+(Y6/X6)*100,0)</f>
        <v>-100</v>
      </c>
      <c r="AA6" s="62">
        <f t="shared" si="1"/>
        <v>55491000</v>
      </c>
    </row>
    <row r="7" spans="1:27" ht="12.75">
      <c r="A7" s="291" t="s">
        <v>229</v>
      </c>
      <c r="B7" s="142"/>
      <c r="C7" s="60">
        <v>42150000</v>
      </c>
      <c r="D7" s="340"/>
      <c r="E7" s="60">
        <v>54097136</v>
      </c>
      <c r="F7" s="59">
        <v>55491000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41618250</v>
      </c>
      <c r="Y7" s="59">
        <v>-41618250</v>
      </c>
      <c r="Z7" s="61">
        <v>-100</v>
      </c>
      <c r="AA7" s="62">
        <v>55491000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17285364</v>
      </c>
      <c r="D22" s="344">
        <f t="shared" si="6"/>
        <v>0</v>
      </c>
      <c r="E22" s="343">
        <f t="shared" si="6"/>
        <v>35674845</v>
      </c>
      <c r="F22" s="345">
        <f t="shared" si="6"/>
        <v>53445000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40083750</v>
      </c>
      <c r="Y22" s="345">
        <f t="shared" si="6"/>
        <v>-40083750</v>
      </c>
      <c r="Z22" s="336">
        <f>+IF(X22&lt;&gt;0,+(Y22/X22)*100,0)</f>
        <v>-100</v>
      </c>
      <c r="AA22" s="350">
        <f>SUM(AA23:AA32)</f>
        <v>53445000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22463003</v>
      </c>
      <c r="F24" s="59">
        <v>53445000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40083750</v>
      </c>
      <c r="Y24" s="59">
        <v>-40083750</v>
      </c>
      <c r="Z24" s="61">
        <v>-100</v>
      </c>
      <c r="AA24" s="62">
        <v>53445000</v>
      </c>
    </row>
    <row r="25" spans="1:27" ht="12.75">
      <c r="A25" s="361" t="s">
        <v>239</v>
      </c>
      <c r="B25" s="142"/>
      <c r="C25" s="60">
        <v>14500000</v>
      </c>
      <c r="D25" s="340"/>
      <c r="E25" s="60">
        <v>13211842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2785364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2000000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2000000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-40454477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-30340858</v>
      </c>
      <c r="Y40" s="345">
        <f t="shared" si="9"/>
        <v>30340858</v>
      </c>
      <c r="Z40" s="336">
        <f>+IF(X40&lt;&gt;0,+(Y40/X40)*100,0)</f>
        <v>-100</v>
      </c>
      <c r="AA40" s="350">
        <f>SUM(AA41:AA49)</f>
        <v>-40454477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-40454477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-30340858</v>
      </c>
      <c r="Y49" s="53">
        <v>30340858</v>
      </c>
      <c r="Z49" s="94">
        <v>-100</v>
      </c>
      <c r="AA49" s="95">
        <v>-40454477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59435364</v>
      </c>
      <c r="D60" s="346">
        <f t="shared" si="14"/>
        <v>0</v>
      </c>
      <c r="E60" s="219">
        <f t="shared" si="14"/>
        <v>91771981</v>
      </c>
      <c r="F60" s="264">
        <f t="shared" si="14"/>
        <v>68481523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51361142</v>
      </c>
      <c r="Y60" s="264">
        <f t="shared" si="14"/>
        <v>-51361142</v>
      </c>
      <c r="Z60" s="337">
        <f>+IF(X60&lt;&gt;0,+(Y60/X60)*100,0)</f>
        <v>-100</v>
      </c>
      <c r="AA60" s="232">
        <f>+AA57+AA54+AA51+AA40+AA37+AA34+AA22+AA5</f>
        <v>68481523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2018-05-08T11:59:21Z</dcterms:created>
  <dcterms:modified xsi:type="dcterms:W3CDTF">2018-05-08T11:59:25Z</dcterms:modified>
  <cp:category/>
  <cp:version/>
  <cp:contentType/>
  <cp:contentStatus/>
</cp:coreProperties>
</file>