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<sst xmlns="http://schemas.openxmlformats.org/spreadsheetml/2006/main" count="857" uniqueCount="303">
  <si>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Greater Tzaneen(LIM333)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</si>
  <si>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</si>
  <si>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</si>
  <si>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</si>
  <si>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</si>
  <si>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</si>
  <si>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</si>
  <si>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</si>
  <si>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</si>
  <si>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</si>
  <si>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</si>
  <si>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</si>
  <si>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</si>
  <si>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</si>
  <si>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</si>
  <si>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</si>
  <si>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</si>
  <si>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</si>
  <si>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</si>
  <si>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</si>
  <si>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</si>
  <si>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</si>
  <si>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</si>
  <si>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</si>
  <si>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</si>
  <si>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</si>
  <si>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</si>
  <si>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</si>
  <si>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</si>
  <si>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</si>
  <si>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</si>
  <si>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</si>
  <si>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</si>
  <si>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</si>
  <si>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</si>
  <si>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</si>
  <si>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</si>
  <si>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</si>
  <si>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</si>
  <si>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</si>
  <si>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</si>
  <si>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</si>
  <si>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</si>
  <si>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</si>
  <si>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</si>
  <si>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</si>
  <si>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</si>
  <si>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</si>
  <si>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</si>
  <si>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</si>
  <si>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</si>
  <si>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</si>
  <si>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</si>
  <si>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</si>
  <si>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</si>
  <si>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</si>
  <si>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</si>
  <si>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</si>
  <si>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</si>
  <si>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</si>
  <si>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</si>
  <si>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</si>
  <si>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</si>
  <si>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</si>
  <si>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</si>
  <si>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</si>
  <si>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</si>
  <si>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</si>
  <si>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</si>
  <si>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</si>
  <si>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Tzaneen(LIM333)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</si>
  <si>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</si>
  <si>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</si>
  <si>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</si>
  <si>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</si>
  <si>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</si>
  <si>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</si>
  <si>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</si>
  <si>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</si>
  <si>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</si>
  <si>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</si>
  <si>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</si>
  <si>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</si>
  <si>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</si>
  <si>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</si>
  <si>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</si>
  <si>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</si>
  <si>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</si>
  <si>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</si>
  <si>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</si>
  <si>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</si>
  <si>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</si>
  <si>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</si>
  <si>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</si>
  <si>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</si>
  <si>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</si>
  <si>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</si>
  <si>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</si>
  <si>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</si>
  <si>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</si>
  <si>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Greater Tzaneen(LIM333)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</si>
  <si>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</si>
  <si>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</si>
  <si>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</si>
  <si>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</si>
  <si>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</si>
  <si>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</si>
  <si>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</si>
  <si>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</si>
  <si>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</si>
  <si>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</si>
  <si>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</si>
  <si>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</si>
  <si>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</si>
  <si>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</si>
  <si>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</si>
  <si>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</si>
  <si>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</si>
  <si>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</si>
  <si>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</si>
  <si>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</si>
  <si>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</si>
  <si>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</si>
  <si>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</si>
  <si>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</si>
  <si>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</si>
  <si>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</si>
  <si>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</si>
  <si>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</si>
  <si>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Greater Tzaneen(LIM333)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</si>
  <si>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</si>
  <si>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</si>
  <si>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</si>
  <si>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</si>
  <si>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</si>
  <si>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</si>
  <si>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</si>
  <si>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</si>
  <si>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</si>
  <si>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</si>
  <si>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Greater Tzaneen(LIM333)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</si>
  <si>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</si>
  <si>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</si>
  <si>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</si>
  <si>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</si>
  <si>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</si>
  <si>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</si>
  <si>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</si>
  <si>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</si>
  <si>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</si>
  <si>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</si>
  <si>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</si>
  <si>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</si>
  <si>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</si>
  <si>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</si>
  <si>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</si>
  <si>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</si>
  <si>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</si>
  <si>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</si>
  <si>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</si>
  <si>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</si>
  <si>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</si>
  <si>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</si>
  <si>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</si>
  <si>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</si>
  <si>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</si>
  <si>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</si>
  <si>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</si>
  <si>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</si>
  <si>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</si>
  <si>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</si>
  <si>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</si>
  <si>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</si>
  <si>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</si>
  <si>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Tzaneen(LIM333)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</si>
  <si>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</si>
  <si>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</si>
  <si>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</si>
  <si>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</si>
  <si>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</si>
  <si>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</si>
  <si>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</si>
  <si>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</si>
  <si>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</si>
  <si>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</si>
  <si>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</si>
  <si>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</si>
  <si>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</si>
  <si>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</si>
  <si>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</si>
  <si>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</si>
  <si>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</si>
  <si>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</si>
  <si>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</si>
  <si>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</si>
  <si>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</si>
  <si>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</si>
  <si>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</si>
  <si>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</si>
  <si>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</si>
  <si>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</si>
  <si>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</si>
  <si>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Tzaneen(LIM333)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</si>
  <si>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</si>
  <si>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</si>
  <si>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</si>
  <si>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</si>
  <si>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</si>
  <si>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</si>
  <si>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</si>
  <si>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</si>
  <si>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</si>
  <si>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</si>
  <si>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</si>
  <si>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</si>
  <si>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</si>
  <si>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</si>
  <si>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</si>
  <si>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</si>
  <si>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</si>
  <si>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</si>
  <si>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</si>
  <si>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</si>
  <si>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</si>
  <si>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</si>
  <si>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</si>
  <si>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</si>
  <si>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Greater Tzaneen(LIM333)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</si>
  <si>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</si>
  <si>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</si>
  <si>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</si>
  <si>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</si>
  <si>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</si>
  <si>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</si>
  <si>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</si>
  <si>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</si>
  <si>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</si>
  <si>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</si>
  <si>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</si>
  <si>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</si>
  <si>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</si>
  <si>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</si>
  <si>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</si>
  <si>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</si>
  <si>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</si>
  <si>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</si>
  <si>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</si>
  <si>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</si>
  <si>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</si>
  <si>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</si>
  <si>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</si>
  <si>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</si>
  <si>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</si>
  <si>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</si>
  <si>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</si>
  <si>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</si>
  <si>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</si>
  <si>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</si>
  <si>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</si>
  <si>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</si>
  <si>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</si>
  <si>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</si>
  <si>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</si>
  <si>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Greater Tzaneen(LIM333)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</si>
  <si>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</si>
  <si>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</si>
  <si>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Limpopo: Greater Tzaneen(LIM333)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</si>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</sst>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88945731</v>
      </c>
      <c r="C5" s="19">
        <v>0</v>
      </c>
      <c r="D5" s="59">
        <v>90500000</v>
      </c>
      <c r="E5" s="60">
        <v>90500000</v>
      </c>
      <c r="F5" s="60">
        <v>8782830</v>
      </c>
      <c r="G5" s="60">
        <v>9004160</v>
      </c>
      <c r="H5" s="60">
        <v>9203726</v>
      </c>
      <c r="I5" s="60">
        <v>26990716</v>
      </c>
      <c r="J5" s="60">
        <v>9003904</v>
      </c>
      <c r="K5" s="60">
        <v>6625288</v>
      </c>
      <c r="L5" s="60">
        <v>8984218</v>
      </c>
      <c r="M5" s="60">
        <v>24613410</v>
      </c>
      <c r="N5" s="60">
        <v>9068441</v>
      </c>
      <c r="O5" s="60">
        <v>9231480</v>
      </c>
      <c r="P5" s="60">
        <v>9041207</v>
      </c>
      <c r="Q5" s="60">
        <v>27341128</v>
      </c>
      <c r="R5" s="60">
        <v>0</v>
      </c>
      <c r="S5" s="60">
        <v>0</v>
      </c>
      <c r="T5" s="60">
        <v>0</v>
      </c>
      <c r="U5" s="60">
        <v>0</v>
      </c>
      <c r="V5" s="60">
        <v>78945254</v>
      </c>
      <c r="W5" s="60">
        <v>67973212</v>
      </c>
      <c r="X5" s="60">
        <v>10972042</v>
      </c>
      <c r="Y5" s="61">
        <v>16.14</v>
      </c>
      <c r="Z5" s="62">
        <v>90500000</v>
      </c>
    </row>
    <row r="6" spans="1:26" ht="12.75">
      <c r="A6" s="58" t="s">
        <v>32</v>
      </c>
      <c r="B6" s="19">
        <v>447720635</v>
      </c>
      <c r="C6" s="19">
        <v>0</v>
      </c>
      <c r="D6" s="59">
        <v>532683153</v>
      </c>
      <c r="E6" s="60">
        <v>532683153</v>
      </c>
      <c r="F6" s="60">
        <v>43464737</v>
      </c>
      <c r="G6" s="60">
        <v>46209498</v>
      </c>
      <c r="H6" s="60">
        <v>46660962</v>
      </c>
      <c r="I6" s="60">
        <v>136335197</v>
      </c>
      <c r="J6" s="60">
        <v>23910039</v>
      </c>
      <c r="K6" s="60">
        <v>54350924</v>
      </c>
      <c r="L6" s="60">
        <v>36142662</v>
      </c>
      <c r="M6" s="60">
        <v>114403625</v>
      </c>
      <c r="N6" s="60">
        <v>37112455</v>
      </c>
      <c r="O6" s="60">
        <v>40467043</v>
      </c>
      <c r="P6" s="60">
        <v>48013259</v>
      </c>
      <c r="Q6" s="60">
        <v>125592757</v>
      </c>
      <c r="R6" s="60">
        <v>0</v>
      </c>
      <c r="S6" s="60">
        <v>0</v>
      </c>
      <c r="T6" s="60">
        <v>0</v>
      </c>
      <c r="U6" s="60">
        <v>0</v>
      </c>
      <c r="V6" s="60">
        <v>376331579</v>
      </c>
      <c r="W6" s="60">
        <v>391399260</v>
      </c>
      <c r="X6" s="60">
        <v>-15067681</v>
      </c>
      <c r="Y6" s="61">
        <v>-3.85</v>
      </c>
      <c r="Z6" s="62">
        <v>532683153</v>
      </c>
    </row>
    <row r="7" spans="1:26" ht="12.75">
      <c r="A7" s="58" t="s">
        <v>33</v>
      </c>
      <c r="B7" s="19">
        <v>8253077</v>
      </c>
      <c r="C7" s="19">
        <v>0</v>
      </c>
      <c r="D7" s="59">
        <v>3501000</v>
      </c>
      <c r="E7" s="60">
        <v>3501000</v>
      </c>
      <c r="F7" s="60">
        <v>222395</v>
      </c>
      <c r="G7" s="60">
        <v>772707</v>
      </c>
      <c r="H7" s="60">
        <v>305474</v>
      </c>
      <c r="I7" s="60">
        <v>1300576</v>
      </c>
      <c r="J7" s="60">
        <v>206467</v>
      </c>
      <c r="K7" s="60">
        <v>376507</v>
      </c>
      <c r="L7" s="60">
        <v>139077</v>
      </c>
      <c r="M7" s="60">
        <v>722051</v>
      </c>
      <c r="N7" s="60">
        <v>313363</v>
      </c>
      <c r="O7" s="60">
        <v>379688</v>
      </c>
      <c r="P7" s="60">
        <v>81128</v>
      </c>
      <c r="Q7" s="60">
        <v>774179</v>
      </c>
      <c r="R7" s="60">
        <v>0</v>
      </c>
      <c r="S7" s="60">
        <v>0</v>
      </c>
      <c r="T7" s="60">
        <v>0</v>
      </c>
      <c r="U7" s="60">
        <v>0</v>
      </c>
      <c r="V7" s="60">
        <v>2796806</v>
      </c>
      <c r="W7" s="60">
        <v>2392127</v>
      </c>
      <c r="X7" s="60">
        <v>404679</v>
      </c>
      <c r="Y7" s="61">
        <v>16.92</v>
      </c>
      <c r="Z7" s="62">
        <v>3501000</v>
      </c>
    </row>
    <row r="8" spans="1:26" ht="12.75">
      <c r="A8" s="58" t="s">
        <v>34</v>
      </c>
      <c r="B8" s="19">
        <v>429717074</v>
      </c>
      <c r="C8" s="19">
        <v>0</v>
      </c>
      <c r="D8" s="59">
        <v>348837100</v>
      </c>
      <c r="E8" s="60">
        <v>348837100</v>
      </c>
      <c r="F8" s="60">
        <v>138936000</v>
      </c>
      <c r="G8" s="60">
        <v>-11572505</v>
      </c>
      <c r="H8" s="60">
        <v>0</v>
      </c>
      <c r="I8" s="60">
        <v>127363495</v>
      </c>
      <c r="J8" s="60">
        <v>5000000</v>
      </c>
      <c r="K8" s="60">
        <v>0</v>
      </c>
      <c r="L8" s="60">
        <v>103005000</v>
      </c>
      <c r="M8" s="60">
        <v>108005000</v>
      </c>
      <c r="N8" s="60">
        <v>0</v>
      </c>
      <c r="O8" s="60">
        <v>1475000</v>
      </c>
      <c r="P8" s="60">
        <v>82791100</v>
      </c>
      <c r="Q8" s="60">
        <v>84266100</v>
      </c>
      <c r="R8" s="60">
        <v>0</v>
      </c>
      <c r="S8" s="60">
        <v>0</v>
      </c>
      <c r="T8" s="60">
        <v>0</v>
      </c>
      <c r="U8" s="60">
        <v>0</v>
      </c>
      <c r="V8" s="60">
        <v>319634595</v>
      </c>
      <c r="W8" s="60">
        <v>348837100</v>
      </c>
      <c r="X8" s="60">
        <v>-29202505</v>
      </c>
      <c r="Y8" s="61">
        <v>-8.37</v>
      </c>
      <c r="Z8" s="62">
        <v>348837100</v>
      </c>
    </row>
    <row r="9" spans="1:26" ht="12.75">
      <c r="A9" s="58" t="s">
        <v>35</v>
      </c>
      <c r="B9" s="19">
        <v>112900234</v>
      </c>
      <c r="C9" s="19">
        <v>0</v>
      </c>
      <c r="D9" s="59">
        <v>83275573</v>
      </c>
      <c r="E9" s="60">
        <v>83275573</v>
      </c>
      <c r="F9" s="60">
        <v>6484550</v>
      </c>
      <c r="G9" s="60">
        <v>7545363</v>
      </c>
      <c r="H9" s="60">
        <v>6222401</v>
      </c>
      <c r="I9" s="60">
        <v>20252314</v>
      </c>
      <c r="J9" s="60">
        <v>7036913</v>
      </c>
      <c r="K9" s="60">
        <v>7188501</v>
      </c>
      <c r="L9" s="60">
        <v>6976925</v>
      </c>
      <c r="M9" s="60">
        <v>21202339</v>
      </c>
      <c r="N9" s="60">
        <v>7060919</v>
      </c>
      <c r="O9" s="60">
        <v>5226429</v>
      </c>
      <c r="P9" s="60">
        <v>7571848</v>
      </c>
      <c r="Q9" s="60">
        <v>19859196</v>
      </c>
      <c r="R9" s="60">
        <v>0</v>
      </c>
      <c r="S9" s="60">
        <v>0</v>
      </c>
      <c r="T9" s="60">
        <v>0</v>
      </c>
      <c r="U9" s="60">
        <v>0</v>
      </c>
      <c r="V9" s="60">
        <v>61313849</v>
      </c>
      <c r="W9" s="60">
        <v>59082069</v>
      </c>
      <c r="X9" s="60">
        <v>2231780</v>
      </c>
      <c r="Y9" s="61">
        <v>3.78</v>
      </c>
      <c r="Z9" s="62">
        <v>83275573</v>
      </c>
    </row>
    <row r="10" spans="1:26" ht="22.5">
      <c r="A10" s="63" t="s">
        <v>278</v>
      </c>
      <c r="B10" s="64">
        <f>SUM(B5:B9)</f>
        <v>1087536751</v>
      </c>
      <c r="C10" s="64">
        <f>SUM(C5:C9)</f>
        <v>0</v>
      </c>
      <c r="D10" s="65">
        <f aca="true" t="shared" si="0" ref="D10:Z10">SUM(D5:D9)</f>
        <v>1058796826</v>
      </c>
      <c r="E10" s="66">
        <f t="shared" si="0"/>
        <v>1058796826</v>
      </c>
      <c r="F10" s="66">
        <f t="shared" si="0"/>
        <v>197890512</v>
      </c>
      <c r="G10" s="66">
        <f t="shared" si="0"/>
        <v>51959223</v>
      </c>
      <c r="H10" s="66">
        <f t="shared" si="0"/>
        <v>62392563</v>
      </c>
      <c r="I10" s="66">
        <f t="shared" si="0"/>
        <v>312242298</v>
      </c>
      <c r="J10" s="66">
        <f t="shared" si="0"/>
        <v>45157323</v>
      </c>
      <c r="K10" s="66">
        <f t="shared" si="0"/>
        <v>68541220</v>
      </c>
      <c r="L10" s="66">
        <f t="shared" si="0"/>
        <v>155247882</v>
      </c>
      <c r="M10" s="66">
        <f t="shared" si="0"/>
        <v>268946425</v>
      </c>
      <c r="N10" s="66">
        <f t="shared" si="0"/>
        <v>53555178</v>
      </c>
      <c r="O10" s="66">
        <f t="shared" si="0"/>
        <v>56779640</v>
      </c>
      <c r="P10" s="66">
        <f t="shared" si="0"/>
        <v>147498542</v>
      </c>
      <c r="Q10" s="66">
        <f t="shared" si="0"/>
        <v>257833360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839022083</v>
      </c>
      <c r="W10" s="66">
        <f t="shared" si="0"/>
        <v>869683768</v>
      </c>
      <c r="X10" s="66">
        <f t="shared" si="0"/>
        <v>-30661685</v>
      </c>
      <c r="Y10" s="67">
        <f>+IF(W10&lt;&gt;0,(X10/W10)*100,0)</f>
        <v>-3.5256131168818134</v>
      </c>
      <c r="Z10" s="68">
        <f t="shared" si="0"/>
        <v>1058796826</v>
      </c>
    </row>
    <row r="11" spans="1:26" ht="12.75">
      <c r="A11" s="58" t="s">
        <v>37</v>
      </c>
      <c r="B11" s="19">
        <v>270103600</v>
      </c>
      <c r="C11" s="19">
        <v>0</v>
      </c>
      <c r="D11" s="59">
        <v>320277794</v>
      </c>
      <c r="E11" s="60">
        <v>320277794</v>
      </c>
      <c r="F11" s="60">
        <v>24158500</v>
      </c>
      <c r="G11" s="60">
        <v>23107603</v>
      </c>
      <c r="H11" s="60">
        <v>22497464</v>
      </c>
      <c r="I11" s="60">
        <v>69763567</v>
      </c>
      <c r="J11" s="60">
        <v>23126608</v>
      </c>
      <c r="K11" s="60">
        <v>23543338</v>
      </c>
      <c r="L11" s="60">
        <v>22819412</v>
      </c>
      <c r="M11" s="60">
        <v>69489358</v>
      </c>
      <c r="N11" s="60">
        <v>23895554</v>
      </c>
      <c r="O11" s="60">
        <v>23424662</v>
      </c>
      <c r="P11" s="60">
        <v>22958590</v>
      </c>
      <c r="Q11" s="60">
        <v>70278806</v>
      </c>
      <c r="R11" s="60">
        <v>0</v>
      </c>
      <c r="S11" s="60">
        <v>0</v>
      </c>
      <c r="T11" s="60">
        <v>0</v>
      </c>
      <c r="U11" s="60">
        <v>0</v>
      </c>
      <c r="V11" s="60">
        <v>209531731</v>
      </c>
      <c r="W11" s="60">
        <v>231715509</v>
      </c>
      <c r="X11" s="60">
        <v>-22183778</v>
      </c>
      <c r="Y11" s="61">
        <v>-9.57</v>
      </c>
      <c r="Z11" s="62">
        <v>320277794</v>
      </c>
    </row>
    <row r="12" spans="1:26" ht="12.75">
      <c r="A12" s="58" t="s">
        <v>38</v>
      </c>
      <c r="B12" s="19">
        <v>23265242</v>
      </c>
      <c r="C12" s="19">
        <v>0</v>
      </c>
      <c r="D12" s="59">
        <v>24683925</v>
      </c>
      <c r="E12" s="60">
        <v>24683925</v>
      </c>
      <c r="F12" s="60">
        <v>1899049</v>
      </c>
      <c r="G12" s="60">
        <v>1908586</v>
      </c>
      <c r="H12" s="60">
        <v>1907717</v>
      </c>
      <c r="I12" s="60">
        <v>5715352</v>
      </c>
      <c r="J12" s="60">
        <v>1906897</v>
      </c>
      <c r="K12" s="60">
        <v>1914686</v>
      </c>
      <c r="L12" s="60">
        <v>1906057</v>
      </c>
      <c r="M12" s="60">
        <v>5727640</v>
      </c>
      <c r="N12" s="60">
        <v>2709656</v>
      </c>
      <c r="O12" s="60">
        <v>2048007</v>
      </c>
      <c r="P12" s="60">
        <v>2043310</v>
      </c>
      <c r="Q12" s="60">
        <v>6800973</v>
      </c>
      <c r="R12" s="60">
        <v>0</v>
      </c>
      <c r="S12" s="60">
        <v>0</v>
      </c>
      <c r="T12" s="60">
        <v>0</v>
      </c>
      <c r="U12" s="60">
        <v>0</v>
      </c>
      <c r="V12" s="60">
        <v>18243965</v>
      </c>
      <c r="W12" s="60">
        <v>18414555</v>
      </c>
      <c r="X12" s="60">
        <v>-170590</v>
      </c>
      <c r="Y12" s="61">
        <v>-0.93</v>
      </c>
      <c r="Z12" s="62">
        <v>24683925</v>
      </c>
    </row>
    <row r="13" spans="1:26" ht="12.75">
      <c r="A13" s="58" t="s">
        <v>279</v>
      </c>
      <c r="B13" s="19">
        <v>126170851</v>
      </c>
      <c r="C13" s="19">
        <v>0</v>
      </c>
      <c r="D13" s="59">
        <v>128992469</v>
      </c>
      <c r="E13" s="60">
        <v>128992469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96680610</v>
      </c>
      <c r="X13" s="60">
        <v>-96680610</v>
      </c>
      <c r="Y13" s="61">
        <v>-100</v>
      </c>
      <c r="Z13" s="62">
        <v>128992469</v>
      </c>
    </row>
    <row r="14" spans="1:26" ht="12.75">
      <c r="A14" s="58" t="s">
        <v>40</v>
      </c>
      <c r="B14" s="19">
        <v>12802342</v>
      </c>
      <c r="C14" s="19">
        <v>0</v>
      </c>
      <c r="D14" s="59">
        <v>12771030</v>
      </c>
      <c r="E14" s="60">
        <v>12771030</v>
      </c>
      <c r="F14" s="60">
        <v>192940</v>
      </c>
      <c r="G14" s="60">
        <v>192213</v>
      </c>
      <c r="H14" s="60">
        <v>792213</v>
      </c>
      <c r="I14" s="60">
        <v>1177366</v>
      </c>
      <c r="J14" s="60">
        <v>1914838</v>
      </c>
      <c r="K14" s="60">
        <v>183845</v>
      </c>
      <c r="L14" s="60">
        <v>2105932</v>
      </c>
      <c r="M14" s="60">
        <v>4204615</v>
      </c>
      <c r="N14" s="60">
        <v>224071</v>
      </c>
      <c r="O14" s="60">
        <v>171690</v>
      </c>
      <c r="P14" s="60">
        <v>231072</v>
      </c>
      <c r="Q14" s="60">
        <v>626833</v>
      </c>
      <c r="R14" s="60">
        <v>0</v>
      </c>
      <c r="S14" s="60">
        <v>0</v>
      </c>
      <c r="T14" s="60">
        <v>0</v>
      </c>
      <c r="U14" s="60">
        <v>0</v>
      </c>
      <c r="V14" s="60">
        <v>6008814</v>
      </c>
      <c r="W14" s="60">
        <v>7099831</v>
      </c>
      <c r="X14" s="60">
        <v>-1091017</v>
      </c>
      <c r="Y14" s="61">
        <v>-15.37</v>
      </c>
      <c r="Z14" s="62">
        <v>12771030</v>
      </c>
    </row>
    <row r="15" spans="1:26" ht="12.75">
      <c r="A15" s="58" t="s">
        <v>41</v>
      </c>
      <c r="B15" s="19">
        <v>321519584</v>
      </c>
      <c r="C15" s="19">
        <v>0</v>
      </c>
      <c r="D15" s="59">
        <v>386059861</v>
      </c>
      <c r="E15" s="60">
        <v>398866275</v>
      </c>
      <c r="F15" s="60">
        <v>2167957</v>
      </c>
      <c r="G15" s="60">
        <v>44462893</v>
      </c>
      <c r="H15" s="60">
        <v>3194403</v>
      </c>
      <c r="I15" s="60">
        <v>49825253</v>
      </c>
      <c r="J15" s="60">
        <v>45580982</v>
      </c>
      <c r="K15" s="60">
        <v>12834850</v>
      </c>
      <c r="L15" s="60">
        <v>43695316</v>
      </c>
      <c r="M15" s="60">
        <v>102111148</v>
      </c>
      <c r="N15" s="60">
        <v>23761788</v>
      </c>
      <c r="O15" s="60">
        <v>27823289</v>
      </c>
      <c r="P15" s="60">
        <v>25879174</v>
      </c>
      <c r="Q15" s="60">
        <v>77464251</v>
      </c>
      <c r="R15" s="60">
        <v>0</v>
      </c>
      <c r="S15" s="60">
        <v>0</v>
      </c>
      <c r="T15" s="60">
        <v>0</v>
      </c>
      <c r="U15" s="60">
        <v>0</v>
      </c>
      <c r="V15" s="60">
        <v>229400652</v>
      </c>
      <c r="W15" s="60">
        <v>351793419</v>
      </c>
      <c r="X15" s="60">
        <v>-122392767</v>
      </c>
      <c r="Y15" s="61">
        <v>-34.79</v>
      </c>
      <c r="Z15" s="62">
        <v>398866275</v>
      </c>
    </row>
    <row r="16" spans="1:26" ht="12.75">
      <c r="A16" s="69" t="s">
        <v>42</v>
      </c>
      <c r="B16" s="19">
        <v>123608708</v>
      </c>
      <c r="C16" s="19">
        <v>0</v>
      </c>
      <c r="D16" s="59">
        <v>39178999</v>
      </c>
      <c r="E16" s="60">
        <v>39178999</v>
      </c>
      <c r="F16" s="60">
        <v>5132858</v>
      </c>
      <c r="G16" s="60">
        <v>1338248</v>
      </c>
      <c r="H16" s="60">
        <v>833517</v>
      </c>
      <c r="I16" s="60">
        <v>7304623</v>
      </c>
      <c r="J16" s="60">
        <v>526454</v>
      </c>
      <c r="K16" s="60">
        <v>924242</v>
      </c>
      <c r="L16" s="60">
        <v>964242</v>
      </c>
      <c r="M16" s="60">
        <v>2414938</v>
      </c>
      <c r="N16" s="60">
        <v>784993</v>
      </c>
      <c r="O16" s="60">
        <v>1326036</v>
      </c>
      <c r="P16" s="60">
        <v>2865325</v>
      </c>
      <c r="Q16" s="60">
        <v>4976354</v>
      </c>
      <c r="R16" s="60">
        <v>0</v>
      </c>
      <c r="S16" s="60">
        <v>0</v>
      </c>
      <c r="T16" s="60">
        <v>0</v>
      </c>
      <c r="U16" s="60">
        <v>0</v>
      </c>
      <c r="V16" s="60">
        <v>14695915</v>
      </c>
      <c r="W16" s="60">
        <v>26908478</v>
      </c>
      <c r="X16" s="60">
        <v>-12212563</v>
      </c>
      <c r="Y16" s="61">
        <v>-45.39</v>
      </c>
      <c r="Z16" s="62">
        <v>39178999</v>
      </c>
    </row>
    <row r="17" spans="1:26" ht="12.75">
      <c r="A17" s="58" t="s">
        <v>43</v>
      </c>
      <c r="B17" s="19">
        <v>237336181</v>
      </c>
      <c r="C17" s="19">
        <v>0</v>
      </c>
      <c r="D17" s="59">
        <v>192915250</v>
      </c>
      <c r="E17" s="60">
        <v>192915251</v>
      </c>
      <c r="F17" s="60">
        <v>7652068</v>
      </c>
      <c r="G17" s="60">
        <v>18610794</v>
      </c>
      <c r="H17" s="60">
        <v>14331472</v>
      </c>
      <c r="I17" s="60">
        <v>40594334</v>
      </c>
      <c r="J17" s="60">
        <v>18300407</v>
      </c>
      <c r="K17" s="60">
        <v>12591603</v>
      </c>
      <c r="L17" s="60">
        <v>16754656</v>
      </c>
      <c r="M17" s="60">
        <v>47646666</v>
      </c>
      <c r="N17" s="60">
        <v>14387112</v>
      </c>
      <c r="O17" s="60">
        <v>15007591</v>
      </c>
      <c r="P17" s="60">
        <v>10539175</v>
      </c>
      <c r="Q17" s="60">
        <v>39933878</v>
      </c>
      <c r="R17" s="60">
        <v>0</v>
      </c>
      <c r="S17" s="60">
        <v>0</v>
      </c>
      <c r="T17" s="60">
        <v>0</v>
      </c>
      <c r="U17" s="60">
        <v>0</v>
      </c>
      <c r="V17" s="60">
        <v>128174878</v>
      </c>
      <c r="W17" s="60">
        <v>113085390</v>
      </c>
      <c r="X17" s="60">
        <v>15089488</v>
      </c>
      <c r="Y17" s="61">
        <v>13.34</v>
      </c>
      <c r="Z17" s="62">
        <v>192915251</v>
      </c>
    </row>
    <row r="18" spans="1:26" ht="12.75">
      <c r="A18" s="70" t="s">
        <v>44</v>
      </c>
      <c r="B18" s="71">
        <f>SUM(B11:B17)</f>
        <v>1114806508</v>
      </c>
      <c r="C18" s="71">
        <f>SUM(C11:C17)</f>
        <v>0</v>
      </c>
      <c r="D18" s="72">
        <f aca="true" t="shared" si="1" ref="D18:Z18">SUM(D11:D17)</f>
        <v>1104879328</v>
      </c>
      <c r="E18" s="73">
        <f t="shared" si="1"/>
        <v>1117685743</v>
      </c>
      <c r="F18" s="73">
        <f t="shared" si="1"/>
        <v>41203372</v>
      </c>
      <c r="G18" s="73">
        <f t="shared" si="1"/>
        <v>89620337</v>
      </c>
      <c r="H18" s="73">
        <f t="shared" si="1"/>
        <v>43556786</v>
      </c>
      <c r="I18" s="73">
        <f t="shared" si="1"/>
        <v>174380495</v>
      </c>
      <c r="J18" s="73">
        <f t="shared" si="1"/>
        <v>91356186</v>
      </c>
      <c r="K18" s="73">
        <f t="shared" si="1"/>
        <v>51992564</v>
      </c>
      <c r="L18" s="73">
        <f t="shared" si="1"/>
        <v>88245615</v>
      </c>
      <c r="M18" s="73">
        <f t="shared" si="1"/>
        <v>231594365</v>
      </c>
      <c r="N18" s="73">
        <f t="shared" si="1"/>
        <v>65763174</v>
      </c>
      <c r="O18" s="73">
        <f t="shared" si="1"/>
        <v>69801275</v>
      </c>
      <c r="P18" s="73">
        <f t="shared" si="1"/>
        <v>64516646</v>
      </c>
      <c r="Q18" s="73">
        <f t="shared" si="1"/>
        <v>200081095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606055955</v>
      </c>
      <c r="W18" s="73">
        <f t="shared" si="1"/>
        <v>845697792</v>
      </c>
      <c r="X18" s="73">
        <f t="shared" si="1"/>
        <v>-239641837</v>
      </c>
      <c r="Y18" s="67">
        <f>+IF(W18&lt;&gt;0,(X18/W18)*100,0)</f>
        <v>-28.336580663556944</v>
      </c>
      <c r="Z18" s="74">
        <f t="shared" si="1"/>
        <v>1117685743</v>
      </c>
    </row>
    <row r="19" spans="1:26" ht="12.75">
      <c r="A19" s="70" t="s">
        <v>45</v>
      </c>
      <c r="B19" s="75">
        <f>+B10-B18</f>
        <v>-27269757</v>
      </c>
      <c r="C19" s="75">
        <f>+C10-C18</f>
        <v>0</v>
      </c>
      <c r="D19" s="76">
        <f aca="true" t="shared" si="2" ref="D19:Z19">+D10-D18</f>
        <v>-46082502</v>
      </c>
      <c r="E19" s="77">
        <f t="shared" si="2"/>
        <v>-58888917</v>
      </c>
      <c r="F19" s="77">
        <f t="shared" si="2"/>
        <v>156687140</v>
      </c>
      <c r="G19" s="77">
        <f t="shared" si="2"/>
        <v>-37661114</v>
      </c>
      <c r="H19" s="77">
        <f t="shared" si="2"/>
        <v>18835777</v>
      </c>
      <c r="I19" s="77">
        <f t="shared" si="2"/>
        <v>137861803</v>
      </c>
      <c r="J19" s="77">
        <f t="shared" si="2"/>
        <v>-46198863</v>
      </c>
      <c r="K19" s="77">
        <f t="shared" si="2"/>
        <v>16548656</v>
      </c>
      <c r="L19" s="77">
        <f t="shared" si="2"/>
        <v>67002267</v>
      </c>
      <c r="M19" s="77">
        <f t="shared" si="2"/>
        <v>37352060</v>
      </c>
      <c r="N19" s="77">
        <f t="shared" si="2"/>
        <v>-12207996</v>
      </c>
      <c r="O19" s="77">
        <f t="shared" si="2"/>
        <v>-13021635</v>
      </c>
      <c r="P19" s="77">
        <f t="shared" si="2"/>
        <v>82981896</v>
      </c>
      <c r="Q19" s="77">
        <f t="shared" si="2"/>
        <v>57752265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232966128</v>
      </c>
      <c r="W19" s="77">
        <f>IF(E10=E18,0,W10-W18)</f>
        <v>23985976</v>
      </c>
      <c r="X19" s="77">
        <f t="shared" si="2"/>
        <v>208980152</v>
      </c>
      <c r="Y19" s="78">
        <f>+IF(W19&lt;&gt;0,(X19/W19)*100,0)</f>
        <v>871.2597394410801</v>
      </c>
      <c r="Z19" s="79">
        <f t="shared" si="2"/>
        <v>-58888917</v>
      </c>
    </row>
    <row r="20" spans="1:26" ht="12.75">
      <c r="A20" s="58" t="s">
        <v>46</v>
      </c>
      <c r="B20" s="19">
        <v>35069166</v>
      </c>
      <c r="C20" s="19">
        <v>0</v>
      </c>
      <c r="D20" s="59">
        <v>91144900</v>
      </c>
      <c r="E20" s="60">
        <v>106975208</v>
      </c>
      <c r="F20" s="60">
        <v>43817000</v>
      </c>
      <c r="G20" s="60">
        <v>0</v>
      </c>
      <c r="H20" s="60">
        <v>0</v>
      </c>
      <c r="I20" s="60">
        <v>43817000</v>
      </c>
      <c r="J20" s="60">
        <v>0</v>
      </c>
      <c r="K20" s="60">
        <v>0</v>
      </c>
      <c r="L20" s="60">
        <v>34271000</v>
      </c>
      <c r="M20" s="60">
        <v>34271000</v>
      </c>
      <c r="N20" s="60">
        <v>0</v>
      </c>
      <c r="O20" s="60">
        <v>0</v>
      </c>
      <c r="P20" s="60">
        <v>18856900</v>
      </c>
      <c r="Q20" s="60">
        <v>18856900</v>
      </c>
      <c r="R20" s="60">
        <v>0</v>
      </c>
      <c r="S20" s="60">
        <v>0</v>
      </c>
      <c r="T20" s="60">
        <v>0</v>
      </c>
      <c r="U20" s="60">
        <v>0</v>
      </c>
      <c r="V20" s="60">
        <v>96944900</v>
      </c>
      <c r="W20" s="60">
        <v>91144900</v>
      </c>
      <c r="X20" s="60">
        <v>5800000</v>
      </c>
      <c r="Y20" s="61">
        <v>6.36</v>
      </c>
      <c r="Z20" s="62">
        <v>106975208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7799409</v>
      </c>
      <c r="C22" s="86">
        <f>SUM(C19:C21)</f>
        <v>0</v>
      </c>
      <c r="D22" s="87">
        <f aca="true" t="shared" si="3" ref="D22:Z22">SUM(D19:D21)</f>
        <v>45062398</v>
      </c>
      <c r="E22" s="88">
        <f t="shared" si="3"/>
        <v>48086291</v>
      </c>
      <c r="F22" s="88">
        <f t="shared" si="3"/>
        <v>200504140</v>
      </c>
      <c r="G22" s="88">
        <f t="shared" si="3"/>
        <v>-37661114</v>
      </c>
      <c r="H22" s="88">
        <f t="shared" si="3"/>
        <v>18835777</v>
      </c>
      <c r="I22" s="88">
        <f t="shared" si="3"/>
        <v>181678803</v>
      </c>
      <c r="J22" s="88">
        <f t="shared" si="3"/>
        <v>-46198863</v>
      </c>
      <c r="K22" s="88">
        <f t="shared" si="3"/>
        <v>16548656</v>
      </c>
      <c r="L22" s="88">
        <f t="shared" si="3"/>
        <v>101273267</v>
      </c>
      <c r="M22" s="88">
        <f t="shared" si="3"/>
        <v>71623060</v>
      </c>
      <c r="N22" s="88">
        <f t="shared" si="3"/>
        <v>-12207996</v>
      </c>
      <c r="O22" s="88">
        <f t="shared" si="3"/>
        <v>-13021635</v>
      </c>
      <c r="P22" s="88">
        <f t="shared" si="3"/>
        <v>101838796</v>
      </c>
      <c r="Q22" s="88">
        <f t="shared" si="3"/>
        <v>76609165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329911028</v>
      </c>
      <c r="W22" s="88">
        <f t="shared" si="3"/>
        <v>115130876</v>
      </c>
      <c r="X22" s="88">
        <f t="shared" si="3"/>
        <v>214780152</v>
      </c>
      <c r="Y22" s="89">
        <f>+IF(W22&lt;&gt;0,(X22/W22)*100,0)</f>
        <v>186.55304246968467</v>
      </c>
      <c r="Z22" s="90">
        <f t="shared" si="3"/>
        <v>48086291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7799409</v>
      </c>
      <c r="C24" s="75">
        <f>SUM(C22:C23)</f>
        <v>0</v>
      </c>
      <c r="D24" s="76">
        <f aca="true" t="shared" si="4" ref="D24:Z24">SUM(D22:D23)</f>
        <v>45062398</v>
      </c>
      <c r="E24" s="77">
        <f t="shared" si="4"/>
        <v>48086291</v>
      </c>
      <c r="F24" s="77">
        <f t="shared" si="4"/>
        <v>200504140</v>
      </c>
      <c r="G24" s="77">
        <f t="shared" si="4"/>
        <v>-37661114</v>
      </c>
      <c r="H24" s="77">
        <f t="shared" si="4"/>
        <v>18835777</v>
      </c>
      <c r="I24" s="77">
        <f t="shared" si="4"/>
        <v>181678803</v>
      </c>
      <c r="J24" s="77">
        <f t="shared" si="4"/>
        <v>-46198863</v>
      </c>
      <c r="K24" s="77">
        <f t="shared" si="4"/>
        <v>16548656</v>
      </c>
      <c r="L24" s="77">
        <f t="shared" si="4"/>
        <v>101273267</v>
      </c>
      <c r="M24" s="77">
        <f t="shared" si="4"/>
        <v>71623060</v>
      </c>
      <c r="N24" s="77">
        <f t="shared" si="4"/>
        <v>-12207996</v>
      </c>
      <c r="O24" s="77">
        <f t="shared" si="4"/>
        <v>-13021635</v>
      </c>
      <c r="P24" s="77">
        <f t="shared" si="4"/>
        <v>101838796</v>
      </c>
      <c r="Q24" s="77">
        <f t="shared" si="4"/>
        <v>76609165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329911028</v>
      </c>
      <c r="W24" s="77">
        <f t="shared" si="4"/>
        <v>115130876</v>
      </c>
      <c r="X24" s="77">
        <f t="shared" si="4"/>
        <v>214780152</v>
      </c>
      <c r="Y24" s="78">
        <f>+IF(W24&lt;&gt;0,(X24/W24)*100,0)</f>
        <v>186.55304246968467</v>
      </c>
      <c r="Z24" s="79">
        <f t="shared" si="4"/>
        <v>48086291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76418008</v>
      </c>
      <c r="C27" s="22">
        <v>0</v>
      </c>
      <c r="D27" s="99">
        <v>141124514</v>
      </c>
      <c r="E27" s="100">
        <v>163130910</v>
      </c>
      <c r="F27" s="100">
        <v>459256</v>
      </c>
      <c r="G27" s="100">
        <v>21835696</v>
      </c>
      <c r="H27" s="100">
        <v>11588783</v>
      </c>
      <c r="I27" s="100">
        <v>33883735</v>
      </c>
      <c r="J27" s="100">
        <v>9050941</v>
      </c>
      <c r="K27" s="100">
        <v>17080201</v>
      </c>
      <c r="L27" s="100">
        <v>19838551</v>
      </c>
      <c r="M27" s="100">
        <v>45969693</v>
      </c>
      <c r="N27" s="100">
        <v>11216073</v>
      </c>
      <c r="O27" s="100">
        <v>2033676</v>
      </c>
      <c r="P27" s="100">
        <v>16328251</v>
      </c>
      <c r="Q27" s="100">
        <v>29578000</v>
      </c>
      <c r="R27" s="100">
        <v>0</v>
      </c>
      <c r="S27" s="100">
        <v>0</v>
      </c>
      <c r="T27" s="100">
        <v>0</v>
      </c>
      <c r="U27" s="100">
        <v>0</v>
      </c>
      <c r="V27" s="100">
        <v>109431428</v>
      </c>
      <c r="W27" s="100">
        <v>122348183</v>
      </c>
      <c r="X27" s="100">
        <v>-12916755</v>
      </c>
      <c r="Y27" s="101">
        <v>-10.56</v>
      </c>
      <c r="Z27" s="102">
        <v>163130910</v>
      </c>
    </row>
    <row r="28" spans="1:26" ht="12.75">
      <c r="A28" s="103" t="s">
        <v>46</v>
      </c>
      <c r="B28" s="19">
        <v>35069166</v>
      </c>
      <c r="C28" s="19">
        <v>0</v>
      </c>
      <c r="D28" s="59">
        <v>91144900</v>
      </c>
      <c r="E28" s="60">
        <v>106975208</v>
      </c>
      <c r="F28" s="60">
        <v>333802</v>
      </c>
      <c r="G28" s="60">
        <v>17605328</v>
      </c>
      <c r="H28" s="60">
        <v>9943560</v>
      </c>
      <c r="I28" s="60">
        <v>27882690</v>
      </c>
      <c r="J28" s="60">
        <v>8930014</v>
      </c>
      <c r="K28" s="60">
        <v>16357644</v>
      </c>
      <c r="L28" s="60">
        <v>18355355</v>
      </c>
      <c r="M28" s="60">
        <v>43643013</v>
      </c>
      <c r="N28" s="60">
        <v>11060306</v>
      </c>
      <c r="O28" s="60">
        <v>1358135</v>
      </c>
      <c r="P28" s="60">
        <v>15447015</v>
      </c>
      <c r="Q28" s="60">
        <v>27865456</v>
      </c>
      <c r="R28" s="60">
        <v>0</v>
      </c>
      <c r="S28" s="60">
        <v>0</v>
      </c>
      <c r="T28" s="60">
        <v>0</v>
      </c>
      <c r="U28" s="60">
        <v>0</v>
      </c>
      <c r="V28" s="60">
        <v>99391159</v>
      </c>
      <c r="W28" s="60">
        <v>80231406</v>
      </c>
      <c r="X28" s="60">
        <v>19159753</v>
      </c>
      <c r="Y28" s="61">
        <v>23.88</v>
      </c>
      <c r="Z28" s="62">
        <v>106975208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12192208</v>
      </c>
      <c r="C30" s="19">
        <v>0</v>
      </c>
      <c r="D30" s="59">
        <v>34744614</v>
      </c>
      <c r="E30" s="60">
        <v>30000000</v>
      </c>
      <c r="F30" s="60">
        <v>0</v>
      </c>
      <c r="G30" s="60">
        <v>0</v>
      </c>
      <c r="H30" s="60">
        <v>1435389</v>
      </c>
      <c r="I30" s="60">
        <v>1435389</v>
      </c>
      <c r="J30" s="60">
        <v>16772</v>
      </c>
      <c r="K30" s="60">
        <v>626243</v>
      </c>
      <c r="L30" s="60">
        <v>1074108</v>
      </c>
      <c r="M30" s="60">
        <v>1717123</v>
      </c>
      <c r="N30" s="60">
        <v>2156</v>
      </c>
      <c r="O30" s="60">
        <v>186544</v>
      </c>
      <c r="P30" s="60">
        <v>404594</v>
      </c>
      <c r="Q30" s="60">
        <v>593294</v>
      </c>
      <c r="R30" s="60">
        <v>0</v>
      </c>
      <c r="S30" s="60">
        <v>0</v>
      </c>
      <c r="T30" s="60">
        <v>0</v>
      </c>
      <c r="U30" s="60">
        <v>0</v>
      </c>
      <c r="V30" s="60">
        <v>3745806</v>
      </c>
      <c r="W30" s="60">
        <v>22500000</v>
      </c>
      <c r="X30" s="60">
        <v>-18754194</v>
      </c>
      <c r="Y30" s="61">
        <v>-83.35</v>
      </c>
      <c r="Z30" s="62">
        <v>30000000</v>
      </c>
    </row>
    <row r="31" spans="1:26" ht="12.75">
      <c r="A31" s="58" t="s">
        <v>53</v>
      </c>
      <c r="B31" s="19">
        <v>29156634</v>
      </c>
      <c r="C31" s="19">
        <v>0</v>
      </c>
      <c r="D31" s="59">
        <v>15235000</v>
      </c>
      <c r="E31" s="60">
        <v>26155702</v>
      </c>
      <c r="F31" s="60">
        <v>125454</v>
      </c>
      <c r="G31" s="60">
        <v>4230368</v>
      </c>
      <c r="H31" s="60">
        <v>209834</v>
      </c>
      <c r="I31" s="60">
        <v>4565656</v>
      </c>
      <c r="J31" s="60">
        <v>104155</v>
      </c>
      <c r="K31" s="60">
        <v>96314</v>
      </c>
      <c r="L31" s="60">
        <v>409088</v>
      </c>
      <c r="M31" s="60">
        <v>609557</v>
      </c>
      <c r="N31" s="60">
        <v>153611</v>
      </c>
      <c r="O31" s="60">
        <v>488997</v>
      </c>
      <c r="P31" s="60">
        <v>476642</v>
      </c>
      <c r="Q31" s="60">
        <v>1119250</v>
      </c>
      <c r="R31" s="60">
        <v>0</v>
      </c>
      <c r="S31" s="60">
        <v>0</v>
      </c>
      <c r="T31" s="60">
        <v>0</v>
      </c>
      <c r="U31" s="60">
        <v>0</v>
      </c>
      <c r="V31" s="60">
        <v>6294463</v>
      </c>
      <c r="W31" s="60">
        <v>19616777</v>
      </c>
      <c r="X31" s="60">
        <v>-13322314</v>
      </c>
      <c r="Y31" s="61">
        <v>-67.91</v>
      </c>
      <c r="Z31" s="62">
        <v>26155702</v>
      </c>
    </row>
    <row r="32" spans="1:26" ht="12.75">
      <c r="A32" s="70" t="s">
        <v>54</v>
      </c>
      <c r="B32" s="22">
        <f>SUM(B28:B31)</f>
        <v>76418008</v>
      </c>
      <c r="C32" s="22">
        <f>SUM(C28:C31)</f>
        <v>0</v>
      </c>
      <c r="D32" s="99">
        <f aca="true" t="shared" si="5" ref="D32:Z32">SUM(D28:D31)</f>
        <v>141124514</v>
      </c>
      <c r="E32" s="100">
        <f t="shared" si="5"/>
        <v>163130910</v>
      </c>
      <c r="F32" s="100">
        <f t="shared" si="5"/>
        <v>459256</v>
      </c>
      <c r="G32" s="100">
        <f t="shared" si="5"/>
        <v>21835696</v>
      </c>
      <c r="H32" s="100">
        <f t="shared" si="5"/>
        <v>11588783</v>
      </c>
      <c r="I32" s="100">
        <f t="shared" si="5"/>
        <v>33883735</v>
      </c>
      <c r="J32" s="100">
        <f t="shared" si="5"/>
        <v>9050941</v>
      </c>
      <c r="K32" s="100">
        <f t="shared" si="5"/>
        <v>17080201</v>
      </c>
      <c r="L32" s="100">
        <f t="shared" si="5"/>
        <v>19838551</v>
      </c>
      <c r="M32" s="100">
        <f t="shared" si="5"/>
        <v>45969693</v>
      </c>
      <c r="N32" s="100">
        <f t="shared" si="5"/>
        <v>11216073</v>
      </c>
      <c r="O32" s="100">
        <f t="shared" si="5"/>
        <v>2033676</v>
      </c>
      <c r="P32" s="100">
        <f t="shared" si="5"/>
        <v>16328251</v>
      </c>
      <c r="Q32" s="100">
        <f t="shared" si="5"/>
        <v>29578000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109431428</v>
      </c>
      <c r="W32" s="100">
        <f t="shared" si="5"/>
        <v>122348183</v>
      </c>
      <c r="X32" s="100">
        <f t="shared" si="5"/>
        <v>-12916755</v>
      </c>
      <c r="Y32" s="101">
        <f>+IF(W32&lt;&gt;0,(X32/W32)*100,0)</f>
        <v>-10.55737378625394</v>
      </c>
      <c r="Z32" s="102">
        <f t="shared" si="5"/>
        <v>163130910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454361909</v>
      </c>
      <c r="C35" s="19">
        <v>0</v>
      </c>
      <c r="D35" s="59">
        <v>375030586</v>
      </c>
      <c r="E35" s="60">
        <v>373231096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279923322</v>
      </c>
      <c r="X35" s="60">
        <v>-279923322</v>
      </c>
      <c r="Y35" s="61">
        <v>-100</v>
      </c>
      <c r="Z35" s="62">
        <v>373231096</v>
      </c>
    </row>
    <row r="36" spans="1:26" ht="12.75">
      <c r="A36" s="58" t="s">
        <v>57</v>
      </c>
      <c r="B36" s="19">
        <v>1735926914</v>
      </c>
      <c r="C36" s="19">
        <v>0</v>
      </c>
      <c r="D36" s="59">
        <v>2019179482</v>
      </c>
      <c r="E36" s="60">
        <v>2041185878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1530889409</v>
      </c>
      <c r="X36" s="60">
        <v>-1530889409</v>
      </c>
      <c r="Y36" s="61">
        <v>-100</v>
      </c>
      <c r="Z36" s="62">
        <v>2041185878</v>
      </c>
    </row>
    <row r="37" spans="1:26" ht="12.75">
      <c r="A37" s="58" t="s">
        <v>58</v>
      </c>
      <c r="B37" s="19">
        <v>274895534</v>
      </c>
      <c r="C37" s="19">
        <v>0</v>
      </c>
      <c r="D37" s="59">
        <v>233859262</v>
      </c>
      <c r="E37" s="60">
        <v>233859262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175394447</v>
      </c>
      <c r="X37" s="60">
        <v>-175394447</v>
      </c>
      <c r="Y37" s="61">
        <v>-100</v>
      </c>
      <c r="Z37" s="62">
        <v>233859262</v>
      </c>
    </row>
    <row r="38" spans="1:26" ht="12.75">
      <c r="A38" s="58" t="s">
        <v>59</v>
      </c>
      <c r="B38" s="19">
        <v>194404802</v>
      </c>
      <c r="C38" s="19">
        <v>0</v>
      </c>
      <c r="D38" s="59">
        <v>230551499</v>
      </c>
      <c r="E38" s="60">
        <v>230551499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172913624</v>
      </c>
      <c r="X38" s="60">
        <v>-172913624</v>
      </c>
      <c r="Y38" s="61">
        <v>-100</v>
      </c>
      <c r="Z38" s="62">
        <v>230551499</v>
      </c>
    </row>
    <row r="39" spans="1:26" ht="12.75">
      <c r="A39" s="58" t="s">
        <v>60</v>
      </c>
      <c r="B39" s="19">
        <v>1720988487</v>
      </c>
      <c r="C39" s="19">
        <v>0</v>
      </c>
      <c r="D39" s="59">
        <v>1929799307</v>
      </c>
      <c r="E39" s="60">
        <v>1950006213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1462504660</v>
      </c>
      <c r="X39" s="60">
        <v>-1462504660</v>
      </c>
      <c r="Y39" s="61">
        <v>-100</v>
      </c>
      <c r="Z39" s="62">
        <v>1950006213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143792157</v>
      </c>
      <c r="C42" s="19">
        <v>0</v>
      </c>
      <c r="D42" s="59">
        <v>128960319</v>
      </c>
      <c r="E42" s="60">
        <v>128960786</v>
      </c>
      <c r="F42" s="60">
        <v>829436</v>
      </c>
      <c r="G42" s="60">
        <v>1860089</v>
      </c>
      <c r="H42" s="60">
        <v>6406990</v>
      </c>
      <c r="I42" s="60">
        <v>9096515</v>
      </c>
      <c r="J42" s="60">
        <v>-33329858</v>
      </c>
      <c r="K42" s="60">
        <v>51287065</v>
      </c>
      <c r="L42" s="60">
        <v>31473002</v>
      </c>
      <c r="M42" s="60">
        <v>49430209</v>
      </c>
      <c r="N42" s="60">
        <v>-5768919</v>
      </c>
      <c r="O42" s="60">
        <v>26578422</v>
      </c>
      <c r="P42" s="60">
        <v>14858785</v>
      </c>
      <c r="Q42" s="60">
        <v>35668288</v>
      </c>
      <c r="R42" s="60">
        <v>0</v>
      </c>
      <c r="S42" s="60">
        <v>0</v>
      </c>
      <c r="T42" s="60">
        <v>0</v>
      </c>
      <c r="U42" s="60">
        <v>0</v>
      </c>
      <c r="V42" s="60">
        <v>94195012</v>
      </c>
      <c r="W42" s="60">
        <v>152080848</v>
      </c>
      <c r="X42" s="60">
        <v>-57885836</v>
      </c>
      <c r="Y42" s="61">
        <v>-38.06</v>
      </c>
      <c r="Z42" s="62">
        <v>128960786</v>
      </c>
    </row>
    <row r="43" spans="1:26" ht="12.75">
      <c r="A43" s="58" t="s">
        <v>63</v>
      </c>
      <c r="B43" s="19">
        <v>-135340759</v>
      </c>
      <c r="C43" s="19">
        <v>0</v>
      </c>
      <c r="D43" s="59">
        <v>-139609514</v>
      </c>
      <c r="E43" s="60">
        <v>-161615910</v>
      </c>
      <c r="F43" s="60">
        <v>-1314875</v>
      </c>
      <c r="G43" s="60">
        <v>-21835696</v>
      </c>
      <c r="H43" s="60">
        <v>-11588782</v>
      </c>
      <c r="I43" s="60">
        <v>-34739353</v>
      </c>
      <c r="J43" s="60">
        <v>-9050942</v>
      </c>
      <c r="K43" s="60">
        <v>-17080201</v>
      </c>
      <c r="L43" s="60">
        <v>-19838551</v>
      </c>
      <c r="M43" s="60">
        <v>-45969694</v>
      </c>
      <c r="N43" s="60">
        <v>-11216073</v>
      </c>
      <c r="O43" s="60">
        <v>-2033675</v>
      </c>
      <c r="P43" s="60">
        <v>-16328252</v>
      </c>
      <c r="Q43" s="60">
        <v>-29578000</v>
      </c>
      <c r="R43" s="60">
        <v>0</v>
      </c>
      <c r="S43" s="60">
        <v>0</v>
      </c>
      <c r="T43" s="60">
        <v>0</v>
      </c>
      <c r="U43" s="60">
        <v>0</v>
      </c>
      <c r="V43" s="60">
        <v>-110287047</v>
      </c>
      <c r="W43" s="60">
        <v>-121681835</v>
      </c>
      <c r="X43" s="60">
        <v>11394788</v>
      </c>
      <c r="Y43" s="61">
        <v>-9.36</v>
      </c>
      <c r="Z43" s="62">
        <v>-161615910</v>
      </c>
    </row>
    <row r="44" spans="1:26" ht="12.75">
      <c r="A44" s="58" t="s">
        <v>64</v>
      </c>
      <c r="B44" s="19">
        <v>-31378241</v>
      </c>
      <c r="C44" s="19">
        <v>0</v>
      </c>
      <c r="D44" s="59">
        <v>10170019</v>
      </c>
      <c r="E44" s="60">
        <v>10170192</v>
      </c>
      <c r="F44" s="60">
        <v>-115252</v>
      </c>
      <c r="G44" s="60">
        <v>-111655</v>
      </c>
      <c r="H44" s="60">
        <v>-2362711</v>
      </c>
      <c r="I44" s="60">
        <v>-2589618</v>
      </c>
      <c r="J44" s="60">
        <v>-243653</v>
      </c>
      <c r="K44" s="60">
        <v>-122512</v>
      </c>
      <c r="L44" s="60">
        <v>-4495218</v>
      </c>
      <c r="M44" s="60">
        <v>-4861383</v>
      </c>
      <c r="N44" s="60">
        <v>-2623352</v>
      </c>
      <c r="O44" s="60">
        <v>-139937</v>
      </c>
      <c r="P44" s="60">
        <v>-124869</v>
      </c>
      <c r="Q44" s="60">
        <v>-2888158</v>
      </c>
      <c r="R44" s="60">
        <v>0</v>
      </c>
      <c r="S44" s="60">
        <v>0</v>
      </c>
      <c r="T44" s="60">
        <v>0</v>
      </c>
      <c r="U44" s="60">
        <v>0</v>
      </c>
      <c r="V44" s="60">
        <v>-10339159</v>
      </c>
      <c r="W44" s="60">
        <v>27323556</v>
      </c>
      <c r="X44" s="60">
        <v>-37662715</v>
      </c>
      <c r="Y44" s="61">
        <v>-137.84</v>
      </c>
      <c r="Z44" s="62">
        <v>10170192</v>
      </c>
    </row>
    <row r="45" spans="1:26" ht="12.75">
      <c r="A45" s="70" t="s">
        <v>65</v>
      </c>
      <c r="B45" s="22">
        <v>32550519</v>
      </c>
      <c r="C45" s="22">
        <v>0</v>
      </c>
      <c r="D45" s="99">
        <v>11863807</v>
      </c>
      <c r="E45" s="100">
        <v>10065589</v>
      </c>
      <c r="F45" s="100">
        <v>31238473</v>
      </c>
      <c r="G45" s="100">
        <v>11151211</v>
      </c>
      <c r="H45" s="100">
        <v>3606708</v>
      </c>
      <c r="I45" s="100">
        <v>3606708</v>
      </c>
      <c r="J45" s="100">
        <v>-39017745</v>
      </c>
      <c r="K45" s="100">
        <v>-4933393</v>
      </c>
      <c r="L45" s="100">
        <v>2205840</v>
      </c>
      <c r="M45" s="100">
        <v>2205840</v>
      </c>
      <c r="N45" s="100">
        <v>-17402504</v>
      </c>
      <c r="O45" s="100">
        <v>7002306</v>
      </c>
      <c r="P45" s="100">
        <v>5407970</v>
      </c>
      <c r="Q45" s="100">
        <v>5407970</v>
      </c>
      <c r="R45" s="100">
        <v>0</v>
      </c>
      <c r="S45" s="100">
        <v>0</v>
      </c>
      <c r="T45" s="100">
        <v>0</v>
      </c>
      <c r="U45" s="100">
        <v>0</v>
      </c>
      <c r="V45" s="100">
        <v>5407970</v>
      </c>
      <c r="W45" s="100">
        <v>90273090</v>
      </c>
      <c r="X45" s="100">
        <v>-84865120</v>
      </c>
      <c r="Y45" s="101">
        <v>-94.01</v>
      </c>
      <c r="Z45" s="102">
        <v>10065589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2746714</v>
      </c>
      <c r="C51" s="52">
        <v>0</v>
      </c>
      <c r="D51" s="129">
        <v>279837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3026551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96.43934355222143</v>
      </c>
      <c r="C58" s="5">
        <f>IF(C67=0,0,+(C76/C67)*100)</f>
        <v>0</v>
      </c>
      <c r="D58" s="6">
        <f aca="true" t="shared" si="6" ref="D58:Z58">IF(D67=0,0,+(D76/D67)*100)</f>
        <v>87.76017399505076</v>
      </c>
      <c r="E58" s="7">
        <f t="shared" si="6"/>
        <v>88.6286342763308</v>
      </c>
      <c r="F58" s="7">
        <f t="shared" si="6"/>
        <v>80.77606158816891</v>
      </c>
      <c r="G58" s="7">
        <f t="shared" si="6"/>
        <v>87.41102822211741</v>
      </c>
      <c r="H58" s="7">
        <f t="shared" si="6"/>
        <v>94.68768205049489</v>
      </c>
      <c r="I58" s="7">
        <f t="shared" si="6"/>
        <v>87.78589492689657</v>
      </c>
      <c r="J58" s="7">
        <f t="shared" si="6"/>
        <v>167.82109778462225</v>
      </c>
      <c r="K58" s="7">
        <f t="shared" si="6"/>
        <v>112.08100755760132</v>
      </c>
      <c r="L58" s="7">
        <f t="shared" si="6"/>
        <v>94.53660630888339</v>
      </c>
      <c r="M58" s="7">
        <f t="shared" si="6"/>
        <v>119.74430978939372</v>
      </c>
      <c r="N58" s="7">
        <f t="shared" si="6"/>
        <v>98.84569672395888</v>
      </c>
      <c r="O58" s="7">
        <f t="shared" si="6"/>
        <v>96.46503439597649</v>
      </c>
      <c r="P58" s="7">
        <f t="shared" si="6"/>
        <v>110.43033015412662</v>
      </c>
      <c r="Q58" s="7">
        <f t="shared" si="6"/>
        <v>102.3870868761676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102.51180971931045</v>
      </c>
      <c r="W58" s="7">
        <f t="shared" si="6"/>
        <v>98.26756915154554</v>
      </c>
      <c r="X58" s="7">
        <f t="shared" si="6"/>
        <v>0</v>
      </c>
      <c r="Y58" s="7">
        <f t="shared" si="6"/>
        <v>0</v>
      </c>
      <c r="Z58" s="8">
        <f t="shared" si="6"/>
        <v>88.6286342763308</v>
      </c>
    </row>
    <row r="59" spans="1:26" ht="12.75">
      <c r="A59" s="37" t="s">
        <v>31</v>
      </c>
      <c r="B59" s="9">
        <f aca="true" t="shared" si="7" ref="B59:Z66">IF(B68=0,0,+(B77/B68)*100)</f>
        <v>85.82038741989528</v>
      </c>
      <c r="C59" s="9">
        <f t="shared" si="7"/>
        <v>0</v>
      </c>
      <c r="D59" s="2">
        <f t="shared" si="7"/>
        <v>78.89502762430939</v>
      </c>
      <c r="E59" s="10">
        <f t="shared" si="7"/>
        <v>85.00000110497238</v>
      </c>
      <c r="F59" s="10">
        <f t="shared" si="7"/>
        <v>62.33142392600107</v>
      </c>
      <c r="G59" s="10">
        <f t="shared" si="7"/>
        <v>69.57756192693155</v>
      </c>
      <c r="H59" s="10">
        <f t="shared" si="7"/>
        <v>80.52787534092171</v>
      </c>
      <c r="I59" s="10">
        <f t="shared" si="7"/>
        <v>70.95366792048051</v>
      </c>
      <c r="J59" s="10">
        <f t="shared" si="7"/>
        <v>70.8858623992437</v>
      </c>
      <c r="K59" s="10">
        <f t="shared" si="7"/>
        <v>104.08187538413425</v>
      </c>
      <c r="L59" s="10">
        <f t="shared" si="7"/>
        <v>70.03015732699274</v>
      </c>
      <c r="M59" s="10">
        <f t="shared" si="7"/>
        <v>79.50901967667218</v>
      </c>
      <c r="N59" s="10">
        <f t="shared" si="7"/>
        <v>63.47675416314667</v>
      </c>
      <c r="O59" s="10">
        <f t="shared" si="7"/>
        <v>73.67623609648723</v>
      </c>
      <c r="P59" s="10">
        <f t="shared" si="7"/>
        <v>69.51503267207575</v>
      </c>
      <c r="Q59" s="10">
        <f t="shared" si="7"/>
        <v>68.91726266743639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72.91577147880226</v>
      </c>
      <c r="W59" s="10">
        <f t="shared" si="7"/>
        <v>86.70254835095919</v>
      </c>
      <c r="X59" s="10">
        <f t="shared" si="7"/>
        <v>0</v>
      </c>
      <c r="Y59" s="10">
        <f t="shared" si="7"/>
        <v>0</v>
      </c>
      <c r="Z59" s="11">
        <f t="shared" si="7"/>
        <v>85.00000110497238</v>
      </c>
    </row>
    <row r="60" spans="1:26" ht="12.75">
      <c r="A60" s="38" t="s">
        <v>32</v>
      </c>
      <c r="B60" s="12">
        <f t="shared" si="7"/>
        <v>101.66506710149734</v>
      </c>
      <c r="C60" s="12">
        <f t="shared" si="7"/>
        <v>0</v>
      </c>
      <c r="D60" s="3">
        <f t="shared" si="7"/>
        <v>89.69974727171444</v>
      </c>
      <c r="E60" s="13">
        <f t="shared" si="7"/>
        <v>89.69974670852787</v>
      </c>
      <c r="F60" s="13">
        <f t="shared" si="7"/>
        <v>87.42118237135543</v>
      </c>
      <c r="G60" s="13">
        <f t="shared" si="7"/>
        <v>94.41300790586385</v>
      </c>
      <c r="H60" s="13">
        <f t="shared" si="7"/>
        <v>101.32760443301618</v>
      </c>
      <c r="I60" s="13">
        <f t="shared" si="7"/>
        <v>94.55049160929441</v>
      </c>
      <c r="J60" s="13">
        <f t="shared" si="7"/>
        <v>217.2875376740289</v>
      </c>
      <c r="K60" s="13">
        <f t="shared" si="7"/>
        <v>118.31332435121067</v>
      </c>
      <c r="L60" s="13">
        <f t="shared" si="7"/>
        <v>105.48749840285699</v>
      </c>
      <c r="M60" s="13">
        <f t="shared" si="7"/>
        <v>134.9466942153275</v>
      </c>
      <c r="N60" s="13">
        <f t="shared" si="7"/>
        <v>112.512742689752</v>
      </c>
      <c r="O60" s="13">
        <f t="shared" si="7"/>
        <v>105.6993415604891</v>
      </c>
      <c r="P60" s="13">
        <f t="shared" si="7"/>
        <v>122.61458860770105</v>
      </c>
      <c r="Q60" s="13">
        <f t="shared" si="7"/>
        <v>114.17927468540243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113.38150498393334</v>
      </c>
      <c r="W60" s="13">
        <f t="shared" si="7"/>
        <v>102.14398003716205</v>
      </c>
      <c r="X60" s="13">
        <f t="shared" si="7"/>
        <v>0</v>
      </c>
      <c r="Y60" s="13">
        <f t="shared" si="7"/>
        <v>0</v>
      </c>
      <c r="Z60" s="14">
        <f t="shared" si="7"/>
        <v>89.69974670852787</v>
      </c>
    </row>
    <row r="61" spans="1:26" ht="12.75">
      <c r="A61" s="39" t="s">
        <v>103</v>
      </c>
      <c r="B61" s="12">
        <f t="shared" si="7"/>
        <v>98.98424826169683</v>
      </c>
      <c r="C61" s="12">
        <f t="shared" si="7"/>
        <v>0</v>
      </c>
      <c r="D61" s="3">
        <f t="shared" si="7"/>
        <v>90</v>
      </c>
      <c r="E61" s="13">
        <f t="shared" si="7"/>
        <v>90</v>
      </c>
      <c r="F61" s="13">
        <f t="shared" si="7"/>
        <v>83.43702561287274</v>
      </c>
      <c r="G61" s="13">
        <f t="shared" si="7"/>
        <v>91.86501057476897</v>
      </c>
      <c r="H61" s="13">
        <f t="shared" si="7"/>
        <v>96.8267713296936</v>
      </c>
      <c r="I61" s="13">
        <f t="shared" si="7"/>
        <v>90.88117972918104</v>
      </c>
      <c r="J61" s="13">
        <f t="shared" si="7"/>
        <v>225.2790327078432</v>
      </c>
      <c r="K61" s="13">
        <f t="shared" si="7"/>
        <v>115.83069803644459</v>
      </c>
      <c r="L61" s="13">
        <f t="shared" si="7"/>
        <v>101.41480093310757</v>
      </c>
      <c r="M61" s="13">
        <f t="shared" si="7"/>
        <v>132.99983893797292</v>
      </c>
      <c r="N61" s="13">
        <f t="shared" si="7"/>
        <v>111.93387653023863</v>
      </c>
      <c r="O61" s="13">
        <f t="shared" si="7"/>
        <v>100.96595415355489</v>
      </c>
      <c r="P61" s="13">
        <f t="shared" si="7"/>
        <v>119.49172813142641</v>
      </c>
      <c r="Q61" s="13">
        <f t="shared" si="7"/>
        <v>111.3586357649049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110.4225341617062</v>
      </c>
      <c r="W61" s="13">
        <f t="shared" si="7"/>
        <v>99.69382891800936</v>
      </c>
      <c r="X61" s="13">
        <f t="shared" si="7"/>
        <v>0</v>
      </c>
      <c r="Y61" s="13">
        <f t="shared" si="7"/>
        <v>0</v>
      </c>
      <c r="Z61" s="14">
        <f t="shared" si="7"/>
        <v>90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85.34206968272686</v>
      </c>
      <c r="C64" s="12">
        <f t="shared" si="7"/>
        <v>0</v>
      </c>
      <c r="D64" s="3">
        <f t="shared" si="7"/>
        <v>84.74428494295194</v>
      </c>
      <c r="E64" s="13">
        <f t="shared" si="7"/>
        <v>84.7442776529548</v>
      </c>
      <c r="F64" s="13">
        <f t="shared" si="7"/>
        <v>90.17834271306151</v>
      </c>
      <c r="G64" s="13">
        <f t="shared" si="7"/>
        <v>77.89915790872756</v>
      </c>
      <c r="H64" s="13">
        <f t="shared" si="7"/>
        <v>96.24535782107027</v>
      </c>
      <c r="I64" s="13">
        <f t="shared" si="7"/>
        <v>87.9492203919503</v>
      </c>
      <c r="J64" s="13">
        <f t="shared" si="7"/>
        <v>99.96799456485319</v>
      </c>
      <c r="K64" s="13">
        <f t="shared" si="7"/>
        <v>99.88023051357368</v>
      </c>
      <c r="L64" s="13">
        <f t="shared" si="7"/>
        <v>79.7686299914167</v>
      </c>
      <c r="M64" s="13">
        <f t="shared" si="7"/>
        <v>93.10790426223244</v>
      </c>
      <c r="N64" s="13">
        <f t="shared" si="7"/>
        <v>73.22651976889006</v>
      </c>
      <c r="O64" s="13">
        <f t="shared" si="7"/>
        <v>86.70278542170543</v>
      </c>
      <c r="P64" s="13">
        <f t="shared" si="7"/>
        <v>114.679761111834</v>
      </c>
      <c r="Q64" s="13">
        <f t="shared" si="7"/>
        <v>90.4700324428642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90.5105416411002</v>
      </c>
      <c r="W64" s="13">
        <f t="shared" si="7"/>
        <v>95.6783056554666</v>
      </c>
      <c r="X64" s="13">
        <f t="shared" si="7"/>
        <v>0</v>
      </c>
      <c r="Y64" s="13">
        <f t="shared" si="7"/>
        <v>0</v>
      </c>
      <c r="Z64" s="14">
        <f t="shared" si="7"/>
        <v>84.7442776529548</v>
      </c>
    </row>
    <row r="65" spans="1:26" ht="12.75">
      <c r="A65" s="39" t="s">
        <v>107</v>
      </c>
      <c r="B65" s="12">
        <f t="shared" si="7"/>
        <v>765.120033548266</v>
      </c>
      <c r="C65" s="12">
        <f t="shared" si="7"/>
        <v>0</v>
      </c>
      <c r="D65" s="3">
        <f t="shared" si="7"/>
        <v>85.00006349206349</v>
      </c>
      <c r="E65" s="13">
        <f t="shared" si="7"/>
        <v>85.00003174603175</v>
      </c>
      <c r="F65" s="13">
        <f t="shared" si="7"/>
        <v>19.134764801367922</v>
      </c>
      <c r="G65" s="13">
        <f t="shared" si="7"/>
        <v>20.579148427680742</v>
      </c>
      <c r="H65" s="13">
        <f t="shared" si="7"/>
        <v>16.699535786886738</v>
      </c>
      <c r="I65" s="13">
        <f t="shared" si="7"/>
        <v>18.668384750627375</v>
      </c>
      <c r="J65" s="13">
        <f t="shared" si="7"/>
        <v>17.005725024036362</v>
      </c>
      <c r="K65" s="13">
        <f t="shared" si="7"/>
        <v>24.137584835950364</v>
      </c>
      <c r="L65" s="13">
        <f t="shared" si="7"/>
        <v>10.477062979199586</v>
      </c>
      <c r="M65" s="13">
        <f t="shared" si="7"/>
        <v>18.046296093903692</v>
      </c>
      <c r="N65" s="13">
        <f t="shared" si="7"/>
        <v>25.971584672944804</v>
      </c>
      <c r="O65" s="13">
        <f t="shared" si="7"/>
        <v>27.28098907548706</v>
      </c>
      <c r="P65" s="13">
        <f t="shared" si="7"/>
        <v>18.745461654471317</v>
      </c>
      <c r="Q65" s="13">
        <f t="shared" si="7"/>
        <v>23.996623246348214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19.93347425283307</v>
      </c>
      <c r="W65" s="13">
        <f t="shared" si="7"/>
        <v>41.104939638966584</v>
      </c>
      <c r="X65" s="13">
        <f t="shared" si="7"/>
        <v>0</v>
      </c>
      <c r="Y65" s="13">
        <f t="shared" si="7"/>
        <v>0</v>
      </c>
      <c r="Z65" s="14">
        <f t="shared" si="7"/>
        <v>85.00003174603175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70</v>
      </c>
      <c r="E66" s="16">
        <f t="shared" si="7"/>
        <v>70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24.054731597521492</v>
      </c>
      <c r="X66" s="16">
        <f t="shared" si="7"/>
        <v>0</v>
      </c>
      <c r="Y66" s="16">
        <f t="shared" si="7"/>
        <v>0</v>
      </c>
      <c r="Z66" s="17">
        <f t="shared" si="7"/>
        <v>70</v>
      </c>
    </row>
    <row r="67" spans="1:26" ht="12.75" hidden="1">
      <c r="A67" s="41" t="s">
        <v>286</v>
      </c>
      <c r="B67" s="24">
        <v>543873392</v>
      </c>
      <c r="C67" s="24"/>
      <c r="D67" s="25">
        <v>636183153</v>
      </c>
      <c r="E67" s="26">
        <v>636183153</v>
      </c>
      <c r="F67" s="26">
        <v>53817739</v>
      </c>
      <c r="G67" s="26">
        <v>57078212</v>
      </c>
      <c r="H67" s="26">
        <v>57760417</v>
      </c>
      <c r="I67" s="26">
        <v>168656368</v>
      </c>
      <c r="J67" s="26">
        <v>34760844</v>
      </c>
      <c r="K67" s="26">
        <v>63525579</v>
      </c>
      <c r="L67" s="26">
        <v>46984606</v>
      </c>
      <c r="M67" s="26">
        <v>145271029</v>
      </c>
      <c r="N67" s="26">
        <v>48067437</v>
      </c>
      <c r="O67" s="26">
        <v>51391476</v>
      </c>
      <c r="P67" s="26">
        <v>59002140</v>
      </c>
      <c r="Q67" s="26">
        <v>158461053</v>
      </c>
      <c r="R67" s="26"/>
      <c r="S67" s="26"/>
      <c r="T67" s="26"/>
      <c r="U67" s="26"/>
      <c r="V67" s="26">
        <v>472388450</v>
      </c>
      <c r="W67" s="26">
        <v>469224039</v>
      </c>
      <c r="X67" s="26"/>
      <c r="Y67" s="25"/>
      <c r="Z67" s="27">
        <v>636183153</v>
      </c>
    </row>
    <row r="68" spans="1:26" ht="12.75" hidden="1">
      <c r="A68" s="37" t="s">
        <v>31</v>
      </c>
      <c r="B68" s="19">
        <v>80787849</v>
      </c>
      <c r="C68" s="19"/>
      <c r="D68" s="20">
        <v>90500000</v>
      </c>
      <c r="E68" s="21">
        <v>90500000</v>
      </c>
      <c r="F68" s="21">
        <v>8782830</v>
      </c>
      <c r="G68" s="21">
        <v>9004160</v>
      </c>
      <c r="H68" s="21">
        <v>9203726</v>
      </c>
      <c r="I68" s="21">
        <v>26990716</v>
      </c>
      <c r="J68" s="21">
        <v>9003904</v>
      </c>
      <c r="K68" s="21">
        <v>6625288</v>
      </c>
      <c r="L68" s="21">
        <v>8984218</v>
      </c>
      <c r="M68" s="21">
        <v>24613410</v>
      </c>
      <c r="N68" s="21">
        <v>9068441</v>
      </c>
      <c r="O68" s="21">
        <v>9231480</v>
      </c>
      <c r="P68" s="21">
        <v>9041207</v>
      </c>
      <c r="Q68" s="21">
        <v>27341128</v>
      </c>
      <c r="R68" s="21"/>
      <c r="S68" s="21"/>
      <c r="T68" s="21"/>
      <c r="U68" s="21"/>
      <c r="V68" s="21">
        <v>78945254</v>
      </c>
      <c r="W68" s="21">
        <v>67973212</v>
      </c>
      <c r="X68" s="21"/>
      <c r="Y68" s="20"/>
      <c r="Z68" s="23">
        <v>90500000</v>
      </c>
    </row>
    <row r="69" spans="1:26" ht="12.75" hidden="1">
      <c r="A69" s="38" t="s">
        <v>32</v>
      </c>
      <c r="B69" s="19">
        <v>447720635</v>
      </c>
      <c r="C69" s="19"/>
      <c r="D69" s="20">
        <v>532683153</v>
      </c>
      <c r="E69" s="21">
        <v>532683153</v>
      </c>
      <c r="F69" s="21">
        <v>43464737</v>
      </c>
      <c r="G69" s="21">
        <v>46209498</v>
      </c>
      <c r="H69" s="21">
        <v>46660962</v>
      </c>
      <c r="I69" s="21">
        <v>136335197</v>
      </c>
      <c r="J69" s="21">
        <v>23910039</v>
      </c>
      <c r="K69" s="21">
        <v>54350924</v>
      </c>
      <c r="L69" s="21">
        <v>36142662</v>
      </c>
      <c r="M69" s="21">
        <v>114403625</v>
      </c>
      <c r="N69" s="21">
        <v>37112455</v>
      </c>
      <c r="O69" s="21">
        <v>40467043</v>
      </c>
      <c r="P69" s="21">
        <v>48013259</v>
      </c>
      <c r="Q69" s="21">
        <v>125592757</v>
      </c>
      <c r="R69" s="21"/>
      <c r="S69" s="21"/>
      <c r="T69" s="21"/>
      <c r="U69" s="21"/>
      <c r="V69" s="21">
        <v>376331579</v>
      </c>
      <c r="W69" s="21">
        <v>391399260</v>
      </c>
      <c r="X69" s="21"/>
      <c r="Y69" s="20"/>
      <c r="Z69" s="23">
        <v>532683153</v>
      </c>
    </row>
    <row r="70" spans="1:26" ht="12.75" hidden="1">
      <c r="A70" s="39" t="s">
        <v>103</v>
      </c>
      <c r="B70" s="19">
        <v>417828869</v>
      </c>
      <c r="C70" s="19"/>
      <c r="D70" s="20">
        <v>502098300</v>
      </c>
      <c r="E70" s="21">
        <v>502098300</v>
      </c>
      <c r="F70" s="21">
        <v>40828337</v>
      </c>
      <c r="G70" s="21">
        <v>43414660</v>
      </c>
      <c r="H70" s="21">
        <v>43935031</v>
      </c>
      <c r="I70" s="21">
        <v>128178028</v>
      </c>
      <c r="J70" s="21">
        <v>21039021</v>
      </c>
      <c r="K70" s="21">
        <v>51642189</v>
      </c>
      <c r="L70" s="21">
        <v>33395935</v>
      </c>
      <c r="M70" s="21">
        <v>106077145</v>
      </c>
      <c r="N70" s="21">
        <v>34286646</v>
      </c>
      <c r="O70" s="21">
        <v>37523520</v>
      </c>
      <c r="P70" s="21">
        <v>45523511</v>
      </c>
      <c r="Q70" s="21">
        <v>117333677</v>
      </c>
      <c r="R70" s="21"/>
      <c r="S70" s="21"/>
      <c r="T70" s="21"/>
      <c r="U70" s="21"/>
      <c r="V70" s="21">
        <v>351588850</v>
      </c>
      <c r="W70" s="21">
        <v>369118139</v>
      </c>
      <c r="X70" s="21"/>
      <c r="Y70" s="20"/>
      <c r="Z70" s="23">
        <v>502098300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27526219</v>
      </c>
      <c r="C73" s="19"/>
      <c r="D73" s="20">
        <v>27434853</v>
      </c>
      <c r="E73" s="21">
        <v>27434853</v>
      </c>
      <c r="F73" s="21">
        <v>2463291</v>
      </c>
      <c r="G73" s="21">
        <v>2633325</v>
      </c>
      <c r="H73" s="21">
        <v>2528177</v>
      </c>
      <c r="I73" s="21">
        <v>7624793</v>
      </c>
      <c r="J73" s="21">
        <v>2596434</v>
      </c>
      <c r="K73" s="21">
        <v>2459725</v>
      </c>
      <c r="L73" s="21">
        <v>2584086</v>
      </c>
      <c r="M73" s="21">
        <v>7640245</v>
      </c>
      <c r="N73" s="21">
        <v>2660898</v>
      </c>
      <c r="O73" s="21">
        <v>2785072</v>
      </c>
      <c r="P73" s="21">
        <v>2328621</v>
      </c>
      <c r="Q73" s="21">
        <v>7774591</v>
      </c>
      <c r="R73" s="21"/>
      <c r="S73" s="21"/>
      <c r="T73" s="21"/>
      <c r="U73" s="21"/>
      <c r="V73" s="21">
        <v>23039629</v>
      </c>
      <c r="W73" s="21">
        <v>20100658</v>
      </c>
      <c r="X73" s="21"/>
      <c r="Y73" s="20"/>
      <c r="Z73" s="23">
        <v>27434853</v>
      </c>
    </row>
    <row r="74" spans="1:26" ht="12.75" hidden="1">
      <c r="A74" s="39" t="s">
        <v>107</v>
      </c>
      <c r="B74" s="19">
        <v>2365547</v>
      </c>
      <c r="C74" s="19"/>
      <c r="D74" s="20">
        <v>3150000</v>
      </c>
      <c r="E74" s="21">
        <v>3150000</v>
      </c>
      <c r="F74" s="21">
        <v>173109</v>
      </c>
      <c r="G74" s="21">
        <v>161513</v>
      </c>
      <c r="H74" s="21">
        <v>197754</v>
      </c>
      <c r="I74" s="21">
        <v>532376</v>
      </c>
      <c r="J74" s="21">
        <v>274584</v>
      </c>
      <c r="K74" s="21">
        <v>249010</v>
      </c>
      <c r="L74" s="21">
        <v>162641</v>
      </c>
      <c r="M74" s="21">
        <v>686235</v>
      </c>
      <c r="N74" s="21">
        <v>164911</v>
      </c>
      <c r="O74" s="21">
        <v>158451</v>
      </c>
      <c r="P74" s="21">
        <v>161127</v>
      </c>
      <c r="Q74" s="21">
        <v>484489</v>
      </c>
      <c r="R74" s="21"/>
      <c r="S74" s="21"/>
      <c r="T74" s="21"/>
      <c r="U74" s="21"/>
      <c r="V74" s="21">
        <v>1703100</v>
      </c>
      <c r="W74" s="21">
        <v>2180463</v>
      </c>
      <c r="X74" s="21"/>
      <c r="Y74" s="20"/>
      <c r="Z74" s="23">
        <v>3150000</v>
      </c>
    </row>
    <row r="75" spans="1:26" ht="12.75" hidden="1">
      <c r="A75" s="40" t="s">
        <v>110</v>
      </c>
      <c r="B75" s="28">
        <v>15364908</v>
      </c>
      <c r="C75" s="28"/>
      <c r="D75" s="29">
        <v>13000000</v>
      </c>
      <c r="E75" s="30">
        <v>13000000</v>
      </c>
      <c r="F75" s="30">
        <v>1570172</v>
      </c>
      <c r="G75" s="30">
        <v>1864554</v>
      </c>
      <c r="H75" s="30">
        <v>1895729</v>
      </c>
      <c r="I75" s="30">
        <v>5330455</v>
      </c>
      <c r="J75" s="30">
        <v>1846901</v>
      </c>
      <c r="K75" s="30">
        <v>2549367</v>
      </c>
      <c r="L75" s="30">
        <v>1857726</v>
      </c>
      <c r="M75" s="30">
        <v>6253994</v>
      </c>
      <c r="N75" s="30">
        <v>1886541</v>
      </c>
      <c r="O75" s="30">
        <v>1692953</v>
      </c>
      <c r="P75" s="30">
        <v>1947674</v>
      </c>
      <c r="Q75" s="30">
        <v>5527168</v>
      </c>
      <c r="R75" s="30"/>
      <c r="S75" s="30"/>
      <c r="T75" s="30"/>
      <c r="U75" s="30"/>
      <c r="V75" s="30">
        <v>17111617</v>
      </c>
      <c r="W75" s="30">
        <v>9851567</v>
      </c>
      <c r="X75" s="30"/>
      <c r="Y75" s="29"/>
      <c r="Z75" s="31">
        <v>13000000</v>
      </c>
    </row>
    <row r="76" spans="1:26" ht="12.75" hidden="1">
      <c r="A76" s="42" t="s">
        <v>287</v>
      </c>
      <c r="B76" s="32">
        <v>524507929</v>
      </c>
      <c r="C76" s="32"/>
      <c r="D76" s="33">
        <v>558315442</v>
      </c>
      <c r="E76" s="34">
        <v>563840440</v>
      </c>
      <c r="F76" s="34">
        <v>43471850</v>
      </c>
      <c r="G76" s="34">
        <v>49892652</v>
      </c>
      <c r="H76" s="34">
        <v>54692000</v>
      </c>
      <c r="I76" s="34">
        <v>148056502</v>
      </c>
      <c r="J76" s="34">
        <v>58336030</v>
      </c>
      <c r="K76" s="34">
        <v>71200109</v>
      </c>
      <c r="L76" s="34">
        <v>44417652</v>
      </c>
      <c r="M76" s="34">
        <v>173953791</v>
      </c>
      <c r="N76" s="34">
        <v>47512593</v>
      </c>
      <c r="O76" s="34">
        <v>49574805</v>
      </c>
      <c r="P76" s="34">
        <v>65156258</v>
      </c>
      <c r="Q76" s="34">
        <v>162243656</v>
      </c>
      <c r="R76" s="34"/>
      <c r="S76" s="34"/>
      <c r="T76" s="34"/>
      <c r="U76" s="34"/>
      <c r="V76" s="34">
        <v>484253949</v>
      </c>
      <c r="W76" s="34">
        <v>461095057</v>
      </c>
      <c r="X76" s="34"/>
      <c r="Y76" s="33"/>
      <c r="Z76" s="35">
        <v>563840440</v>
      </c>
    </row>
    <row r="77" spans="1:26" ht="12.75" hidden="1">
      <c r="A77" s="37" t="s">
        <v>31</v>
      </c>
      <c r="B77" s="19">
        <v>69332445</v>
      </c>
      <c r="C77" s="19"/>
      <c r="D77" s="20">
        <v>71400000</v>
      </c>
      <c r="E77" s="21">
        <v>76925001</v>
      </c>
      <c r="F77" s="21">
        <v>5474463</v>
      </c>
      <c r="G77" s="21">
        <v>6264875</v>
      </c>
      <c r="H77" s="21">
        <v>7411565</v>
      </c>
      <c r="I77" s="21">
        <v>19150903</v>
      </c>
      <c r="J77" s="21">
        <v>6382495</v>
      </c>
      <c r="K77" s="21">
        <v>6895724</v>
      </c>
      <c r="L77" s="21">
        <v>6291662</v>
      </c>
      <c r="M77" s="21">
        <v>19569881</v>
      </c>
      <c r="N77" s="21">
        <v>5756352</v>
      </c>
      <c r="O77" s="21">
        <v>6801407</v>
      </c>
      <c r="P77" s="21">
        <v>6284998</v>
      </c>
      <c r="Q77" s="21">
        <v>18842757</v>
      </c>
      <c r="R77" s="21"/>
      <c r="S77" s="21"/>
      <c r="T77" s="21"/>
      <c r="U77" s="21"/>
      <c r="V77" s="21">
        <v>57563541</v>
      </c>
      <c r="W77" s="21">
        <v>58934507</v>
      </c>
      <c r="X77" s="21"/>
      <c r="Y77" s="20"/>
      <c r="Z77" s="23">
        <v>76925001</v>
      </c>
    </row>
    <row r="78" spans="1:26" ht="12.75" hidden="1">
      <c r="A78" s="38" t="s">
        <v>32</v>
      </c>
      <c r="B78" s="19">
        <v>455175484</v>
      </c>
      <c r="C78" s="19"/>
      <c r="D78" s="20">
        <v>477815442</v>
      </c>
      <c r="E78" s="21">
        <v>477815439</v>
      </c>
      <c r="F78" s="21">
        <v>37997387</v>
      </c>
      <c r="G78" s="21">
        <v>43627777</v>
      </c>
      <c r="H78" s="21">
        <v>47280435</v>
      </c>
      <c r="I78" s="21">
        <v>128905599</v>
      </c>
      <c r="J78" s="21">
        <v>51953535</v>
      </c>
      <c r="K78" s="21">
        <v>64304385</v>
      </c>
      <c r="L78" s="21">
        <v>38125990</v>
      </c>
      <c r="M78" s="21">
        <v>154383910</v>
      </c>
      <c r="N78" s="21">
        <v>41756241</v>
      </c>
      <c r="O78" s="21">
        <v>42773398</v>
      </c>
      <c r="P78" s="21">
        <v>58871260</v>
      </c>
      <c r="Q78" s="21">
        <v>143400899</v>
      </c>
      <c r="R78" s="21"/>
      <c r="S78" s="21"/>
      <c r="T78" s="21"/>
      <c r="U78" s="21"/>
      <c r="V78" s="21">
        <v>426690408</v>
      </c>
      <c r="W78" s="21">
        <v>399790782</v>
      </c>
      <c r="X78" s="21"/>
      <c r="Y78" s="20"/>
      <c r="Z78" s="23">
        <v>477815439</v>
      </c>
    </row>
    <row r="79" spans="1:26" ht="12.75" hidden="1">
      <c r="A79" s="39" t="s">
        <v>103</v>
      </c>
      <c r="B79" s="19">
        <v>413584765</v>
      </c>
      <c r="C79" s="19"/>
      <c r="D79" s="20">
        <v>451888470</v>
      </c>
      <c r="E79" s="21">
        <v>451888470</v>
      </c>
      <c r="F79" s="21">
        <v>34065950</v>
      </c>
      <c r="G79" s="21">
        <v>39882882</v>
      </c>
      <c r="H79" s="21">
        <v>42540872</v>
      </c>
      <c r="I79" s="21">
        <v>116489704</v>
      </c>
      <c r="J79" s="21">
        <v>47396503</v>
      </c>
      <c r="K79" s="21">
        <v>59817508</v>
      </c>
      <c r="L79" s="21">
        <v>33868421</v>
      </c>
      <c r="M79" s="21">
        <v>141082432</v>
      </c>
      <c r="N79" s="21">
        <v>38378372</v>
      </c>
      <c r="O79" s="21">
        <v>37885980</v>
      </c>
      <c r="P79" s="21">
        <v>54396830</v>
      </c>
      <c r="Q79" s="21">
        <v>130661182</v>
      </c>
      <c r="R79" s="21"/>
      <c r="S79" s="21"/>
      <c r="T79" s="21"/>
      <c r="U79" s="21"/>
      <c r="V79" s="21">
        <v>388233318</v>
      </c>
      <c r="W79" s="21">
        <v>367988006</v>
      </c>
      <c r="X79" s="21"/>
      <c r="Y79" s="20"/>
      <c r="Z79" s="23">
        <v>451888470</v>
      </c>
    </row>
    <row r="80" spans="1:26" ht="12.75" hidden="1">
      <c r="A80" s="39" t="s">
        <v>104</v>
      </c>
      <c r="B80" s="19"/>
      <c r="C80" s="19"/>
      <c r="D80" s="20"/>
      <c r="E80" s="21"/>
      <c r="F80" s="21">
        <v>1273942</v>
      </c>
      <c r="G80" s="21">
        <v>1287359</v>
      </c>
      <c r="H80" s="21">
        <v>1689908</v>
      </c>
      <c r="I80" s="21">
        <v>4251209</v>
      </c>
      <c r="J80" s="21">
        <v>1492858</v>
      </c>
      <c r="K80" s="21">
        <v>1509167</v>
      </c>
      <c r="L80" s="21">
        <v>1806433</v>
      </c>
      <c r="M80" s="21">
        <v>4808458</v>
      </c>
      <c r="N80" s="21">
        <v>1077767</v>
      </c>
      <c r="O80" s="21">
        <v>1904487</v>
      </c>
      <c r="P80" s="21">
        <v>1381765</v>
      </c>
      <c r="Q80" s="21">
        <v>4364019</v>
      </c>
      <c r="R80" s="21"/>
      <c r="S80" s="21"/>
      <c r="T80" s="21"/>
      <c r="U80" s="21"/>
      <c r="V80" s="21">
        <v>13423686</v>
      </c>
      <c r="W80" s="21">
        <v>9059667</v>
      </c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>
        <v>403016</v>
      </c>
      <c r="G81" s="21">
        <v>372960</v>
      </c>
      <c r="H81" s="21">
        <v>583378</v>
      </c>
      <c r="I81" s="21">
        <v>1359354</v>
      </c>
      <c r="J81" s="21">
        <v>421876</v>
      </c>
      <c r="K81" s="21">
        <v>460826</v>
      </c>
      <c r="L81" s="21">
        <v>372806</v>
      </c>
      <c r="M81" s="21">
        <v>1255508</v>
      </c>
      <c r="N81" s="21">
        <v>308789</v>
      </c>
      <c r="O81" s="21">
        <v>524969</v>
      </c>
      <c r="P81" s="21">
        <v>392004</v>
      </c>
      <c r="Q81" s="21">
        <v>1225762</v>
      </c>
      <c r="R81" s="21"/>
      <c r="S81" s="21"/>
      <c r="T81" s="21"/>
      <c r="U81" s="21"/>
      <c r="V81" s="21">
        <v>3840624</v>
      </c>
      <c r="W81" s="21">
        <v>2614862</v>
      </c>
      <c r="X81" s="21"/>
      <c r="Y81" s="20"/>
      <c r="Z81" s="23"/>
    </row>
    <row r="82" spans="1:26" ht="12.75" hidden="1">
      <c r="A82" s="39" t="s">
        <v>106</v>
      </c>
      <c r="B82" s="19">
        <v>23491445</v>
      </c>
      <c r="C82" s="19"/>
      <c r="D82" s="20">
        <v>23249470</v>
      </c>
      <c r="E82" s="21">
        <v>23249468</v>
      </c>
      <c r="F82" s="21">
        <v>2221355</v>
      </c>
      <c r="G82" s="21">
        <v>2051338</v>
      </c>
      <c r="H82" s="21">
        <v>2433253</v>
      </c>
      <c r="I82" s="21">
        <v>6705946</v>
      </c>
      <c r="J82" s="21">
        <v>2595603</v>
      </c>
      <c r="K82" s="21">
        <v>2456779</v>
      </c>
      <c r="L82" s="21">
        <v>2061290</v>
      </c>
      <c r="M82" s="21">
        <v>7113672</v>
      </c>
      <c r="N82" s="21">
        <v>1948483</v>
      </c>
      <c r="O82" s="21">
        <v>2414735</v>
      </c>
      <c r="P82" s="21">
        <v>2670457</v>
      </c>
      <c r="Q82" s="21">
        <v>7033675</v>
      </c>
      <c r="R82" s="21"/>
      <c r="S82" s="21"/>
      <c r="T82" s="21"/>
      <c r="U82" s="21"/>
      <c r="V82" s="21">
        <v>20853293</v>
      </c>
      <c r="W82" s="21">
        <v>19231969</v>
      </c>
      <c r="X82" s="21"/>
      <c r="Y82" s="20"/>
      <c r="Z82" s="23">
        <v>23249468</v>
      </c>
    </row>
    <row r="83" spans="1:26" ht="12.75" hidden="1">
      <c r="A83" s="39" t="s">
        <v>107</v>
      </c>
      <c r="B83" s="19">
        <v>18099274</v>
      </c>
      <c r="C83" s="19"/>
      <c r="D83" s="20">
        <v>2677502</v>
      </c>
      <c r="E83" s="21">
        <v>2677501</v>
      </c>
      <c r="F83" s="21">
        <v>33124</v>
      </c>
      <c r="G83" s="21">
        <v>33238</v>
      </c>
      <c r="H83" s="21">
        <v>33024</v>
      </c>
      <c r="I83" s="21">
        <v>99386</v>
      </c>
      <c r="J83" s="21">
        <v>46695</v>
      </c>
      <c r="K83" s="21">
        <v>60105</v>
      </c>
      <c r="L83" s="21">
        <v>17040</v>
      </c>
      <c r="M83" s="21">
        <v>123840</v>
      </c>
      <c r="N83" s="21">
        <v>42830</v>
      </c>
      <c r="O83" s="21">
        <v>43227</v>
      </c>
      <c r="P83" s="21">
        <v>30204</v>
      </c>
      <c r="Q83" s="21">
        <v>116261</v>
      </c>
      <c r="R83" s="21"/>
      <c r="S83" s="21"/>
      <c r="T83" s="21"/>
      <c r="U83" s="21"/>
      <c r="V83" s="21">
        <v>339487</v>
      </c>
      <c r="W83" s="21">
        <v>896278</v>
      </c>
      <c r="X83" s="21"/>
      <c r="Y83" s="20"/>
      <c r="Z83" s="23">
        <v>2677501</v>
      </c>
    </row>
    <row r="84" spans="1:26" ht="12.75" hidden="1">
      <c r="A84" s="40" t="s">
        <v>110</v>
      </c>
      <c r="B84" s="28"/>
      <c r="C84" s="28"/>
      <c r="D84" s="29">
        <v>9100000</v>
      </c>
      <c r="E84" s="30">
        <v>9100000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2369768</v>
      </c>
      <c r="X84" s="30"/>
      <c r="Y84" s="29"/>
      <c r="Z84" s="31">
        <v>9100000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23600304</v>
      </c>
      <c r="F5" s="358">
        <f t="shared" si="0"/>
        <v>116596864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87447649</v>
      </c>
      <c r="Y5" s="358">
        <f t="shared" si="0"/>
        <v>-87447649</v>
      </c>
      <c r="Z5" s="359">
        <f>+IF(X5&lt;&gt;0,+(Y5/X5)*100,0)</f>
        <v>-100</v>
      </c>
      <c r="AA5" s="360">
        <f>+AA6+AA8+AA11+AA13+AA15</f>
        <v>116596864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-164858</v>
      </c>
      <c r="F6" s="59">
        <f t="shared" si="1"/>
        <v>43279970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32459978</v>
      </c>
      <c r="Y6" s="59">
        <f t="shared" si="1"/>
        <v>-32459978</v>
      </c>
      <c r="Z6" s="61">
        <f>+IF(X6&lt;&gt;0,+(Y6/X6)*100,0)</f>
        <v>-100</v>
      </c>
      <c r="AA6" s="62">
        <f t="shared" si="1"/>
        <v>43279970</v>
      </c>
    </row>
    <row r="7" spans="1:27" ht="12.75">
      <c r="A7" s="291" t="s">
        <v>229</v>
      </c>
      <c r="B7" s="142"/>
      <c r="C7" s="60"/>
      <c r="D7" s="340"/>
      <c r="E7" s="60">
        <v>-164858</v>
      </c>
      <c r="F7" s="59">
        <v>43279970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32459978</v>
      </c>
      <c r="Y7" s="59">
        <v>-32459978</v>
      </c>
      <c r="Z7" s="61">
        <v>-100</v>
      </c>
      <c r="AA7" s="62">
        <v>43279970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21509400</v>
      </c>
      <c r="F8" s="59">
        <f t="shared" si="2"/>
        <v>71061132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53295849</v>
      </c>
      <c r="Y8" s="59">
        <f t="shared" si="2"/>
        <v>-53295849</v>
      </c>
      <c r="Z8" s="61">
        <f>+IF(X8&lt;&gt;0,+(Y8/X8)*100,0)</f>
        <v>-100</v>
      </c>
      <c r="AA8" s="62">
        <f>SUM(AA9:AA10)</f>
        <v>71061132</v>
      </c>
    </row>
    <row r="9" spans="1:27" ht="12.75">
      <c r="A9" s="291" t="s">
        <v>230</v>
      </c>
      <c r="B9" s="142"/>
      <c r="C9" s="60"/>
      <c r="D9" s="340"/>
      <c r="E9" s="60">
        <v>20870604</v>
      </c>
      <c r="F9" s="59">
        <v>70422336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52816752</v>
      </c>
      <c r="Y9" s="59">
        <v>-52816752</v>
      </c>
      <c r="Z9" s="61">
        <v>-100</v>
      </c>
      <c r="AA9" s="62">
        <v>70422336</v>
      </c>
    </row>
    <row r="10" spans="1:27" ht="12.75">
      <c r="A10" s="291" t="s">
        <v>231</v>
      </c>
      <c r="B10" s="142"/>
      <c r="C10" s="60"/>
      <c r="D10" s="340"/>
      <c r="E10" s="60">
        <v>638796</v>
      </c>
      <c r="F10" s="59">
        <v>638796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479097</v>
      </c>
      <c r="Y10" s="59">
        <v>-479097</v>
      </c>
      <c r="Z10" s="61">
        <v>-100</v>
      </c>
      <c r="AA10" s="62">
        <v>638796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2255762</v>
      </c>
      <c r="F15" s="59">
        <f t="shared" si="5"/>
        <v>2255762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1691822</v>
      </c>
      <c r="Y15" s="59">
        <f t="shared" si="5"/>
        <v>-1691822</v>
      </c>
      <c r="Z15" s="61">
        <f>+IF(X15&lt;&gt;0,+(Y15/X15)*100,0)</f>
        <v>-100</v>
      </c>
      <c r="AA15" s="62">
        <f>SUM(AA16:AA20)</f>
        <v>2255762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2255762</v>
      </c>
      <c r="F20" s="59">
        <v>2255762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1691822</v>
      </c>
      <c r="Y20" s="59">
        <v>-1691822</v>
      </c>
      <c r="Z20" s="61">
        <v>-100</v>
      </c>
      <c r="AA20" s="62">
        <v>2255762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4796191</v>
      </c>
      <c r="F22" s="345">
        <f t="shared" si="6"/>
        <v>4796191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3597144</v>
      </c>
      <c r="Y22" s="345">
        <f t="shared" si="6"/>
        <v>-3597144</v>
      </c>
      <c r="Z22" s="336">
        <f>+IF(X22&lt;&gt;0,+(Y22/X22)*100,0)</f>
        <v>-100</v>
      </c>
      <c r="AA22" s="350">
        <f>SUM(AA23:AA32)</f>
        <v>4796191</v>
      </c>
    </row>
    <row r="23" spans="1:27" ht="12.75">
      <c r="A23" s="361" t="s">
        <v>237</v>
      </c>
      <c r="B23" s="142"/>
      <c r="C23" s="60"/>
      <c r="D23" s="340"/>
      <c r="E23" s="60">
        <v>4709562</v>
      </c>
      <c r="F23" s="59">
        <v>4709562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3532172</v>
      </c>
      <c r="Y23" s="59">
        <v>-3532172</v>
      </c>
      <c r="Z23" s="61">
        <v>-100</v>
      </c>
      <c r="AA23" s="62">
        <v>4709562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62780</v>
      </c>
      <c r="F27" s="59">
        <v>62780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47085</v>
      </c>
      <c r="Y27" s="59">
        <v>-47085</v>
      </c>
      <c r="Z27" s="61">
        <v>-100</v>
      </c>
      <c r="AA27" s="62">
        <v>62780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23849</v>
      </c>
      <c r="F32" s="59">
        <v>23849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17887</v>
      </c>
      <c r="Y32" s="59">
        <v>-17887</v>
      </c>
      <c r="Z32" s="61">
        <v>-100</v>
      </c>
      <c r="AA32" s="62">
        <v>23849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25108780</v>
      </c>
      <c r="F40" s="345">
        <f t="shared" si="9"/>
        <v>-67887780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-50915834</v>
      </c>
      <c r="Y40" s="345">
        <f t="shared" si="9"/>
        <v>50915834</v>
      </c>
      <c r="Z40" s="336">
        <f>+IF(X40&lt;&gt;0,+(Y40/X40)*100,0)</f>
        <v>-100</v>
      </c>
      <c r="AA40" s="350">
        <f>SUM(AA41:AA49)</f>
        <v>-67887780</v>
      </c>
    </row>
    <row r="41" spans="1:27" ht="12.75">
      <c r="A41" s="361" t="s">
        <v>248</v>
      </c>
      <c r="B41" s="142"/>
      <c r="C41" s="362"/>
      <c r="D41" s="363"/>
      <c r="E41" s="362">
        <v>26212442</v>
      </c>
      <c r="F41" s="364">
        <v>-95457203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-71592902</v>
      </c>
      <c r="Y41" s="364">
        <v>71592902</v>
      </c>
      <c r="Z41" s="365">
        <v>-100</v>
      </c>
      <c r="AA41" s="366">
        <v>-95457203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343060</v>
      </c>
      <c r="F43" s="370">
        <v>343060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257295</v>
      </c>
      <c r="Y43" s="370">
        <v>-257295</v>
      </c>
      <c r="Z43" s="371">
        <v>-100</v>
      </c>
      <c r="AA43" s="303">
        <v>343060</v>
      </c>
    </row>
    <row r="44" spans="1:27" ht="12.75">
      <c r="A44" s="361" t="s">
        <v>251</v>
      </c>
      <c r="B44" s="136"/>
      <c r="C44" s="60"/>
      <c r="D44" s="368"/>
      <c r="E44" s="54">
        <v>81664</v>
      </c>
      <c r="F44" s="53">
        <v>81664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61248</v>
      </c>
      <c r="Y44" s="53">
        <v>-61248</v>
      </c>
      <c r="Z44" s="94">
        <v>-100</v>
      </c>
      <c r="AA44" s="95">
        <v>81664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-1916332</v>
      </c>
      <c r="F47" s="53">
        <v>26756753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20067565</v>
      </c>
      <c r="Y47" s="53">
        <v>-20067565</v>
      </c>
      <c r="Z47" s="94">
        <v>-100</v>
      </c>
      <c r="AA47" s="95">
        <v>26756753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387946</v>
      </c>
      <c r="F49" s="53">
        <v>387946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290960</v>
      </c>
      <c r="Y49" s="53">
        <v>-290960</v>
      </c>
      <c r="Z49" s="94">
        <v>-100</v>
      </c>
      <c r="AA49" s="95">
        <v>387946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361000</v>
      </c>
      <c r="F57" s="345">
        <f t="shared" si="13"/>
        <v>361000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270750</v>
      </c>
      <c r="Y57" s="345">
        <f t="shared" si="13"/>
        <v>-270750</v>
      </c>
      <c r="Z57" s="336">
        <f>+IF(X57&lt;&gt;0,+(Y57/X57)*100,0)</f>
        <v>-100</v>
      </c>
      <c r="AA57" s="350">
        <f t="shared" si="13"/>
        <v>361000</v>
      </c>
    </row>
    <row r="58" spans="1:27" ht="12.75">
      <c r="A58" s="361" t="s">
        <v>217</v>
      </c>
      <c r="B58" s="136"/>
      <c r="C58" s="60"/>
      <c r="D58" s="340"/>
      <c r="E58" s="60">
        <v>361000</v>
      </c>
      <c r="F58" s="59">
        <v>361000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270750</v>
      </c>
      <c r="Y58" s="59">
        <v>-270750</v>
      </c>
      <c r="Z58" s="61">
        <v>-100</v>
      </c>
      <c r="AA58" s="62">
        <v>361000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53866275</v>
      </c>
      <c r="F60" s="264">
        <f t="shared" si="14"/>
        <v>53866275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40399709</v>
      </c>
      <c r="Y60" s="264">
        <f t="shared" si="14"/>
        <v>-40399709</v>
      </c>
      <c r="Z60" s="337">
        <f>+IF(X60&lt;&gt;0,+(Y60/X60)*100,0)</f>
        <v>-100</v>
      </c>
      <c r="AA60" s="232">
        <f>+AA57+AA54+AA51+AA40+AA37+AA34+AA22+AA5</f>
        <v>53866275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443107745</v>
      </c>
      <c r="D5" s="153">
        <f>SUM(D6:D8)</f>
        <v>0</v>
      </c>
      <c r="E5" s="154">
        <f t="shared" si="0"/>
        <v>416750007</v>
      </c>
      <c r="F5" s="100">
        <f t="shared" si="0"/>
        <v>416750007</v>
      </c>
      <c r="G5" s="100">
        <f t="shared" si="0"/>
        <v>134643969</v>
      </c>
      <c r="H5" s="100">
        <f t="shared" si="0"/>
        <v>11772366</v>
      </c>
      <c r="I5" s="100">
        <f t="shared" si="0"/>
        <v>11994760</v>
      </c>
      <c r="J5" s="100">
        <f t="shared" si="0"/>
        <v>158411095</v>
      </c>
      <c r="K5" s="100">
        <f t="shared" si="0"/>
        <v>11464490</v>
      </c>
      <c r="L5" s="100">
        <f t="shared" si="0"/>
        <v>10294280</v>
      </c>
      <c r="M5" s="100">
        <f t="shared" si="0"/>
        <v>107056561</v>
      </c>
      <c r="N5" s="100">
        <f t="shared" si="0"/>
        <v>128815331</v>
      </c>
      <c r="O5" s="100">
        <f t="shared" si="0"/>
        <v>11248875</v>
      </c>
      <c r="P5" s="100">
        <f t="shared" si="0"/>
        <v>11690848</v>
      </c>
      <c r="Q5" s="100">
        <f t="shared" si="0"/>
        <v>89224436</v>
      </c>
      <c r="R5" s="100">
        <f t="shared" si="0"/>
        <v>112164159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399390585</v>
      </c>
      <c r="X5" s="100">
        <f t="shared" si="0"/>
        <v>345472632</v>
      </c>
      <c r="Y5" s="100">
        <f t="shared" si="0"/>
        <v>53917953</v>
      </c>
      <c r="Z5" s="137">
        <f>+IF(X5&lt;&gt;0,+(Y5/X5)*100,0)</f>
        <v>15.607011382597738</v>
      </c>
      <c r="AA5" s="153">
        <f>SUM(AA6:AA8)</f>
        <v>416750007</v>
      </c>
    </row>
    <row r="6" spans="1:27" ht="12.75">
      <c r="A6" s="138" t="s">
        <v>75</v>
      </c>
      <c r="B6" s="136"/>
      <c r="C6" s="155"/>
      <c r="D6" s="155"/>
      <c r="E6" s="156">
        <v>1100</v>
      </c>
      <c r="F6" s="60">
        <v>1100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1100</v>
      </c>
    </row>
    <row r="7" spans="1:27" ht="12.75">
      <c r="A7" s="138" t="s">
        <v>76</v>
      </c>
      <c r="B7" s="136"/>
      <c r="C7" s="157">
        <v>443106777</v>
      </c>
      <c r="D7" s="157"/>
      <c r="E7" s="158">
        <v>416748907</v>
      </c>
      <c r="F7" s="159">
        <v>416748650</v>
      </c>
      <c r="G7" s="159">
        <v>134643969</v>
      </c>
      <c r="H7" s="159">
        <v>11772366</v>
      </c>
      <c r="I7" s="159">
        <v>11994760</v>
      </c>
      <c r="J7" s="159">
        <v>158411095</v>
      </c>
      <c r="K7" s="159">
        <v>11464490</v>
      </c>
      <c r="L7" s="159">
        <v>10294280</v>
      </c>
      <c r="M7" s="159">
        <v>107056561</v>
      </c>
      <c r="N7" s="159">
        <v>128815331</v>
      </c>
      <c r="O7" s="159">
        <v>11248875</v>
      </c>
      <c r="P7" s="159">
        <v>11690848</v>
      </c>
      <c r="Q7" s="159">
        <v>89224436</v>
      </c>
      <c r="R7" s="159">
        <v>112164159</v>
      </c>
      <c r="S7" s="159"/>
      <c r="T7" s="159"/>
      <c r="U7" s="159"/>
      <c r="V7" s="159"/>
      <c r="W7" s="159">
        <v>399390585</v>
      </c>
      <c r="X7" s="159">
        <v>345472632</v>
      </c>
      <c r="Y7" s="159">
        <v>53917953</v>
      </c>
      <c r="Z7" s="141">
        <v>15.61</v>
      </c>
      <c r="AA7" s="157">
        <v>416748650</v>
      </c>
    </row>
    <row r="8" spans="1:27" ht="12.75">
      <c r="A8" s="138" t="s">
        <v>77</v>
      </c>
      <c r="B8" s="136"/>
      <c r="C8" s="155">
        <v>968</v>
      </c>
      <c r="D8" s="155"/>
      <c r="E8" s="156"/>
      <c r="F8" s="60">
        <v>257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257</v>
      </c>
    </row>
    <row r="9" spans="1:27" ht="12.75">
      <c r="A9" s="135" t="s">
        <v>78</v>
      </c>
      <c r="B9" s="136"/>
      <c r="C9" s="153">
        <f aca="true" t="shared" si="1" ref="C9:Y9">SUM(C10:C14)</f>
        <v>45883227</v>
      </c>
      <c r="D9" s="153">
        <f>SUM(D10:D14)</f>
        <v>0</v>
      </c>
      <c r="E9" s="154">
        <f t="shared" si="1"/>
        <v>57734911</v>
      </c>
      <c r="F9" s="100">
        <f t="shared" si="1"/>
        <v>7449620</v>
      </c>
      <c r="G9" s="100">
        <f t="shared" si="1"/>
        <v>212513</v>
      </c>
      <c r="H9" s="100">
        <f t="shared" si="1"/>
        <v>765789</v>
      </c>
      <c r="I9" s="100">
        <f t="shared" si="1"/>
        <v>818215</v>
      </c>
      <c r="J9" s="100">
        <f t="shared" si="1"/>
        <v>1796517</v>
      </c>
      <c r="K9" s="100">
        <f t="shared" si="1"/>
        <v>511216</v>
      </c>
      <c r="L9" s="100">
        <f t="shared" si="1"/>
        <v>823193</v>
      </c>
      <c r="M9" s="100">
        <f t="shared" si="1"/>
        <v>203901</v>
      </c>
      <c r="N9" s="100">
        <f t="shared" si="1"/>
        <v>1538310</v>
      </c>
      <c r="O9" s="100">
        <f t="shared" si="1"/>
        <v>1184775</v>
      </c>
      <c r="P9" s="100">
        <f t="shared" si="1"/>
        <v>553087</v>
      </c>
      <c r="Q9" s="100">
        <f t="shared" si="1"/>
        <v>370260</v>
      </c>
      <c r="R9" s="100">
        <f t="shared" si="1"/>
        <v>2108122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5442949</v>
      </c>
      <c r="X9" s="100">
        <f t="shared" si="1"/>
        <v>43102712</v>
      </c>
      <c r="Y9" s="100">
        <f t="shared" si="1"/>
        <v>-37659763</v>
      </c>
      <c r="Z9" s="137">
        <f>+IF(X9&lt;&gt;0,+(Y9/X9)*100,0)</f>
        <v>-87.37214261599131</v>
      </c>
      <c r="AA9" s="153">
        <f>SUM(AA10:AA14)</f>
        <v>7449620</v>
      </c>
    </row>
    <row r="10" spans="1:27" ht="12.75">
      <c r="A10" s="138" t="s">
        <v>79</v>
      </c>
      <c r="B10" s="136"/>
      <c r="C10" s="155">
        <v>78206</v>
      </c>
      <c r="D10" s="155"/>
      <c r="E10" s="156">
        <v>67629</v>
      </c>
      <c r="F10" s="60">
        <v>67629</v>
      </c>
      <c r="G10" s="60">
        <v>6986</v>
      </c>
      <c r="H10" s="60">
        <v>3964</v>
      </c>
      <c r="I10" s="60">
        <v>5410</v>
      </c>
      <c r="J10" s="60">
        <v>16360</v>
      </c>
      <c r="K10" s="60">
        <v>4768</v>
      </c>
      <c r="L10" s="60">
        <v>1435</v>
      </c>
      <c r="M10" s="60">
        <v>4656</v>
      </c>
      <c r="N10" s="60">
        <v>10859</v>
      </c>
      <c r="O10" s="60">
        <v>4809</v>
      </c>
      <c r="P10" s="60">
        <v>1540</v>
      </c>
      <c r="Q10" s="60">
        <v>3834</v>
      </c>
      <c r="R10" s="60">
        <v>10183</v>
      </c>
      <c r="S10" s="60"/>
      <c r="T10" s="60"/>
      <c r="U10" s="60"/>
      <c r="V10" s="60"/>
      <c r="W10" s="60">
        <v>37402</v>
      </c>
      <c r="X10" s="60">
        <v>50853</v>
      </c>
      <c r="Y10" s="60">
        <v>-13451</v>
      </c>
      <c r="Z10" s="140">
        <v>-26.45</v>
      </c>
      <c r="AA10" s="155">
        <v>67629</v>
      </c>
    </row>
    <row r="11" spans="1:27" ht="12.75">
      <c r="A11" s="138" t="s">
        <v>80</v>
      </c>
      <c r="B11" s="136"/>
      <c r="C11" s="155">
        <v>161294</v>
      </c>
      <c r="D11" s="155"/>
      <c r="E11" s="156">
        <v>560766</v>
      </c>
      <c r="F11" s="60">
        <v>560766</v>
      </c>
      <c r="G11" s="60">
        <v>14310</v>
      </c>
      <c r="H11" s="60">
        <v>9900</v>
      </c>
      <c r="I11" s="60">
        <v>14160</v>
      </c>
      <c r="J11" s="60">
        <v>38370</v>
      </c>
      <c r="K11" s="60">
        <v>20035</v>
      </c>
      <c r="L11" s="60">
        <v>15095</v>
      </c>
      <c r="M11" s="60">
        <v>10820</v>
      </c>
      <c r="N11" s="60">
        <v>45950</v>
      </c>
      <c r="O11" s="60">
        <v>13030</v>
      </c>
      <c r="P11" s="60">
        <v>9980</v>
      </c>
      <c r="Q11" s="60">
        <v>10140</v>
      </c>
      <c r="R11" s="60">
        <v>33150</v>
      </c>
      <c r="S11" s="60"/>
      <c r="T11" s="60"/>
      <c r="U11" s="60"/>
      <c r="V11" s="60"/>
      <c r="W11" s="60">
        <v>117470</v>
      </c>
      <c r="X11" s="60">
        <v>62795</v>
      </c>
      <c r="Y11" s="60">
        <v>54675</v>
      </c>
      <c r="Z11" s="140">
        <v>87.07</v>
      </c>
      <c r="AA11" s="155">
        <v>560766</v>
      </c>
    </row>
    <row r="12" spans="1:27" ht="12.75">
      <c r="A12" s="138" t="s">
        <v>81</v>
      </c>
      <c r="B12" s="136"/>
      <c r="C12" s="155">
        <v>43443829</v>
      </c>
      <c r="D12" s="155"/>
      <c r="E12" s="156">
        <v>55286291</v>
      </c>
      <c r="F12" s="60">
        <v>5001000</v>
      </c>
      <c r="G12" s="60">
        <v>-6508</v>
      </c>
      <c r="H12" s="60">
        <v>553066</v>
      </c>
      <c r="I12" s="60">
        <v>575401</v>
      </c>
      <c r="J12" s="60">
        <v>1121959</v>
      </c>
      <c r="K12" s="60">
        <v>299705</v>
      </c>
      <c r="L12" s="60">
        <v>584656</v>
      </c>
      <c r="M12" s="60">
        <v>-7972</v>
      </c>
      <c r="N12" s="60">
        <v>876389</v>
      </c>
      <c r="O12" s="60">
        <v>1010584</v>
      </c>
      <c r="P12" s="60">
        <v>364895</v>
      </c>
      <c r="Q12" s="60">
        <v>-6958</v>
      </c>
      <c r="R12" s="60">
        <v>1368521</v>
      </c>
      <c r="S12" s="60"/>
      <c r="T12" s="60"/>
      <c r="U12" s="60"/>
      <c r="V12" s="60"/>
      <c r="W12" s="60">
        <v>3366869</v>
      </c>
      <c r="X12" s="60">
        <v>41890090</v>
      </c>
      <c r="Y12" s="60">
        <v>-38523221</v>
      </c>
      <c r="Z12" s="140">
        <v>-91.96</v>
      </c>
      <c r="AA12" s="155">
        <v>5001000</v>
      </c>
    </row>
    <row r="13" spans="1:27" ht="12.75">
      <c r="A13" s="138" t="s">
        <v>82</v>
      </c>
      <c r="B13" s="136"/>
      <c r="C13" s="155">
        <v>2153837</v>
      </c>
      <c r="D13" s="155"/>
      <c r="E13" s="156">
        <v>1795225</v>
      </c>
      <c r="F13" s="60">
        <v>1795225</v>
      </c>
      <c r="G13" s="60">
        <v>193908</v>
      </c>
      <c r="H13" s="60">
        <v>192130</v>
      </c>
      <c r="I13" s="60">
        <v>222177</v>
      </c>
      <c r="J13" s="60">
        <v>608215</v>
      </c>
      <c r="K13" s="60">
        <v>184641</v>
      </c>
      <c r="L13" s="60">
        <v>224035</v>
      </c>
      <c r="M13" s="60">
        <v>195330</v>
      </c>
      <c r="N13" s="60">
        <v>604006</v>
      </c>
      <c r="O13" s="60">
        <v>155285</v>
      </c>
      <c r="P13" s="60">
        <v>171171</v>
      </c>
      <c r="Q13" s="60">
        <v>361110</v>
      </c>
      <c r="R13" s="60">
        <v>687566</v>
      </c>
      <c r="S13" s="60"/>
      <c r="T13" s="60"/>
      <c r="U13" s="60"/>
      <c r="V13" s="60"/>
      <c r="W13" s="60">
        <v>1899787</v>
      </c>
      <c r="X13" s="60">
        <v>1083545</v>
      </c>
      <c r="Y13" s="60">
        <v>816242</v>
      </c>
      <c r="Z13" s="140">
        <v>75.33</v>
      </c>
      <c r="AA13" s="155">
        <v>1795225</v>
      </c>
    </row>
    <row r="14" spans="1:27" ht="12.75">
      <c r="A14" s="138" t="s">
        <v>83</v>
      </c>
      <c r="B14" s="136"/>
      <c r="C14" s="157">
        <v>46061</v>
      </c>
      <c r="D14" s="157"/>
      <c r="E14" s="158">
        <v>25000</v>
      </c>
      <c r="F14" s="159">
        <v>25000</v>
      </c>
      <c r="G14" s="159">
        <v>3817</v>
      </c>
      <c r="H14" s="159">
        <v>6729</v>
      </c>
      <c r="I14" s="159">
        <v>1067</v>
      </c>
      <c r="J14" s="159">
        <v>11613</v>
      </c>
      <c r="K14" s="159">
        <v>2067</v>
      </c>
      <c r="L14" s="159">
        <v>-2028</v>
      </c>
      <c r="M14" s="159">
        <v>1067</v>
      </c>
      <c r="N14" s="159">
        <v>1106</v>
      </c>
      <c r="O14" s="159">
        <v>1067</v>
      </c>
      <c r="P14" s="159">
        <v>5501</v>
      </c>
      <c r="Q14" s="159">
        <v>2134</v>
      </c>
      <c r="R14" s="159">
        <v>8702</v>
      </c>
      <c r="S14" s="159"/>
      <c r="T14" s="159"/>
      <c r="U14" s="159"/>
      <c r="V14" s="159"/>
      <c r="W14" s="159">
        <v>21421</v>
      </c>
      <c r="X14" s="159">
        <v>15429</v>
      </c>
      <c r="Y14" s="159">
        <v>5992</v>
      </c>
      <c r="Z14" s="141">
        <v>38.84</v>
      </c>
      <c r="AA14" s="157">
        <v>25000</v>
      </c>
    </row>
    <row r="15" spans="1:27" ht="12.75">
      <c r="A15" s="135" t="s">
        <v>84</v>
      </c>
      <c r="B15" s="142"/>
      <c r="C15" s="153">
        <f aca="true" t="shared" si="2" ref="C15:Y15">SUM(C16:C18)</f>
        <v>139955223</v>
      </c>
      <c r="D15" s="153">
        <f>SUM(D16:D18)</f>
        <v>0</v>
      </c>
      <c r="E15" s="154">
        <f t="shared" si="2"/>
        <v>97005655</v>
      </c>
      <c r="F15" s="100">
        <f t="shared" si="2"/>
        <v>163121254</v>
      </c>
      <c r="G15" s="100">
        <f t="shared" si="2"/>
        <v>48559402</v>
      </c>
      <c r="H15" s="100">
        <f t="shared" si="2"/>
        <v>4790287</v>
      </c>
      <c r="I15" s="100">
        <f t="shared" si="2"/>
        <v>3060236</v>
      </c>
      <c r="J15" s="100">
        <f t="shared" si="2"/>
        <v>56409925</v>
      </c>
      <c r="K15" s="100">
        <f t="shared" si="2"/>
        <v>4494404</v>
      </c>
      <c r="L15" s="100">
        <f t="shared" si="2"/>
        <v>3304289</v>
      </c>
      <c r="M15" s="100">
        <f t="shared" si="2"/>
        <v>39033814</v>
      </c>
      <c r="N15" s="100">
        <f t="shared" si="2"/>
        <v>46832507</v>
      </c>
      <c r="O15" s="100">
        <f t="shared" si="2"/>
        <v>4138455</v>
      </c>
      <c r="P15" s="100">
        <f t="shared" si="2"/>
        <v>2716584</v>
      </c>
      <c r="Q15" s="100">
        <f t="shared" si="2"/>
        <v>28842383</v>
      </c>
      <c r="R15" s="100">
        <f t="shared" si="2"/>
        <v>35697422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138939854</v>
      </c>
      <c r="X15" s="100">
        <f t="shared" si="2"/>
        <v>96021900</v>
      </c>
      <c r="Y15" s="100">
        <f t="shared" si="2"/>
        <v>42917954</v>
      </c>
      <c r="Z15" s="137">
        <f>+IF(X15&lt;&gt;0,+(Y15/X15)*100,0)</f>
        <v>44.69600580700861</v>
      </c>
      <c r="AA15" s="153">
        <f>SUM(AA16:AA18)</f>
        <v>163121254</v>
      </c>
    </row>
    <row r="16" spans="1:27" ht="12.75">
      <c r="A16" s="138" t="s">
        <v>85</v>
      </c>
      <c r="B16" s="136"/>
      <c r="C16" s="155">
        <v>5686995</v>
      </c>
      <c r="D16" s="155"/>
      <c r="E16" s="156">
        <v>563555</v>
      </c>
      <c r="F16" s="60">
        <v>563555</v>
      </c>
      <c r="G16" s="60">
        <v>5794</v>
      </c>
      <c r="H16" s="60">
        <v>20542</v>
      </c>
      <c r="I16" s="60">
        <v>9060</v>
      </c>
      <c r="J16" s="60">
        <v>35396</v>
      </c>
      <c r="K16" s="60">
        <v>22937</v>
      </c>
      <c r="L16" s="60">
        <v>17404</v>
      </c>
      <c r="M16" s="60">
        <v>11160</v>
      </c>
      <c r="N16" s="60">
        <v>51501</v>
      </c>
      <c r="O16" s="60">
        <v>7464</v>
      </c>
      <c r="P16" s="60">
        <v>68982</v>
      </c>
      <c r="Q16" s="60">
        <v>24699</v>
      </c>
      <c r="R16" s="60">
        <v>101145</v>
      </c>
      <c r="S16" s="60"/>
      <c r="T16" s="60"/>
      <c r="U16" s="60"/>
      <c r="V16" s="60"/>
      <c r="W16" s="60">
        <v>188042</v>
      </c>
      <c r="X16" s="60">
        <v>79900</v>
      </c>
      <c r="Y16" s="60">
        <v>108142</v>
      </c>
      <c r="Z16" s="140">
        <v>135.35</v>
      </c>
      <c r="AA16" s="155">
        <v>563555</v>
      </c>
    </row>
    <row r="17" spans="1:27" ht="12.75">
      <c r="A17" s="138" t="s">
        <v>86</v>
      </c>
      <c r="B17" s="136"/>
      <c r="C17" s="155">
        <v>134268228</v>
      </c>
      <c r="D17" s="155"/>
      <c r="E17" s="156">
        <v>96442100</v>
      </c>
      <c r="F17" s="60">
        <v>162557699</v>
      </c>
      <c r="G17" s="60">
        <v>48553608</v>
      </c>
      <c r="H17" s="60">
        <v>4769745</v>
      </c>
      <c r="I17" s="60">
        <v>3051176</v>
      </c>
      <c r="J17" s="60">
        <v>56374529</v>
      </c>
      <c r="K17" s="60">
        <v>4471467</v>
      </c>
      <c r="L17" s="60">
        <v>3286885</v>
      </c>
      <c r="M17" s="60">
        <v>39022654</v>
      </c>
      <c r="N17" s="60">
        <v>46781006</v>
      </c>
      <c r="O17" s="60">
        <v>4130991</v>
      </c>
      <c r="P17" s="60">
        <v>2647602</v>
      </c>
      <c r="Q17" s="60">
        <v>28817684</v>
      </c>
      <c r="R17" s="60">
        <v>35596277</v>
      </c>
      <c r="S17" s="60"/>
      <c r="T17" s="60"/>
      <c r="U17" s="60"/>
      <c r="V17" s="60"/>
      <c r="W17" s="60">
        <v>138751812</v>
      </c>
      <c r="X17" s="60">
        <v>95942000</v>
      </c>
      <c r="Y17" s="60">
        <v>42809812</v>
      </c>
      <c r="Z17" s="140">
        <v>44.62</v>
      </c>
      <c r="AA17" s="155">
        <v>162557699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493659722</v>
      </c>
      <c r="D19" s="153">
        <f>SUM(D20:D23)</f>
        <v>0</v>
      </c>
      <c r="E19" s="154">
        <f t="shared" si="3"/>
        <v>578451153</v>
      </c>
      <c r="F19" s="100">
        <f t="shared" si="3"/>
        <v>578451153</v>
      </c>
      <c r="G19" s="100">
        <f t="shared" si="3"/>
        <v>58291628</v>
      </c>
      <c r="H19" s="100">
        <f t="shared" si="3"/>
        <v>34630781</v>
      </c>
      <c r="I19" s="100">
        <f t="shared" si="3"/>
        <v>46519352</v>
      </c>
      <c r="J19" s="100">
        <f t="shared" si="3"/>
        <v>139441761</v>
      </c>
      <c r="K19" s="100">
        <f t="shared" si="3"/>
        <v>28687213</v>
      </c>
      <c r="L19" s="100">
        <f t="shared" si="3"/>
        <v>54119458</v>
      </c>
      <c r="M19" s="100">
        <f t="shared" si="3"/>
        <v>43224606</v>
      </c>
      <c r="N19" s="100">
        <f t="shared" si="3"/>
        <v>126031277</v>
      </c>
      <c r="O19" s="100">
        <f t="shared" si="3"/>
        <v>36983073</v>
      </c>
      <c r="P19" s="100">
        <f t="shared" si="3"/>
        <v>41819121</v>
      </c>
      <c r="Q19" s="100">
        <f t="shared" si="3"/>
        <v>47918363</v>
      </c>
      <c r="R19" s="100">
        <f t="shared" si="3"/>
        <v>126720557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392193595</v>
      </c>
      <c r="X19" s="100">
        <f t="shared" si="3"/>
        <v>426875940</v>
      </c>
      <c r="Y19" s="100">
        <f t="shared" si="3"/>
        <v>-34682345</v>
      </c>
      <c r="Z19" s="137">
        <f>+IF(X19&lt;&gt;0,+(Y19/X19)*100,0)</f>
        <v>-8.124689576086205</v>
      </c>
      <c r="AA19" s="153">
        <f>SUM(AA20:AA23)</f>
        <v>578451153</v>
      </c>
    </row>
    <row r="20" spans="1:27" ht="12.75">
      <c r="A20" s="138" t="s">
        <v>89</v>
      </c>
      <c r="B20" s="136"/>
      <c r="C20" s="155">
        <v>463631231</v>
      </c>
      <c r="D20" s="155"/>
      <c r="E20" s="156">
        <v>527098300</v>
      </c>
      <c r="F20" s="60">
        <v>527098300</v>
      </c>
      <c r="G20" s="60">
        <v>55828337</v>
      </c>
      <c r="H20" s="60">
        <v>30612155</v>
      </c>
      <c r="I20" s="60">
        <v>43935031</v>
      </c>
      <c r="J20" s="60">
        <v>130375523</v>
      </c>
      <c r="K20" s="60">
        <v>26039021</v>
      </c>
      <c r="L20" s="60">
        <v>51642189</v>
      </c>
      <c r="M20" s="60">
        <v>38395935</v>
      </c>
      <c r="N20" s="60">
        <v>116077145</v>
      </c>
      <c r="O20" s="60">
        <v>34286646</v>
      </c>
      <c r="P20" s="60">
        <v>37523520</v>
      </c>
      <c r="Q20" s="60">
        <v>45523511</v>
      </c>
      <c r="R20" s="60">
        <v>117333677</v>
      </c>
      <c r="S20" s="60"/>
      <c r="T20" s="60"/>
      <c r="U20" s="60"/>
      <c r="V20" s="60"/>
      <c r="W20" s="60">
        <v>363786345</v>
      </c>
      <c r="X20" s="60">
        <v>386921567</v>
      </c>
      <c r="Y20" s="60">
        <v>-23135222</v>
      </c>
      <c r="Z20" s="140">
        <v>-5.98</v>
      </c>
      <c r="AA20" s="155">
        <v>527098300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30028491</v>
      </c>
      <c r="D23" s="155"/>
      <c r="E23" s="156">
        <v>51352853</v>
      </c>
      <c r="F23" s="60">
        <v>51352853</v>
      </c>
      <c r="G23" s="60">
        <v>2463291</v>
      </c>
      <c r="H23" s="60">
        <v>4018626</v>
      </c>
      <c r="I23" s="60">
        <v>2584321</v>
      </c>
      <c r="J23" s="60">
        <v>9066238</v>
      </c>
      <c r="K23" s="60">
        <v>2648192</v>
      </c>
      <c r="L23" s="60">
        <v>2477269</v>
      </c>
      <c r="M23" s="60">
        <v>4828671</v>
      </c>
      <c r="N23" s="60">
        <v>9954132</v>
      </c>
      <c r="O23" s="60">
        <v>2696427</v>
      </c>
      <c r="P23" s="60">
        <v>4295601</v>
      </c>
      <c r="Q23" s="60">
        <v>2394852</v>
      </c>
      <c r="R23" s="60">
        <v>9386880</v>
      </c>
      <c r="S23" s="60"/>
      <c r="T23" s="60"/>
      <c r="U23" s="60"/>
      <c r="V23" s="60"/>
      <c r="W23" s="60">
        <v>28407250</v>
      </c>
      <c r="X23" s="60">
        <v>39954373</v>
      </c>
      <c r="Y23" s="60">
        <v>-11547123</v>
      </c>
      <c r="Z23" s="140">
        <v>-28.9</v>
      </c>
      <c r="AA23" s="155">
        <v>51352853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1122605917</v>
      </c>
      <c r="D25" s="168">
        <f>+D5+D9+D15+D19+D24</f>
        <v>0</v>
      </c>
      <c r="E25" s="169">
        <f t="shared" si="4"/>
        <v>1149941726</v>
      </c>
      <c r="F25" s="73">
        <f t="shared" si="4"/>
        <v>1165772034</v>
      </c>
      <c r="G25" s="73">
        <f t="shared" si="4"/>
        <v>241707512</v>
      </c>
      <c r="H25" s="73">
        <f t="shared" si="4"/>
        <v>51959223</v>
      </c>
      <c r="I25" s="73">
        <f t="shared" si="4"/>
        <v>62392563</v>
      </c>
      <c r="J25" s="73">
        <f t="shared" si="4"/>
        <v>356059298</v>
      </c>
      <c r="K25" s="73">
        <f t="shared" si="4"/>
        <v>45157323</v>
      </c>
      <c r="L25" s="73">
        <f t="shared" si="4"/>
        <v>68541220</v>
      </c>
      <c r="M25" s="73">
        <f t="shared" si="4"/>
        <v>189518882</v>
      </c>
      <c r="N25" s="73">
        <f t="shared" si="4"/>
        <v>303217425</v>
      </c>
      <c r="O25" s="73">
        <f t="shared" si="4"/>
        <v>53555178</v>
      </c>
      <c r="P25" s="73">
        <f t="shared" si="4"/>
        <v>56779640</v>
      </c>
      <c r="Q25" s="73">
        <f t="shared" si="4"/>
        <v>166355442</v>
      </c>
      <c r="R25" s="73">
        <f t="shared" si="4"/>
        <v>276690260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935966983</v>
      </c>
      <c r="X25" s="73">
        <f t="shared" si="4"/>
        <v>911473184</v>
      </c>
      <c r="Y25" s="73">
        <f t="shared" si="4"/>
        <v>24493799</v>
      </c>
      <c r="Z25" s="170">
        <f>+IF(X25&lt;&gt;0,+(Y25/X25)*100,0)</f>
        <v>2.6872758771145593</v>
      </c>
      <c r="AA25" s="168">
        <f>+AA5+AA9+AA15+AA19+AA24</f>
        <v>1165772034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218886536</v>
      </c>
      <c r="D28" s="153">
        <f>SUM(D29:D31)</f>
        <v>0</v>
      </c>
      <c r="E28" s="154">
        <f t="shared" si="5"/>
        <v>215633445</v>
      </c>
      <c r="F28" s="100">
        <f t="shared" si="5"/>
        <v>218541148</v>
      </c>
      <c r="G28" s="100">
        <f t="shared" si="5"/>
        <v>15382285</v>
      </c>
      <c r="H28" s="100">
        <f t="shared" si="5"/>
        <v>17827655</v>
      </c>
      <c r="I28" s="100">
        <f t="shared" si="5"/>
        <v>12823827</v>
      </c>
      <c r="J28" s="100">
        <f t="shared" si="5"/>
        <v>46033767</v>
      </c>
      <c r="K28" s="100">
        <f t="shared" si="5"/>
        <v>16503005</v>
      </c>
      <c r="L28" s="100">
        <f t="shared" si="5"/>
        <v>13012116</v>
      </c>
      <c r="M28" s="100">
        <f t="shared" si="5"/>
        <v>18360081</v>
      </c>
      <c r="N28" s="100">
        <f t="shared" si="5"/>
        <v>47875202</v>
      </c>
      <c r="O28" s="100">
        <f t="shared" si="5"/>
        <v>13789087</v>
      </c>
      <c r="P28" s="100">
        <f t="shared" si="5"/>
        <v>17475778</v>
      </c>
      <c r="Q28" s="100">
        <f t="shared" si="5"/>
        <v>12728030</v>
      </c>
      <c r="R28" s="100">
        <f t="shared" si="5"/>
        <v>43992895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137901864</v>
      </c>
      <c r="X28" s="100">
        <f t="shared" si="5"/>
        <v>132472606</v>
      </c>
      <c r="Y28" s="100">
        <f t="shared" si="5"/>
        <v>5429258</v>
      </c>
      <c r="Z28" s="137">
        <f>+IF(X28&lt;&gt;0,+(Y28/X28)*100,0)</f>
        <v>4.098400540259622</v>
      </c>
      <c r="AA28" s="153">
        <f>SUM(AA29:AA31)</f>
        <v>218541148</v>
      </c>
    </row>
    <row r="29" spans="1:27" ht="12.75">
      <c r="A29" s="138" t="s">
        <v>75</v>
      </c>
      <c r="B29" s="136"/>
      <c r="C29" s="155">
        <v>34338413</v>
      </c>
      <c r="D29" s="155"/>
      <c r="E29" s="156">
        <v>40415012</v>
      </c>
      <c r="F29" s="60">
        <v>40415012</v>
      </c>
      <c r="G29" s="60">
        <v>2596289</v>
      </c>
      <c r="H29" s="60">
        <v>2816318</v>
      </c>
      <c r="I29" s="60">
        <v>2904320</v>
      </c>
      <c r="J29" s="60">
        <v>8316927</v>
      </c>
      <c r="K29" s="60">
        <v>3020550</v>
      </c>
      <c r="L29" s="60">
        <v>2813250</v>
      </c>
      <c r="M29" s="60">
        <v>2705344</v>
      </c>
      <c r="N29" s="60">
        <v>8539144</v>
      </c>
      <c r="O29" s="60">
        <v>3433857</v>
      </c>
      <c r="P29" s="60">
        <v>3341436</v>
      </c>
      <c r="Q29" s="60">
        <v>3044717</v>
      </c>
      <c r="R29" s="60">
        <v>9820010</v>
      </c>
      <c r="S29" s="60"/>
      <c r="T29" s="60"/>
      <c r="U29" s="60"/>
      <c r="V29" s="60"/>
      <c r="W29" s="60">
        <v>26676081</v>
      </c>
      <c r="X29" s="60">
        <v>27827374</v>
      </c>
      <c r="Y29" s="60">
        <v>-1151293</v>
      </c>
      <c r="Z29" s="140">
        <v>-4.14</v>
      </c>
      <c r="AA29" s="155">
        <v>40415012</v>
      </c>
    </row>
    <row r="30" spans="1:27" ht="12.75">
      <c r="A30" s="138" t="s">
        <v>76</v>
      </c>
      <c r="B30" s="136"/>
      <c r="C30" s="157">
        <v>94648652</v>
      </c>
      <c r="D30" s="157"/>
      <c r="E30" s="158">
        <v>170490758</v>
      </c>
      <c r="F30" s="159">
        <v>92752902</v>
      </c>
      <c r="G30" s="159">
        <v>7117724</v>
      </c>
      <c r="H30" s="159">
        <v>5460054</v>
      </c>
      <c r="I30" s="159">
        <v>4190555</v>
      </c>
      <c r="J30" s="159">
        <v>16768333</v>
      </c>
      <c r="K30" s="159">
        <v>5674703</v>
      </c>
      <c r="L30" s="159">
        <v>4398487</v>
      </c>
      <c r="M30" s="159">
        <v>7911420</v>
      </c>
      <c r="N30" s="159">
        <v>17984610</v>
      </c>
      <c r="O30" s="159">
        <v>4953792</v>
      </c>
      <c r="P30" s="159">
        <v>4848931</v>
      </c>
      <c r="Q30" s="159">
        <v>3955684</v>
      </c>
      <c r="R30" s="159">
        <v>13758407</v>
      </c>
      <c r="S30" s="159"/>
      <c r="T30" s="159"/>
      <c r="U30" s="159"/>
      <c r="V30" s="159"/>
      <c r="W30" s="159">
        <v>48511350</v>
      </c>
      <c r="X30" s="159">
        <v>102226701</v>
      </c>
      <c r="Y30" s="159">
        <v>-53715351</v>
      </c>
      <c r="Z30" s="141">
        <v>-52.55</v>
      </c>
      <c r="AA30" s="157">
        <v>92752902</v>
      </c>
    </row>
    <row r="31" spans="1:27" ht="12.75">
      <c r="A31" s="138" t="s">
        <v>77</v>
      </c>
      <c r="B31" s="136"/>
      <c r="C31" s="155">
        <v>89899471</v>
      </c>
      <c r="D31" s="155"/>
      <c r="E31" s="156">
        <v>4727675</v>
      </c>
      <c r="F31" s="60">
        <v>85373234</v>
      </c>
      <c r="G31" s="60">
        <v>5668272</v>
      </c>
      <c r="H31" s="60">
        <v>9551283</v>
      </c>
      <c r="I31" s="60">
        <v>5728952</v>
      </c>
      <c r="J31" s="60">
        <v>20948507</v>
      </c>
      <c r="K31" s="60">
        <v>7807752</v>
      </c>
      <c r="L31" s="60">
        <v>5800379</v>
      </c>
      <c r="M31" s="60">
        <v>7743317</v>
      </c>
      <c r="N31" s="60">
        <v>21351448</v>
      </c>
      <c r="O31" s="60">
        <v>5401438</v>
      </c>
      <c r="P31" s="60">
        <v>9285411</v>
      </c>
      <c r="Q31" s="60">
        <v>5727629</v>
      </c>
      <c r="R31" s="60">
        <v>20414478</v>
      </c>
      <c r="S31" s="60"/>
      <c r="T31" s="60"/>
      <c r="U31" s="60"/>
      <c r="V31" s="60"/>
      <c r="W31" s="60">
        <v>62714433</v>
      </c>
      <c r="X31" s="60">
        <v>2418531</v>
      </c>
      <c r="Y31" s="60">
        <v>60295902</v>
      </c>
      <c r="Z31" s="140">
        <v>2493.08</v>
      </c>
      <c r="AA31" s="155">
        <v>85373234</v>
      </c>
    </row>
    <row r="32" spans="1:27" ht="12.75">
      <c r="A32" s="135" t="s">
        <v>78</v>
      </c>
      <c r="B32" s="136"/>
      <c r="C32" s="153">
        <f aca="true" t="shared" si="6" ref="C32:Y32">SUM(C33:C37)</f>
        <v>78183145</v>
      </c>
      <c r="D32" s="153">
        <f>SUM(D33:D37)</f>
        <v>0</v>
      </c>
      <c r="E32" s="154">
        <f t="shared" si="6"/>
        <v>136105110</v>
      </c>
      <c r="F32" s="100">
        <f t="shared" si="6"/>
        <v>92243716</v>
      </c>
      <c r="G32" s="100">
        <f t="shared" si="6"/>
        <v>6934226</v>
      </c>
      <c r="H32" s="100">
        <f t="shared" si="6"/>
        <v>5659637</v>
      </c>
      <c r="I32" s="100">
        <f t="shared" si="6"/>
        <v>8175644</v>
      </c>
      <c r="J32" s="100">
        <f t="shared" si="6"/>
        <v>20769507</v>
      </c>
      <c r="K32" s="100">
        <f t="shared" si="6"/>
        <v>7483369</v>
      </c>
      <c r="L32" s="100">
        <f t="shared" si="6"/>
        <v>7862885</v>
      </c>
      <c r="M32" s="100">
        <f t="shared" si="6"/>
        <v>7145027</v>
      </c>
      <c r="N32" s="100">
        <f t="shared" si="6"/>
        <v>22491281</v>
      </c>
      <c r="O32" s="100">
        <f t="shared" si="6"/>
        <v>5722524</v>
      </c>
      <c r="P32" s="100">
        <f t="shared" si="6"/>
        <v>5334025</v>
      </c>
      <c r="Q32" s="100">
        <f t="shared" si="6"/>
        <v>5407587</v>
      </c>
      <c r="R32" s="100">
        <f t="shared" si="6"/>
        <v>16464136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59724924</v>
      </c>
      <c r="X32" s="100">
        <f t="shared" si="6"/>
        <v>93312748</v>
      </c>
      <c r="Y32" s="100">
        <f t="shared" si="6"/>
        <v>-33587824</v>
      </c>
      <c r="Z32" s="137">
        <f>+IF(X32&lt;&gt;0,+(Y32/X32)*100,0)</f>
        <v>-35.99489321651957</v>
      </c>
      <c r="AA32" s="153">
        <f>SUM(AA33:AA37)</f>
        <v>92243716</v>
      </c>
    </row>
    <row r="33" spans="1:27" ht="12.75">
      <c r="A33" s="138" t="s">
        <v>79</v>
      </c>
      <c r="B33" s="136"/>
      <c r="C33" s="155">
        <v>7646027</v>
      </c>
      <c r="D33" s="155"/>
      <c r="E33" s="156">
        <v>11389263</v>
      </c>
      <c r="F33" s="60">
        <v>8847851</v>
      </c>
      <c r="G33" s="60">
        <v>793120</v>
      </c>
      <c r="H33" s="60">
        <v>754590</v>
      </c>
      <c r="I33" s="60">
        <v>766484</v>
      </c>
      <c r="J33" s="60">
        <v>2314194</v>
      </c>
      <c r="K33" s="60">
        <v>698433</v>
      </c>
      <c r="L33" s="60">
        <v>706702</v>
      </c>
      <c r="M33" s="60">
        <v>667204</v>
      </c>
      <c r="N33" s="60">
        <v>2072339</v>
      </c>
      <c r="O33" s="60">
        <v>691214</v>
      </c>
      <c r="P33" s="60">
        <v>734097</v>
      </c>
      <c r="Q33" s="60">
        <v>756712</v>
      </c>
      <c r="R33" s="60">
        <v>2182023</v>
      </c>
      <c r="S33" s="60"/>
      <c r="T33" s="60"/>
      <c r="U33" s="60"/>
      <c r="V33" s="60"/>
      <c r="W33" s="60">
        <v>6568556</v>
      </c>
      <c r="X33" s="60">
        <v>6478053</v>
      </c>
      <c r="Y33" s="60">
        <v>90503</v>
      </c>
      <c r="Z33" s="140">
        <v>1.4</v>
      </c>
      <c r="AA33" s="155">
        <v>8847851</v>
      </c>
    </row>
    <row r="34" spans="1:27" ht="12.75">
      <c r="A34" s="138" t="s">
        <v>80</v>
      </c>
      <c r="B34" s="136"/>
      <c r="C34" s="155">
        <v>23221191</v>
      </c>
      <c r="D34" s="155"/>
      <c r="E34" s="156">
        <v>27014853</v>
      </c>
      <c r="F34" s="60">
        <v>27014853</v>
      </c>
      <c r="G34" s="60">
        <v>1608595</v>
      </c>
      <c r="H34" s="60">
        <v>1697738</v>
      </c>
      <c r="I34" s="60">
        <v>2737940</v>
      </c>
      <c r="J34" s="60">
        <v>6044273</v>
      </c>
      <c r="K34" s="60">
        <v>1934347</v>
      </c>
      <c r="L34" s="60">
        <v>1674709</v>
      </c>
      <c r="M34" s="60">
        <v>2051098</v>
      </c>
      <c r="N34" s="60">
        <v>5660154</v>
      </c>
      <c r="O34" s="60">
        <v>2065454</v>
      </c>
      <c r="P34" s="60">
        <v>1770218</v>
      </c>
      <c r="Q34" s="60">
        <v>1893714</v>
      </c>
      <c r="R34" s="60">
        <v>5729386</v>
      </c>
      <c r="S34" s="60"/>
      <c r="T34" s="60"/>
      <c r="U34" s="60"/>
      <c r="V34" s="60"/>
      <c r="W34" s="60">
        <v>17433813</v>
      </c>
      <c r="X34" s="60">
        <v>18464300</v>
      </c>
      <c r="Y34" s="60">
        <v>-1030487</v>
      </c>
      <c r="Z34" s="140">
        <v>-5.58</v>
      </c>
      <c r="AA34" s="155">
        <v>27014853</v>
      </c>
    </row>
    <row r="35" spans="1:27" ht="12.75">
      <c r="A35" s="138" t="s">
        <v>81</v>
      </c>
      <c r="B35" s="136"/>
      <c r="C35" s="155">
        <v>28205228</v>
      </c>
      <c r="D35" s="155"/>
      <c r="E35" s="156">
        <v>70605405</v>
      </c>
      <c r="F35" s="60">
        <v>29285423</v>
      </c>
      <c r="G35" s="60">
        <v>2445830</v>
      </c>
      <c r="H35" s="60">
        <v>1574673</v>
      </c>
      <c r="I35" s="60">
        <v>2814676</v>
      </c>
      <c r="J35" s="60">
        <v>6835179</v>
      </c>
      <c r="K35" s="60">
        <v>2797694</v>
      </c>
      <c r="L35" s="60">
        <v>3721834</v>
      </c>
      <c r="M35" s="60">
        <v>2671396</v>
      </c>
      <c r="N35" s="60">
        <v>9190924</v>
      </c>
      <c r="O35" s="60">
        <v>1442739</v>
      </c>
      <c r="P35" s="60">
        <v>1333120</v>
      </c>
      <c r="Q35" s="60">
        <v>1303329</v>
      </c>
      <c r="R35" s="60">
        <v>4079188</v>
      </c>
      <c r="S35" s="60"/>
      <c r="T35" s="60"/>
      <c r="U35" s="60"/>
      <c r="V35" s="60"/>
      <c r="W35" s="60">
        <v>20105291</v>
      </c>
      <c r="X35" s="60">
        <v>49143286</v>
      </c>
      <c r="Y35" s="60">
        <v>-29037995</v>
      </c>
      <c r="Z35" s="140">
        <v>-59.09</v>
      </c>
      <c r="AA35" s="155">
        <v>29285423</v>
      </c>
    </row>
    <row r="36" spans="1:27" ht="12.75">
      <c r="A36" s="138" t="s">
        <v>82</v>
      </c>
      <c r="B36" s="136"/>
      <c r="C36" s="155">
        <v>10939616</v>
      </c>
      <c r="D36" s="155"/>
      <c r="E36" s="156">
        <v>16421785</v>
      </c>
      <c r="F36" s="60">
        <v>16421785</v>
      </c>
      <c r="G36" s="60">
        <v>1299560</v>
      </c>
      <c r="H36" s="60">
        <v>921118</v>
      </c>
      <c r="I36" s="60">
        <v>1099808</v>
      </c>
      <c r="J36" s="60">
        <v>3320486</v>
      </c>
      <c r="K36" s="60">
        <v>1188999</v>
      </c>
      <c r="L36" s="60">
        <v>1046703</v>
      </c>
      <c r="M36" s="60">
        <v>1093188</v>
      </c>
      <c r="N36" s="60">
        <v>3328890</v>
      </c>
      <c r="O36" s="60">
        <v>896950</v>
      </c>
      <c r="P36" s="60">
        <v>836310</v>
      </c>
      <c r="Q36" s="60">
        <v>795288</v>
      </c>
      <c r="R36" s="60">
        <v>2528548</v>
      </c>
      <c r="S36" s="60"/>
      <c r="T36" s="60"/>
      <c r="U36" s="60"/>
      <c r="V36" s="60"/>
      <c r="W36" s="60">
        <v>9177924</v>
      </c>
      <c r="X36" s="60">
        <v>12062834</v>
      </c>
      <c r="Y36" s="60">
        <v>-2884910</v>
      </c>
      <c r="Z36" s="140">
        <v>-23.92</v>
      </c>
      <c r="AA36" s="155">
        <v>16421785</v>
      </c>
    </row>
    <row r="37" spans="1:27" ht="12.75">
      <c r="A37" s="138" t="s">
        <v>83</v>
      </c>
      <c r="B37" s="136"/>
      <c r="C37" s="157">
        <v>8171083</v>
      </c>
      <c r="D37" s="157"/>
      <c r="E37" s="158">
        <v>10673804</v>
      </c>
      <c r="F37" s="159">
        <v>10673804</v>
      </c>
      <c r="G37" s="159">
        <v>787121</v>
      </c>
      <c r="H37" s="159">
        <v>711518</v>
      </c>
      <c r="I37" s="159">
        <v>756736</v>
      </c>
      <c r="J37" s="159">
        <v>2255375</v>
      </c>
      <c r="K37" s="159">
        <v>863896</v>
      </c>
      <c r="L37" s="159">
        <v>712937</v>
      </c>
      <c r="M37" s="159">
        <v>662141</v>
      </c>
      <c r="N37" s="159">
        <v>2238974</v>
      </c>
      <c r="O37" s="159">
        <v>626167</v>
      </c>
      <c r="P37" s="159">
        <v>660280</v>
      </c>
      <c r="Q37" s="159">
        <v>658544</v>
      </c>
      <c r="R37" s="159">
        <v>1944991</v>
      </c>
      <c r="S37" s="159"/>
      <c r="T37" s="159"/>
      <c r="U37" s="159"/>
      <c r="V37" s="159"/>
      <c r="W37" s="159">
        <v>6439340</v>
      </c>
      <c r="X37" s="159">
        <v>7164275</v>
      </c>
      <c r="Y37" s="159">
        <v>-724935</v>
      </c>
      <c r="Z37" s="141">
        <v>-10.12</v>
      </c>
      <c r="AA37" s="157">
        <v>10673804</v>
      </c>
    </row>
    <row r="38" spans="1:27" ht="12.75">
      <c r="A38" s="135" t="s">
        <v>84</v>
      </c>
      <c r="B38" s="142"/>
      <c r="C38" s="153">
        <f aca="true" t="shared" si="7" ref="C38:Y38">SUM(C39:C41)</f>
        <v>259237786</v>
      </c>
      <c r="D38" s="153">
        <f>SUM(D39:D41)</f>
        <v>0</v>
      </c>
      <c r="E38" s="154">
        <f t="shared" si="7"/>
        <v>158002440</v>
      </c>
      <c r="F38" s="100">
        <f t="shared" si="7"/>
        <v>201383602</v>
      </c>
      <c r="G38" s="100">
        <f t="shared" si="7"/>
        <v>5714374</v>
      </c>
      <c r="H38" s="100">
        <f t="shared" si="7"/>
        <v>14015037</v>
      </c>
      <c r="I38" s="100">
        <f t="shared" si="7"/>
        <v>11049227</v>
      </c>
      <c r="J38" s="100">
        <f t="shared" si="7"/>
        <v>30778638</v>
      </c>
      <c r="K38" s="100">
        <f t="shared" si="7"/>
        <v>14252413</v>
      </c>
      <c r="L38" s="100">
        <f t="shared" si="7"/>
        <v>10688950</v>
      </c>
      <c r="M38" s="100">
        <f t="shared" si="7"/>
        <v>9481520</v>
      </c>
      <c r="N38" s="100">
        <f t="shared" si="7"/>
        <v>34422883</v>
      </c>
      <c r="O38" s="100">
        <f t="shared" si="7"/>
        <v>10821403</v>
      </c>
      <c r="P38" s="100">
        <f t="shared" si="7"/>
        <v>11564511</v>
      </c>
      <c r="Q38" s="100">
        <f t="shared" si="7"/>
        <v>9240681</v>
      </c>
      <c r="R38" s="100">
        <f t="shared" si="7"/>
        <v>31626595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96828116</v>
      </c>
      <c r="X38" s="100">
        <f t="shared" si="7"/>
        <v>107876877</v>
      </c>
      <c r="Y38" s="100">
        <f t="shared" si="7"/>
        <v>-11048761</v>
      </c>
      <c r="Z38" s="137">
        <f>+IF(X38&lt;&gt;0,+(Y38/X38)*100,0)</f>
        <v>-10.242010435656198</v>
      </c>
      <c r="AA38" s="153">
        <f>SUM(AA39:AA41)</f>
        <v>201383602</v>
      </c>
    </row>
    <row r="39" spans="1:27" ht="12.75">
      <c r="A39" s="138" t="s">
        <v>85</v>
      </c>
      <c r="B39" s="136"/>
      <c r="C39" s="155">
        <v>20482749</v>
      </c>
      <c r="D39" s="155"/>
      <c r="E39" s="156">
        <v>25331332</v>
      </c>
      <c r="F39" s="60">
        <v>22423629</v>
      </c>
      <c r="G39" s="60">
        <v>1074586</v>
      </c>
      <c r="H39" s="60">
        <v>2973776</v>
      </c>
      <c r="I39" s="60">
        <v>1041975</v>
      </c>
      <c r="J39" s="60">
        <v>5090337</v>
      </c>
      <c r="K39" s="60">
        <v>3306738</v>
      </c>
      <c r="L39" s="60">
        <v>939717</v>
      </c>
      <c r="M39" s="60">
        <v>915101</v>
      </c>
      <c r="N39" s="60">
        <v>5161556</v>
      </c>
      <c r="O39" s="60">
        <v>2515297</v>
      </c>
      <c r="P39" s="60">
        <v>979113</v>
      </c>
      <c r="Q39" s="60">
        <v>969777</v>
      </c>
      <c r="R39" s="60">
        <v>4464187</v>
      </c>
      <c r="S39" s="60"/>
      <c r="T39" s="60"/>
      <c r="U39" s="60"/>
      <c r="V39" s="60"/>
      <c r="W39" s="60">
        <v>14716080</v>
      </c>
      <c r="X39" s="60">
        <v>17646605</v>
      </c>
      <c r="Y39" s="60">
        <v>-2930525</v>
      </c>
      <c r="Z39" s="140">
        <v>-16.61</v>
      </c>
      <c r="AA39" s="155">
        <v>22423629</v>
      </c>
    </row>
    <row r="40" spans="1:27" ht="12.75">
      <c r="A40" s="138" t="s">
        <v>86</v>
      </c>
      <c r="B40" s="136"/>
      <c r="C40" s="155">
        <v>238755037</v>
      </c>
      <c r="D40" s="155"/>
      <c r="E40" s="156">
        <v>132671108</v>
      </c>
      <c r="F40" s="60">
        <v>178959973</v>
      </c>
      <c r="G40" s="60">
        <v>4639788</v>
      </c>
      <c r="H40" s="60">
        <v>11041261</v>
      </c>
      <c r="I40" s="60">
        <v>10007252</v>
      </c>
      <c r="J40" s="60">
        <v>25688301</v>
      </c>
      <c r="K40" s="60">
        <v>10945675</v>
      </c>
      <c r="L40" s="60">
        <v>9749233</v>
      </c>
      <c r="M40" s="60">
        <v>8566419</v>
      </c>
      <c r="N40" s="60">
        <v>29261327</v>
      </c>
      <c r="O40" s="60">
        <v>8306106</v>
      </c>
      <c r="P40" s="60">
        <v>10585398</v>
      </c>
      <c r="Q40" s="60">
        <v>8270904</v>
      </c>
      <c r="R40" s="60">
        <v>27162408</v>
      </c>
      <c r="S40" s="60"/>
      <c r="T40" s="60"/>
      <c r="U40" s="60"/>
      <c r="V40" s="60"/>
      <c r="W40" s="60">
        <v>82112036</v>
      </c>
      <c r="X40" s="60">
        <v>90230272</v>
      </c>
      <c r="Y40" s="60">
        <v>-8118236</v>
      </c>
      <c r="Z40" s="140">
        <v>-9</v>
      </c>
      <c r="AA40" s="155">
        <v>178959973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558499041</v>
      </c>
      <c r="D42" s="153">
        <f>SUM(D43:D46)</f>
        <v>0</v>
      </c>
      <c r="E42" s="154">
        <f t="shared" si="8"/>
        <v>595138333</v>
      </c>
      <c r="F42" s="100">
        <f t="shared" si="8"/>
        <v>605517277</v>
      </c>
      <c r="G42" s="100">
        <f t="shared" si="8"/>
        <v>13172487</v>
      </c>
      <c r="H42" s="100">
        <f t="shared" si="8"/>
        <v>52118008</v>
      </c>
      <c r="I42" s="100">
        <f t="shared" si="8"/>
        <v>11508088</v>
      </c>
      <c r="J42" s="100">
        <f t="shared" si="8"/>
        <v>76798583</v>
      </c>
      <c r="K42" s="100">
        <f t="shared" si="8"/>
        <v>53117399</v>
      </c>
      <c r="L42" s="100">
        <f t="shared" si="8"/>
        <v>20428613</v>
      </c>
      <c r="M42" s="100">
        <f t="shared" si="8"/>
        <v>53258987</v>
      </c>
      <c r="N42" s="100">
        <f t="shared" si="8"/>
        <v>126804999</v>
      </c>
      <c r="O42" s="100">
        <f t="shared" si="8"/>
        <v>35430160</v>
      </c>
      <c r="P42" s="100">
        <f t="shared" si="8"/>
        <v>35426961</v>
      </c>
      <c r="Q42" s="100">
        <f t="shared" si="8"/>
        <v>37140348</v>
      </c>
      <c r="R42" s="100">
        <f t="shared" si="8"/>
        <v>107997469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311601051</v>
      </c>
      <c r="X42" s="100">
        <f t="shared" si="8"/>
        <v>377694589</v>
      </c>
      <c r="Y42" s="100">
        <f t="shared" si="8"/>
        <v>-66093538</v>
      </c>
      <c r="Z42" s="137">
        <f>+IF(X42&lt;&gt;0,+(Y42/X42)*100,0)</f>
        <v>-17.499201716125196</v>
      </c>
      <c r="AA42" s="153">
        <f>SUM(AA43:AA46)</f>
        <v>605517277</v>
      </c>
    </row>
    <row r="43" spans="1:27" ht="12.75">
      <c r="A43" s="138" t="s">
        <v>89</v>
      </c>
      <c r="B43" s="136"/>
      <c r="C43" s="155">
        <v>482019621</v>
      </c>
      <c r="D43" s="155"/>
      <c r="E43" s="156">
        <v>507509547</v>
      </c>
      <c r="F43" s="60">
        <v>517888491</v>
      </c>
      <c r="G43" s="60">
        <v>9976181</v>
      </c>
      <c r="H43" s="60">
        <v>44216693</v>
      </c>
      <c r="I43" s="60">
        <v>5783342</v>
      </c>
      <c r="J43" s="60">
        <v>59976216</v>
      </c>
      <c r="K43" s="60">
        <v>47127297</v>
      </c>
      <c r="L43" s="60">
        <v>15269093</v>
      </c>
      <c r="M43" s="60">
        <v>47466842</v>
      </c>
      <c r="N43" s="60">
        <v>109863232</v>
      </c>
      <c r="O43" s="60">
        <v>29361305</v>
      </c>
      <c r="P43" s="60">
        <v>29967958</v>
      </c>
      <c r="Q43" s="60">
        <v>31447642</v>
      </c>
      <c r="R43" s="60">
        <v>90776905</v>
      </c>
      <c r="S43" s="60"/>
      <c r="T43" s="60"/>
      <c r="U43" s="60"/>
      <c r="V43" s="60"/>
      <c r="W43" s="60">
        <v>260616353</v>
      </c>
      <c r="X43" s="60">
        <v>323755263</v>
      </c>
      <c r="Y43" s="60">
        <v>-63138910</v>
      </c>
      <c r="Z43" s="140">
        <v>-19.5</v>
      </c>
      <c r="AA43" s="155">
        <v>517888491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6820956</v>
      </c>
      <c r="D45" s="157"/>
      <c r="E45" s="158">
        <v>7562945</v>
      </c>
      <c r="F45" s="159">
        <v>7562945</v>
      </c>
      <c r="G45" s="159">
        <v>526798</v>
      </c>
      <c r="H45" s="159">
        <v>608263</v>
      </c>
      <c r="I45" s="159">
        <v>544961</v>
      </c>
      <c r="J45" s="159">
        <v>1680022</v>
      </c>
      <c r="K45" s="159">
        <v>514612</v>
      </c>
      <c r="L45" s="159">
        <v>500554</v>
      </c>
      <c r="M45" s="159">
        <v>509272</v>
      </c>
      <c r="N45" s="159">
        <v>1524438</v>
      </c>
      <c r="O45" s="159">
        <v>603797</v>
      </c>
      <c r="P45" s="159">
        <v>504838</v>
      </c>
      <c r="Q45" s="159">
        <v>405311</v>
      </c>
      <c r="R45" s="159">
        <v>1513946</v>
      </c>
      <c r="S45" s="159"/>
      <c r="T45" s="159"/>
      <c r="U45" s="159"/>
      <c r="V45" s="159"/>
      <c r="W45" s="159">
        <v>4718406</v>
      </c>
      <c r="X45" s="159">
        <v>22655890</v>
      </c>
      <c r="Y45" s="159">
        <v>-17937484</v>
      </c>
      <c r="Z45" s="141">
        <v>-79.17</v>
      </c>
      <c r="AA45" s="157">
        <v>7562945</v>
      </c>
    </row>
    <row r="46" spans="1:27" ht="12.75">
      <c r="A46" s="138" t="s">
        <v>92</v>
      </c>
      <c r="B46" s="136"/>
      <c r="C46" s="155">
        <v>69658464</v>
      </c>
      <c r="D46" s="155"/>
      <c r="E46" s="156">
        <v>80065841</v>
      </c>
      <c r="F46" s="60">
        <v>80065841</v>
      </c>
      <c r="G46" s="60">
        <v>2669508</v>
      </c>
      <c r="H46" s="60">
        <v>7293052</v>
      </c>
      <c r="I46" s="60">
        <v>5179785</v>
      </c>
      <c r="J46" s="60">
        <v>15142345</v>
      </c>
      <c r="K46" s="60">
        <v>5475490</v>
      </c>
      <c r="L46" s="60">
        <v>4658966</v>
      </c>
      <c r="M46" s="60">
        <v>5282873</v>
      </c>
      <c r="N46" s="60">
        <v>15417329</v>
      </c>
      <c r="O46" s="60">
        <v>5465058</v>
      </c>
      <c r="P46" s="60">
        <v>4954165</v>
      </c>
      <c r="Q46" s="60">
        <v>5287395</v>
      </c>
      <c r="R46" s="60">
        <v>15706618</v>
      </c>
      <c r="S46" s="60"/>
      <c r="T46" s="60"/>
      <c r="U46" s="60"/>
      <c r="V46" s="60"/>
      <c r="W46" s="60">
        <v>46266292</v>
      </c>
      <c r="X46" s="60">
        <v>31283436</v>
      </c>
      <c r="Y46" s="60">
        <v>14982856</v>
      </c>
      <c r="Z46" s="140">
        <v>47.89</v>
      </c>
      <c r="AA46" s="155">
        <v>80065841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1114806508</v>
      </c>
      <c r="D48" s="168">
        <f>+D28+D32+D38+D42+D47</f>
        <v>0</v>
      </c>
      <c r="E48" s="169">
        <f t="shared" si="9"/>
        <v>1104879328</v>
      </c>
      <c r="F48" s="73">
        <f t="shared" si="9"/>
        <v>1117685743</v>
      </c>
      <c r="G48" s="73">
        <f t="shared" si="9"/>
        <v>41203372</v>
      </c>
      <c r="H48" s="73">
        <f t="shared" si="9"/>
        <v>89620337</v>
      </c>
      <c r="I48" s="73">
        <f t="shared" si="9"/>
        <v>43556786</v>
      </c>
      <c r="J48" s="73">
        <f t="shared" si="9"/>
        <v>174380495</v>
      </c>
      <c r="K48" s="73">
        <f t="shared" si="9"/>
        <v>91356186</v>
      </c>
      <c r="L48" s="73">
        <f t="shared" si="9"/>
        <v>51992564</v>
      </c>
      <c r="M48" s="73">
        <f t="shared" si="9"/>
        <v>88245615</v>
      </c>
      <c r="N48" s="73">
        <f t="shared" si="9"/>
        <v>231594365</v>
      </c>
      <c r="O48" s="73">
        <f t="shared" si="9"/>
        <v>65763174</v>
      </c>
      <c r="P48" s="73">
        <f t="shared" si="9"/>
        <v>69801275</v>
      </c>
      <c r="Q48" s="73">
        <f t="shared" si="9"/>
        <v>64516646</v>
      </c>
      <c r="R48" s="73">
        <f t="shared" si="9"/>
        <v>200081095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606055955</v>
      </c>
      <c r="X48" s="73">
        <f t="shared" si="9"/>
        <v>711356820</v>
      </c>
      <c r="Y48" s="73">
        <f t="shared" si="9"/>
        <v>-105300865</v>
      </c>
      <c r="Z48" s="170">
        <f>+IF(X48&lt;&gt;0,+(Y48/X48)*100,0)</f>
        <v>-14.802819350210209</v>
      </c>
      <c r="AA48" s="168">
        <f>+AA28+AA32+AA38+AA42+AA47</f>
        <v>1117685743</v>
      </c>
    </row>
    <row r="49" spans="1:27" ht="12.75">
      <c r="A49" s="148" t="s">
        <v>49</v>
      </c>
      <c r="B49" s="149"/>
      <c r="C49" s="171">
        <f aca="true" t="shared" si="10" ref="C49:Y49">+C25-C48</f>
        <v>7799409</v>
      </c>
      <c r="D49" s="171">
        <f>+D25-D48</f>
        <v>0</v>
      </c>
      <c r="E49" s="172">
        <f t="shared" si="10"/>
        <v>45062398</v>
      </c>
      <c r="F49" s="173">
        <f t="shared" si="10"/>
        <v>48086291</v>
      </c>
      <c r="G49" s="173">
        <f t="shared" si="10"/>
        <v>200504140</v>
      </c>
      <c r="H49" s="173">
        <f t="shared" si="10"/>
        <v>-37661114</v>
      </c>
      <c r="I49" s="173">
        <f t="shared" si="10"/>
        <v>18835777</v>
      </c>
      <c r="J49" s="173">
        <f t="shared" si="10"/>
        <v>181678803</v>
      </c>
      <c r="K49" s="173">
        <f t="shared" si="10"/>
        <v>-46198863</v>
      </c>
      <c r="L49" s="173">
        <f t="shared" si="10"/>
        <v>16548656</v>
      </c>
      <c r="M49" s="173">
        <f t="shared" si="10"/>
        <v>101273267</v>
      </c>
      <c r="N49" s="173">
        <f t="shared" si="10"/>
        <v>71623060</v>
      </c>
      <c r="O49" s="173">
        <f t="shared" si="10"/>
        <v>-12207996</v>
      </c>
      <c r="P49" s="173">
        <f t="shared" si="10"/>
        <v>-13021635</v>
      </c>
      <c r="Q49" s="173">
        <f t="shared" si="10"/>
        <v>101838796</v>
      </c>
      <c r="R49" s="173">
        <f t="shared" si="10"/>
        <v>76609165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329911028</v>
      </c>
      <c r="X49" s="173">
        <f>IF(F25=F48,0,X25-X48)</f>
        <v>200116364</v>
      </c>
      <c r="Y49" s="173">
        <f t="shared" si="10"/>
        <v>129794664</v>
      </c>
      <c r="Z49" s="174">
        <f>+IF(X49&lt;&gt;0,+(Y49/X49)*100,0)</f>
        <v>64.85959539021007</v>
      </c>
      <c r="AA49" s="171">
        <f>+AA25-AA48</f>
        <v>48086291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80787849</v>
      </c>
      <c r="D5" s="155">
        <v>0</v>
      </c>
      <c r="E5" s="156">
        <v>90500000</v>
      </c>
      <c r="F5" s="60">
        <v>90500000</v>
      </c>
      <c r="G5" s="60">
        <v>8782830</v>
      </c>
      <c r="H5" s="60">
        <v>9004160</v>
      </c>
      <c r="I5" s="60">
        <v>9203726</v>
      </c>
      <c r="J5" s="60">
        <v>26990716</v>
      </c>
      <c r="K5" s="60">
        <v>9003904</v>
      </c>
      <c r="L5" s="60">
        <v>6625288</v>
      </c>
      <c r="M5" s="60">
        <v>8984218</v>
      </c>
      <c r="N5" s="60">
        <v>24613410</v>
      </c>
      <c r="O5" s="60">
        <v>9068441</v>
      </c>
      <c r="P5" s="60">
        <v>9231480</v>
      </c>
      <c r="Q5" s="60">
        <v>9041207</v>
      </c>
      <c r="R5" s="60">
        <v>27341128</v>
      </c>
      <c r="S5" s="60">
        <v>0</v>
      </c>
      <c r="T5" s="60">
        <v>0</v>
      </c>
      <c r="U5" s="60">
        <v>0</v>
      </c>
      <c r="V5" s="60">
        <v>0</v>
      </c>
      <c r="W5" s="60">
        <v>78945254</v>
      </c>
      <c r="X5" s="60">
        <v>67973212</v>
      </c>
      <c r="Y5" s="60">
        <v>10972042</v>
      </c>
      <c r="Z5" s="140">
        <v>16.14</v>
      </c>
      <c r="AA5" s="155">
        <v>90500000</v>
      </c>
    </row>
    <row r="6" spans="1:27" ht="12.75">
      <c r="A6" s="181" t="s">
        <v>102</v>
      </c>
      <c r="B6" s="182"/>
      <c r="C6" s="155">
        <v>8157882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417828869</v>
      </c>
      <c r="D7" s="155">
        <v>0</v>
      </c>
      <c r="E7" s="156">
        <v>502098300</v>
      </c>
      <c r="F7" s="60">
        <v>502098300</v>
      </c>
      <c r="G7" s="60">
        <v>40828337</v>
      </c>
      <c r="H7" s="60">
        <v>43414660</v>
      </c>
      <c r="I7" s="60">
        <v>43935031</v>
      </c>
      <c r="J7" s="60">
        <v>128178028</v>
      </c>
      <c r="K7" s="60">
        <v>21039021</v>
      </c>
      <c r="L7" s="60">
        <v>51642189</v>
      </c>
      <c r="M7" s="60">
        <v>33395935</v>
      </c>
      <c r="N7" s="60">
        <v>106077145</v>
      </c>
      <c r="O7" s="60">
        <v>34286646</v>
      </c>
      <c r="P7" s="60">
        <v>37523520</v>
      </c>
      <c r="Q7" s="60">
        <v>45523511</v>
      </c>
      <c r="R7" s="60">
        <v>117333677</v>
      </c>
      <c r="S7" s="60">
        <v>0</v>
      </c>
      <c r="T7" s="60">
        <v>0</v>
      </c>
      <c r="U7" s="60">
        <v>0</v>
      </c>
      <c r="V7" s="60">
        <v>0</v>
      </c>
      <c r="W7" s="60">
        <v>351588850</v>
      </c>
      <c r="X7" s="60">
        <v>369118139</v>
      </c>
      <c r="Y7" s="60">
        <v>-17529289</v>
      </c>
      <c r="Z7" s="140">
        <v>-4.75</v>
      </c>
      <c r="AA7" s="155">
        <v>502098300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27526219</v>
      </c>
      <c r="D10" s="155">
        <v>0</v>
      </c>
      <c r="E10" s="156">
        <v>27434853</v>
      </c>
      <c r="F10" s="54">
        <v>27434853</v>
      </c>
      <c r="G10" s="54">
        <v>2463291</v>
      </c>
      <c r="H10" s="54">
        <v>2633325</v>
      </c>
      <c r="I10" s="54">
        <v>2528177</v>
      </c>
      <c r="J10" s="54">
        <v>7624793</v>
      </c>
      <c r="K10" s="54">
        <v>2596434</v>
      </c>
      <c r="L10" s="54">
        <v>2459725</v>
      </c>
      <c r="M10" s="54">
        <v>2584086</v>
      </c>
      <c r="N10" s="54">
        <v>7640245</v>
      </c>
      <c r="O10" s="54">
        <v>2660898</v>
      </c>
      <c r="P10" s="54">
        <v>2785072</v>
      </c>
      <c r="Q10" s="54">
        <v>2328621</v>
      </c>
      <c r="R10" s="54">
        <v>7774591</v>
      </c>
      <c r="S10" s="54">
        <v>0</v>
      </c>
      <c r="T10" s="54">
        <v>0</v>
      </c>
      <c r="U10" s="54">
        <v>0</v>
      </c>
      <c r="V10" s="54">
        <v>0</v>
      </c>
      <c r="W10" s="54">
        <v>23039629</v>
      </c>
      <c r="X10" s="54">
        <v>20100658</v>
      </c>
      <c r="Y10" s="54">
        <v>2938971</v>
      </c>
      <c r="Z10" s="184">
        <v>14.62</v>
      </c>
      <c r="AA10" s="130">
        <v>27434853</v>
      </c>
    </row>
    <row r="11" spans="1:27" ht="12.75">
      <c r="A11" s="183" t="s">
        <v>107</v>
      </c>
      <c r="B11" s="185"/>
      <c r="C11" s="155">
        <v>2365547</v>
      </c>
      <c r="D11" s="155">
        <v>0</v>
      </c>
      <c r="E11" s="156">
        <v>3150000</v>
      </c>
      <c r="F11" s="60">
        <v>3150000</v>
      </c>
      <c r="G11" s="60">
        <v>173109</v>
      </c>
      <c r="H11" s="60">
        <v>161513</v>
      </c>
      <c r="I11" s="60">
        <v>197754</v>
      </c>
      <c r="J11" s="60">
        <v>532376</v>
      </c>
      <c r="K11" s="60">
        <v>274584</v>
      </c>
      <c r="L11" s="60">
        <v>249010</v>
      </c>
      <c r="M11" s="60">
        <v>162641</v>
      </c>
      <c r="N11" s="60">
        <v>686235</v>
      </c>
      <c r="O11" s="60">
        <v>164911</v>
      </c>
      <c r="P11" s="60">
        <v>158451</v>
      </c>
      <c r="Q11" s="60">
        <v>161127</v>
      </c>
      <c r="R11" s="60">
        <v>484489</v>
      </c>
      <c r="S11" s="60">
        <v>0</v>
      </c>
      <c r="T11" s="60">
        <v>0</v>
      </c>
      <c r="U11" s="60">
        <v>0</v>
      </c>
      <c r="V11" s="60">
        <v>0</v>
      </c>
      <c r="W11" s="60">
        <v>1703100</v>
      </c>
      <c r="X11" s="60">
        <v>2180463</v>
      </c>
      <c r="Y11" s="60">
        <v>-477363</v>
      </c>
      <c r="Z11" s="140">
        <v>-21.89</v>
      </c>
      <c r="AA11" s="155">
        <v>3150000</v>
      </c>
    </row>
    <row r="12" spans="1:27" ht="12.75">
      <c r="A12" s="183" t="s">
        <v>108</v>
      </c>
      <c r="B12" s="185"/>
      <c r="C12" s="155">
        <v>1644365</v>
      </c>
      <c r="D12" s="155">
        <v>0</v>
      </c>
      <c r="E12" s="156">
        <v>1372100</v>
      </c>
      <c r="F12" s="60">
        <v>1372100</v>
      </c>
      <c r="G12" s="60">
        <v>150089</v>
      </c>
      <c r="H12" s="60">
        <v>148698</v>
      </c>
      <c r="I12" s="60">
        <v>155523</v>
      </c>
      <c r="J12" s="60">
        <v>454310</v>
      </c>
      <c r="K12" s="60">
        <v>148466</v>
      </c>
      <c r="L12" s="60">
        <v>152230</v>
      </c>
      <c r="M12" s="60">
        <v>158650</v>
      </c>
      <c r="N12" s="60">
        <v>459346</v>
      </c>
      <c r="O12" s="60">
        <v>135464</v>
      </c>
      <c r="P12" s="60">
        <v>140507</v>
      </c>
      <c r="Q12" s="60">
        <v>296556</v>
      </c>
      <c r="R12" s="60">
        <v>572527</v>
      </c>
      <c r="S12" s="60">
        <v>0</v>
      </c>
      <c r="T12" s="60">
        <v>0</v>
      </c>
      <c r="U12" s="60">
        <v>0</v>
      </c>
      <c r="V12" s="60">
        <v>0</v>
      </c>
      <c r="W12" s="60">
        <v>1486183</v>
      </c>
      <c r="X12" s="60">
        <v>1009822</v>
      </c>
      <c r="Y12" s="60">
        <v>476361</v>
      </c>
      <c r="Z12" s="140">
        <v>47.17</v>
      </c>
      <c r="AA12" s="155">
        <v>1372100</v>
      </c>
    </row>
    <row r="13" spans="1:27" ht="12.75">
      <c r="A13" s="181" t="s">
        <v>109</v>
      </c>
      <c r="B13" s="185"/>
      <c r="C13" s="155">
        <v>8253077</v>
      </c>
      <c r="D13" s="155">
        <v>0</v>
      </c>
      <c r="E13" s="156">
        <v>3501000</v>
      </c>
      <c r="F13" s="60">
        <v>3501000</v>
      </c>
      <c r="G13" s="60">
        <v>222395</v>
      </c>
      <c r="H13" s="60">
        <v>772707</v>
      </c>
      <c r="I13" s="60">
        <v>305474</v>
      </c>
      <c r="J13" s="60">
        <v>1300576</v>
      </c>
      <c r="K13" s="60">
        <v>206467</v>
      </c>
      <c r="L13" s="60">
        <v>376507</v>
      </c>
      <c r="M13" s="60">
        <v>139077</v>
      </c>
      <c r="N13" s="60">
        <v>722051</v>
      </c>
      <c r="O13" s="60">
        <v>313363</v>
      </c>
      <c r="P13" s="60">
        <v>379688</v>
      </c>
      <c r="Q13" s="60">
        <v>81128</v>
      </c>
      <c r="R13" s="60">
        <v>774179</v>
      </c>
      <c r="S13" s="60">
        <v>0</v>
      </c>
      <c r="T13" s="60">
        <v>0</v>
      </c>
      <c r="U13" s="60">
        <v>0</v>
      </c>
      <c r="V13" s="60">
        <v>0</v>
      </c>
      <c r="W13" s="60">
        <v>2796806</v>
      </c>
      <c r="X13" s="60">
        <v>2392127</v>
      </c>
      <c r="Y13" s="60">
        <v>404679</v>
      </c>
      <c r="Z13" s="140">
        <v>16.92</v>
      </c>
      <c r="AA13" s="155">
        <v>3501000</v>
      </c>
    </row>
    <row r="14" spans="1:27" ht="12.75">
      <c r="A14" s="181" t="s">
        <v>110</v>
      </c>
      <c r="B14" s="185"/>
      <c r="C14" s="155">
        <v>15364908</v>
      </c>
      <c r="D14" s="155">
        <v>0</v>
      </c>
      <c r="E14" s="156">
        <v>13000000</v>
      </c>
      <c r="F14" s="60">
        <v>13000000</v>
      </c>
      <c r="G14" s="60">
        <v>1570172</v>
      </c>
      <c r="H14" s="60">
        <v>1864554</v>
      </c>
      <c r="I14" s="60">
        <v>1895729</v>
      </c>
      <c r="J14" s="60">
        <v>5330455</v>
      </c>
      <c r="K14" s="60">
        <v>1846901</v>
      </c>
      <c r="L14" s="60">
        <v>2549367</v>
      </c>
      <c r="M14" s="60">
        <v>1857726</v>
      </c>
      <c r="N14" s="60">
        <v>6253994</v>
      </c>
      <c r="O14" s="60">
        <v>1886541</v>
      </c>
      <c r="P14" s="60">
        <v>1692953</v>
      </c>
      <c r="Q14" s="60">
        <v>1947674</v>
      </c>
      <c r="R14" s="60">
        <v>5527168</v>
      </c>
      <c r="S14" s="60">
        <v>0</v>
      </c>
      <c r="T14" s="60">
        <v>0</v>
      </c>
      <c r="U14" s="60">
        <v>0</v>
      </c>
      <c r="V14" s="60">
        <v>0</v>
      </c>
      <c r="W14" s="60">
        <v>17111617</v>
      </c>
      <c r="X14" s="60">
        <v>9851567</v>
      </c>
      <c r="Y14" s="60">
        <v>7260050</v>
      </c>
      <c r="Z14" s="140">
        <v>73.69</v>
      </c>
      <c r="AA14" s="155">
        <v>13000000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43914170</v>
      </c>
      <c r="D16" s="155">
        <v>0</v>
      </c>
      <c r="E16" s="156">
        <v>5503136</v>
      </c>
      <c r="F16" s="60">
        <v>5503136</v>
      </c>
      <c r="G16" s="60">
        <v>33360</v>
      </c>
      <c r="H16" s="60">
        <v>593537</v>
      </c>
      <c r="I16" s="60">
        <v>611172</v>
      </c>
      <c r="J16" s="60">
        <v>1238069</v>
      </c>
      <c r="K16" s="60">
        <v>349225</v>
      </c>
      <c r="L16" s="60">
        <v>620667</v>
      </c>
      <c r="M16" s="60">
        <v>37093</v>
      </c>
      <c r="N16" s="60">
        <v>1006985</v>
      </c>
      <c r="O16" s="60">
        <v>1065977</v>
      </c>
      <c r="P16" s="60">
        <v>408483</v>
      </c>
      <c r="Q16" s="60">
        <v>38772</v>
      </c>
      <c r="R16" s="60">
        <v>1513232</v>
      </c>
      <c r="S16" s="60">
        <v>0</v>
      </c>
      <c r="T16" s="60">
        <v>0</v>
      </c>
      <c r="U16" s="60">
        <v>0</v>
      </c>
      <c r="V16" s="60">
        <v>0</v>
      </c>
      <c r="W16" s="60">
        <v>3758286</v>
      </c>
      <c r="X16" s="60">
        <v>4432818</v>
      </c>
      <c r="Y16" s="60">
        <v>-674532</v>
      </c>
      <c r="Z16" s="140">
        <v>-15.22</v>
      </c>
      <c r="AA16" s="155">
        <v>5503136</v>
      </c>
    </row>
    <row r="17" spans="1:27" ht="12.75">
      <c r="A17" s="181" t="s">
        <v>113</v>
      </c>
      <c r="B17" s="185"/>
      <c r="C17" s="155">
        <v>824244</v>
      </c>
      <c r="D17" s="155">
        <v>0</v>
      </c>
      <c r="E17" s="156">
        <v>701000</v>
      </c>
      <c r="F17" s="60">
        <v>701000</v>
      </c>
      <c r="G17" s="60">
        <v>66421</v>
      </c>
      <c r="H17" s="60">
        <v>83071</v>
      </c>
      <c r="I17" s="60">
        <v>89345</v>
      </c>
      <c r="J17" s="60">
        <v>238837</v>
      </c>
      <c r="K17" s="60">
        <v>86511</v>
      </c>
      <c r="L17" s="60">
        <v>114738</v>
      </c>
      <c r="M17" s="60">
        <v>65123</v>
      </c>
      <c r="N17" s="60">
        <v>266372</v>
      </c>
      <c r="O17" s="60">
        <v>41664</v>
      </c>
      <c r="P17" s="60">
        <v>122400</v>
      </c>
      <c r="Q17" s="60">
        <v>105959</v>
      </c>
      <c r="R17" s="60">
        <v>270023</v>
      </c>
      <c r="S17" s="60">
        <v>0</v>
      </c>
      <c r="T17" s="60">
        <v>0</v>
      </c>
      <c r="U17" s="60">
        <v>0</v>
      </c>
      <c r="V17" s="60">
        <v>0</v>
      </c>
      <c r="W17" s="60">
        <v>775232</v>
      </c>
      <c r="X17" s="60">
        <v>488286</v>
      </c>
      <c r="Y17" s="60">
        <v>286946</v>
      </c>
      <c r="Z17" s="140">
        <v>58.77</v>
      </c>
      <c r="AA17" s="155">
        <v>701000</v>
      </c>
    </row>
    <row r="18" spans="1:27" ht="12.75">
      <c r="A18" s="183" t="s">
        <v>114</v>
      </c>
      <c r="B18" s="182"/>
      <c r="C18" s="155">
        <v>6304686</v>
      </c>
      <c r="D18" s="155">
        <v>0</v>
      </c>
      <c r="E18" s="156">
        <v>50264291</v>
      </c>
      <c r="F18" s="60">
        <v>50264291</v>
      </c>
      <c r="G18" s="60">
        <v>4734513</v>
      </c>
      <c r="H18" s="60">
        <v>4768152</v>
      </c>
      <c r="I18" s="60">
        <v>3051176</v>
      </c>
      <c r="J18" s="60">
        <v>12553841</v>
      </c>
      <c r="K18" s="60">
        <v>4466447</v>
      </c>
      <c r="L18" s="60">
        <v>3285625</v>
      </c>
      <c r="M18" s="60">
        <v>4748567</v>
      </c>
      <c r="N18" s="60">
        <v>12500639</v>
      </c>
      <c r="O18" s="60">
        <v>4128326</v>
      </c>
      <c r="P18" s="60">
        <v>2644139</v>
      </c>
      <c r="Q18" s="60">
        <v>5162058</v>
      </c>
      <c r="R18" s="60">
        <v>11934523</v>
      </c>
      <c r="S18" s="60">
        <v>0</v>
      </c>
      <c r="T18" s="60">
        <v>0</v>
      </c>
      <c r="U18" s="60">
        <v>0</v>
      </c>
      <c r="V18" s="60">
        <v>0</v>
      </c>
      <c r="W18" s="60">
        <v>36989003</v>
      </c>
      <c r="X18" s="60">
        <v>40088335</v>
      </c>
      <c r="Y18" s="60">
        <v>-3099332</v>
      </c>
      <c r="Z18" s="140">
        <v>-7.73</v>
      </c>
      <c r="AA18" s="155">
        <v>50264291</v>
      </c>
    </row>
    <row r="19" spans="1:27" ht="12.75">
      <c r="A19" s="181" t="s">
        <v>34</v>
      </c>
      <c r="B19" s="185"/>
      <c r="C19" s="155">
        <v>429717074</v>
      </c>
      <c r="D19" s="155">
        <v>0</v>
      </c>
      <c r="E19" s="156">
        <v>348837100</v>
      </c>
      <c r="F19" s="60">
        <v>348837100</v>
      </c>
      <c r="G19" s="60">
        <v>138936000</v>
      </c>
      <c r="H19" s="60">
        <v>-11572505</v>
      </c>
      <c r="I19" s="60">
        <v>0</v>
      </c>
      <c r="J19" s="60">
        <v>127363495</v>
      </c>
      <c r="K19" s="60">
        <v>5000000</v>
      </c>
      <c r="L19" s="60">
        <v>0</v>
      </c>
      <c r="M19" s="60">
        <v>103005000</v>
      </c>
      <c r="N19" s="60">
        <v>108005000</v>
      </c>
      <c r="O19" s="60">
        <v>0</v>
      </c>
      <c r="P19" s="60">
        <v>1475000</v>
      </c>
      <c r="Q19" s="60">
        <v>82791100</v>
      </c>
      <c r="R19" s="60">
        <v>84266100</v>
      </c>
      <c r="S19" s="60">
        <v>0</v>
      </c>
      <c r="T19" s="60">
        <v>0</v>
      </c>
      <c r="U19" s="60">
        <v>0</v>
      </c>
      <c r="V19" s="60">
        <v>0</v>
      </c>
      <c r="W19" s="60">
        <v>319634595</v>
      </c>
      <c r="X19" s="60">
        <v>348837100</v>
      </c>
      <c r="Y19" s="60">
        <v>-29202505</v>
      </c>
      <c r="Z19" s="140">
        <v>-8.37</v>
      </c>
      <c r="AA19" s="155">
        <v>348837100</v>
      </c>
    </row>
    <row r="20" spans="1:27" ht="12.75">
      <c r="A20" s="181" t="s">
        <v>35</v>
      </c>
      <c r="B20" s="185"/>
      <c r="C20" s="155">
        <v>44847861</v>
      </c>
      <c r="D20" s="155">
        <v>0</v>
      </c>
      <c r="E20" s="156">
        <v>10235046</v>
      </c>
      <c r="F20" s="54">
        <v>10235046</v>
      </c>
      <c r="G20" s="54">
        <v>-70005</v>
      </c>
      <c r="H20" s="54">
        <v>87351</v>
      </c>
      <c r="I20" s="54">
        <v>419456</v>
      </c>
      <c r="J20" s="54">
        <v>436802</v>
      </c>
      <c r="K20" s="54">
        <v>139363</v>
      </c>
      <c r="L20" s="54">
        <v>465874</v>
      </c>
      <c r="M20" s="54">
        <v>109766</v>
      </c>
      <c r="N20" s="54">
        <v>715003</v>
      </c>
      <c r="O20" s="54">
        <v>-197053</v>
      </c>
      <c r="P20" s="54">
        <v>217947</v>
      </c>
      <c r="Q20" s="54">
        <v>20829</v>
      </c>
      <c r="R20" s="54">
        <v>41723</v>
      </c>
      <c r="S20" s="54">
        <v>0</v>
      </c>
      <c r="T20" s="54">
        <v>0</v>
      </c>
      <c r="U20" s="54">
        <v>0</v>
      </c>
      <c r="V20" s="54">
        <v>0</v>
      </c>
      <c r="W20" s="54">
        <v>1193528</v>
      </c>
      <c r="X20" s="54">
        <v>3211241</v>
      </c>
      <c r="Y20" s="54">
        <v>-2017713</v>
      </c>
      <c r="Z20" s="184">
        <v>-62.83</v>
      </c>
      <c r="AA20" s="130">
        <v>10235046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2200000</v>
      </c>
      <c r="F21" s="60">
        <v>2200000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2200000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1087536751</v>
      </c>
      <c r="D22" s="188">
        <f>SUM(D5:D21)</f>
        <v>0</v>
      </c>
      <c r="E22" s="189">
        <f t="shared" si="0"/>
        <v>1058796826</v>
      </c>
      <c r="F22" s="190">
        <f t="shared" si="0"/>
        <v>1058796826</v>
      </c>
      <c r="G22" s="190">
        <f t="shared" si="0"/>
        <v>197890512</v>
      </c>
      <c r="H22" s="190">
        <f t="shared" si="0"/>
        <v>51959223</v>
      </c>
      <c r="I22" s="190">
        <f t="shared" si="0"/>
        <v>62392563</v>
      </c>
      <c r="J22" s="190">
        <f t="shared" si="0"/>
        <v>312242298</v>
      </c>
      <c r="K22" s="190">
        <f t="shared" si="0"/>
        <v>45157323</v>
      </c>
      <c r="L22" s="190">
        <f t="shared" si="0"/>
        <v>68541220</v>
      </c>
      <c r="M22" s="190">
        <f t="shared" si="0"/>
        <v>155247882</v>
      </c>
      <c r="N22" s="190">
        <f t="shared" si="0"/>
        <v>268946425</v>
      </c>
      <c r="O22" s="190">
        <f t="shared" si="0"/>
        <v>53555178</v>
      </c>
      <c r="P22" s="190">
        <f t="shared" si="0"/>
        <v>56779640</v>
      </c>
      <c r="Q22" s="190">
        <f t="shared" si="0"/>
        <v>147498542</v>
      </c>
      <c r="R22" s="190">
        <f t="shared" si="0"/>
        <v>257833360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839022083</v>
      </c>
      <c r="X22" s="190">
        <f t="shared" si="0"/>
        <v>869683768</v>
      </c>
      <c r="Y22" s="190">
        <f t="shared" si="0"/>
        <v>-30661685</v>
      </c>
      <c r="Z22" s="191">
        <f>+IF(X22&lt;&gt;0,+(Y22/X22)*100,0)</f>
        <v>-3.5256131168818134</v>
      </c>
      <c r="AA22" s="188">
        <f>SUM(AA5:AA21)</f>
        <v>1058796826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270103600</v>
      </c>
      <c r="D25" s="155">
        <v>0</v>
      </c>
      <c r="E25" s="156">
        <v>320277794</v>
      </c>
      <c r="F25" s="60">
        <v>320277794</v>
      </c>
      <c r="G25" s="60">
        <v>24158500</v>
      </c>
      <c r="H25" s="60">
        <v>23107603</v>
      </c>
      <c r="I25" s="60">
        <v>22497464</v>
      </c>
      <c r="J25" s="60">
        <v>69763567</v>
      </c>
      <c r="K25" s="60">
        <v>23126608</v>
      </c>
      <c r="L25" s="60">
        <v>23543338</v>
      </c>
      <c r="M25" s="60">
        <v>22819412</v>
      </c>
      <c r="N25" s="60">
        <v>69489358</v>
      </c>
      <c r="O25" s="60">
        <v>23895554</v>
      </c>
      <c r="P25" s="60">
        <v>23424662</v>
      </c>
      <c r="Q25" s="60">
        <v>22958590</v>
      </c>
      <c r="R25" s="60">
        <v>70278806</v>
      </c>
      <c r="S25" s="60">
        <v>0</v>
      </c>
      <c r="T25" s="60">
        <v>0</v>
      </c>
      <c r="U25" s="60">
        <v>0</v>
      </c>
      <c r="V25" s="60">
        <v>0</v>
      </c>
      <c r="W25" s="60">
        <v>209531731</v>
      </c>
      <c r="X25" s="60">
        <v>231715509</v>
      </c>
      <c r="Y25" s="60">
        <v>-22183778</v>
      </c>
      <c r="Z25" s="140">
        <v>-9.57</v>
      </c>
      <c r="AA25" s="155">
        <v>320277794</v>
      </c>
    </row>
    <row r="26" spans="1:27" ht="12.75">
      <c r="A26" s="183" t="s">
        <v>38</v>
      </c>
      <c r="B26" s="182"/>
      <c r="C26" s="155">
        <v>23265242</v>
      </c>
      <c r="D26" s="155">
        <v>0</v>
      </c>
      <c r="E26" s="156">
        <v>24683925</v>
      </c>
      <c r="F26" s="60">
        <v>24683925</v>
      </c>
      <c r="G26" s="60">
        <v>1899049</v>
      </c>
      <c r="H26" s="60">
        <v>1908586</v>
      </c>
      <c r="I26" s="60">
        <v>1907717</v>
      </c>
      <c r="J26" s="60">
        <v>5715352</v>
      </c>
      <c r="K26" s="60">
        <v>1906897</v>
      </c>
      <c r="L26" s="60">
        <v>1914686</v>
      </c>
      <c r="M26" s="60">
        <v>1906057</v>
      </c>
      <c r="N26" s="60">
        <v>5727640</v>
      </c>
      <c r="O26" s="60">
        <v>2709656</v>
      </c>
      <c r="P26" s="60">
        <v>2048007</v>
      </c>
      <c r="Q26" s="60">
        <v>2043310</v>
      </c>
      <c r="R26" s="60">
        <v>6800973</v>
      </c>
      <c r="S26" s="60">
        <v>0</v>
      </c>
      <c r="T26" s="60">
        <v>0</v>
      </c>
      <c r="U26" s="60">
        <v>0</v>
      </c>
      <c r="V26" s="60">
        <v>0</v>
      </c>
      <c r="W26" s="60">
        <v>18243965</v>
      </c>
      <c r="X26" s="60">
        <v>18414555</v>
      </c>
      <c r="Y26" s="60">
        <v>-170590</v>
      </c>
      <c r="Z26" s="140">
        <v>-0.93</v>
      </c>
      <c r="AA26" s="155">
        <v>24683925</v>
      </c>
    </row>
    <row r="27" spans="1:27" ht="12.75">
      <c r="A27" s="183" t="s">
        <v>118</v>
      </c>
      <c r="B27" s="182"/>
      <c r="C27" s="155">
        <v>58399127</v>
      </c>
      <c r="D27" s="155">
        <v>0</v>
      </c>
      <c r="E27" s="156">
        <v>27351000</v>
      </c>
      <c r="F27" s="60">
        <v>27351000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27351000</v>
      </c>
    </row>
    <row r="28" spans="1:27" ht="12.75">
      <c r="A28" s="183" t="s">
        <v>39</v>
      </c>
      <c r="B28" s="182"/>
      <c r="C28" s="155">
        <v>126170851</v>
      </c>
      <c r="D28" s="155">
        <v>0</v>
      </c>
      <c r="E28" s="156">
        <v>128992469</v>
      </c>
      <c r="F28" s="60">
        <v>128992469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96680610</v>
      </c>
      <c r="Y28" s="60">
        <v>-96680610</v>
      </c>
      <c r="Z28" s="140">
        <v>-100</v>
      </c>
      <c r="AA28" s="155">
        <v>128992469</v>
      </c>
    </row>
    <row r="29" spans="1:27" ht="12.75">
      <c r="A29" s="183" t="s">
        <v>40</v>
      </c>
      <c r="B29" s="182"/>
      <c r="C29" s="155">
        <v>12802342</v>
      </c>
      <c r="D29" s="155">
        <v>0</v>
      </c>
      <c r="E29" s="156">
        <v>12771030</v>
      </c>
      <c r="F29" s="60">
        <v>12771030</v>
      </c>
      <c r="G29" s="60">
        <v>192940</v>
      </c>
      <c r="H29" s="60">
        <v>192213</v>
      </c>
      <c r="I29" s="60">
        <v>792213</v>
      </c>
      <c r="J29" s="60">
        <v>1177366</v>
      </c>
      <c r="K29" s="60">
        <v>1914838</v>
      </c>
      <c r="L29" s="60">
        <v>183845</v>
      </c>
      <c r="M29" s="60">
        <v>2105932</v>
      </c>
      <c r="N29" s="60">
        <v>4204615</v>
      </c>
      <c r="O29" s="60">
        <v>224071</v>
      </c>
      <c r="P29" s="60">
        <v>171690</v>
      </c>
      <c r="Q29" s="60">
        <v>231072</v>
      </c>
      <c r="R29" s="60">
        <v>626833</v>
      </c>
      <c r="S29" s="60">
        <v>0</v>
      </c>
      <c r="T29" s="60">
        <v>0</v>
      </c>
      <c r="U29" s="60">
        <v>0</v>
      </c>
      <c r="V29" s="60">
        <v>0</v>
      </c>
      <c r="W29" s="60">
        <v>6008814</v>
      </c>
      <c r="X29" s="60">
        <v>7099831</v>
      </c>
      <c r="Y29" s="60">
        <v>-1091017</v>
      </c>
      <c r="Z29" s="140">
        <v>-15.37</v>
      </c>
      <c r="AA29" s="155">
        <v>12771030</v>
      </c>
    </row>
    <row r="30" spans="1:27" ht="12.75">
      <c r="A30" s="183" t="s">
        <v>119</v>
      </c>
      <c r="B30" s="182"/>
      <c r="C30" s="155">
        <v>321519584</v>
      </c>
      <c r="D30" s="155">
        <v>0</v>
      </c>
      <c r="E30" s="156">
        <v>345000000</v>
      </c>
      <c r="F30" s="60">
        <v>345000000</v>
      </c>
      <c r="G30" s="60">
        <v>0</v>
      </c>
      <c r="H30" s="60">
        <v>39659158</v>
      </c>
      <c r="I30" s="60">
        <v>0</v>
      </c>
      <c r="J30" s="60">
        <v>39659158</v>
      </c>
      <c r="K30" s="60">
        <v>41573277</v>
      </c>
      <c r="L30" s="60">
        <v>8942776</v>
      </c>
      <c r="M30" s="60">
        <v>40987501</v>
      </c>
      <c r="N30" s="60">
        <v>91503554</v>
      </c>
      <c r="O30" s="60">
        <v>21803470</v>
      </c>
      <c r="P30" s="60">
        <v>23336424</v>
      </c>
      <c r="Q30" s="60">
        <v>24009354</v>
      </c>
      <c r="R30" s="60">
        <v>69149248</v>
      </c>
      <c r="S30" s="60">
        <v>0</v>
      </c>
      <c r="T30" s="60">
        <v>0</v>
      </c>
      <c r="U30" s="60">
        <v>0</v>
      </c>
      <c r="V30" s="60">
        <v>0</v>
      </c>
      <c r="W30" s="60">
        <v>200311960</v>
      </c>
      <c r="X30" s="60">
        <v>225558454</v>
      </c>
      <c r="Y30" s="60">
        <v>-25246494</v>
      </c>
      <c r="Z30" s="140">
        <v>-11.19</v>
      </c>
      <c r="AA30" s="155">
        <v>345000000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41059861</v>
      </c>
      <c r="F31" s="60">
        <v>53866275</v>
      </c>
      <c r="G31" s="60">
        <v>2167957</v>
      </c>
      <c r="H31" s="60">
        <v>4803735</v>
      </c>
      <c r="I31" s="60">
        <v>3194403</v>
      </c>
      <c r="J31" s="60">
        <v>10166095</v>
      </c>
      <c r="K31" s="60">
        <v>4007705</v>
      </c>
      <c r="L31" s="60">
        <v>3892074</v>
      </c>
      <c r="M31" s="60">
        <v>2707815</v>
      </c>
      <c r="N31" s="60">
        <v>10607594</v>
      </c>
      <c r="O31" s="60">
        <v>1958318</v>
      </c>
      <c r="P31" s="60">
        <v>4486865</v>
      </c>
      <c r="Q31" s="60">
        <v>1869820</v>
      </c>
      <c r="R31" s="60">
        <v>8315003</v>
      </c>
      <c r="S31" s="60">
        <v>0</v>
      </c>
      <c r="T31" s="60">
        <v>0</v>
      </c>
      <c r="U31" s="60">
        <v>0</v>
      </c>
      <c r="V31" s="60">
        <v>0</v>
      </c>
      <c r="W31" s="60">
        <v>29088692</v>
      </c>
      <c r="X31" s="60">
        <v>126234965</v>
      </c>
      <c r="Y31" s="60">
        <v>-97146273</v>
      </c>
      <c r="Z31" s="140">
        <v>-76.96</v>
      </c>
      <c r="AA31" s="155">
        <v>53866275</v>
      </c>
    </row>
    <row r="32" spans="1:27" ht="12.75">
      <c r="A32" s="183" t="s">
        <v>121</v>
      </c>
      <c r="B32" s="182"/>
      <c r="C32" s="155">
        <v>46904302</v>
      </c>
      <c r="D32" s="155">
        <v>0</v>
      </c>
      <c r="E32" s="156">
        <v>50059259</v>
      </c>
      <c r="F32" s="60">
        <v>50059259</v>
      </c>
      <c r="G32" s="60">
        <v>1278327</v>
      </c>
      <c r="H32" s="60">
        <v>4488562</v>
      </c>
      <c r="I32" s="60">
        <v>4053846</v>
      </c>
      <c r="J32" s="60">
        <v>9820735</v>
      </c>
      <c r="K32" s="60">
        <v>4673035</v>
      </c>
      <c r="L32" s="60">
        <v>5111829</v>
      </c>
      <c r="M32" s="60">
        <v>4412491</v>
      </c>
      <c r="N32" s="60">
        <v>14197355</v>
      </c>
      <c r="O32" s="60">
        <v>4417692</v>
      </c>
      <c r="P32" s="60">
        <v>4519305</v>
      </c>
      <c r="Q32" s="60">
        <v>2250488</v>
      </c>
      <c r="R32" s="60">
        <v>11187485</v>
      </c>
      <c r="S32" s="60">
        <v>0</v>
      </c>
      <c r="T32" s="60">
        <v>0</v>
      </c>
      <c r="U32" s="60">
        <v>0</v>
      </c>
      <c r="V32" s="60">
        <v>0</v>
      </c>
      <c r="W32" s="60">
        <v>35205575</v>
      </c>
      <c r="X32" s="60">
        <v>34432282</v>
      </c>
      <c r="Y32" s="60">
        <v>773293</v>
      </c>
      <c r="Z32" s="140">
        <v>2.25</v>
      </c>
      <c r="AA32" s="155">
        <v>50059259</v>
      </c>
    </row>
    <row r="33" spans="1:27" ht="12.75">
      <c r="A33" s="183" t="s">
        <v>42</v>
      </c>
      <c r="B33" s="182"/>
      <c r="C33" s="155">
        <v>123608708</v>
      </c>
      <c r="D33" s="155">
        <v>0</v>
      </c>
      <c r="E33" s="156">
        <v>39178999</v>
      </c>
      <c r="F33" s="60">
        <v>39178999</v>
      </c>
      <c r="G33" s="60">
        <v>5132858</v>
      </c>
      <c r="H33" s="60">
        <v>1338248</v>
      </c>
      <c r="I33" s="60">
        <v>833517</v>
      </c>
      <c r="J33" s="60">
        <v>7304623</v>
      </c>
      <c r="K33" s="60">
        <v>526454</v>
      </c>
      <c r="L33" s="60">
        <v>924242</v>
      </c>
      <c r="M33" s="60">
        <v>964242</v>
      </c>
      <c r="N33" s="60">
        <v>2414938</v>
      </c>
      <c r="O33" s="60">
        <v>784993</v>
      </c>
      <c r="P33" s="60">
        <v>1326036</v>
      </c>
      <c r="Q33" s="60">
        <v>2865325</v>
      </c>
      <c r="R33" s="60">
        <v>4976354</v>
      </c>
      <c r="S33" s="60">
        <v>0</v>
      </c>
      <c r="T33" s="60">
        <v>0</v>
      </c>
      <c r="U33" s="60">
        <v>0</v>
      </c>
      <c r="V33" s="60">
        <v>0</v>
      </c>
      <c r="W33" s="60">
        <v>14695915</v>
      </c>
      <c r="X33" s="60">
        <v>26908478</v>
      </c>
      <c r="Y33" s="60">
        <v>-12212563</v>
      </c>
      <c r="Z33" s="140">
        <v>-45.39</v>
      </c>
      <c r="AA33" s="155">
        <v>39178999</v>
      </c>
    </row>
    <row r="34" spans="1:27" ht="12.75">
      <c r="A34" s="183" t="s">
        <v>43</v>
      </c>
      <c r="B34" s="182"/>
      <c r="C34" s="155">
        <v>131652243</v>
      </c>
      <c r="D34" s="155">
        <v>0</v>
      </c>
      <c r="E34" s="156">
        <v>115504991</v>
      </c>
      <c r="F34" s="60">
        <v>115504992</v>
      </c>
      <c r="G34" s="60">
        <v>6373741</v>
      </c>
      <c r="H34" s="60">
        <v>14122232</v>
      </c>
      <c r="I34" s="60">
        <v>10277626</v>
      </c>
      <c r="J34" s="60">
        <v>30773599</v>
      </c>
      <c r="K34" s="60">
        <v>13627372</v>
      </c>
      <c r="L34" s="60">
        <v>7479774</v>
      </c>
      <c r="M34" s="60">
        <v>12342165</v>
      </c>
      <c r="N34" s="60">
        <v>33449311</v>
      </c>
      <c r="O34" s="60">
        <v>9969420</v>
      </c>
      <c r="P34" s="60">
        <v>10488286</v>
      </c>
      <c r="Q34" s="60">
        <v>8288687</v>
      </c>
      <c r="R34" s="60">
        <v>28746393</v>
      </c>
      <c r="S34" s="60">
        <v>0</v>
      </c>
      <c r="T34" s="60">
        <v>0</v>
      </c>
      <c r="U34" s="60">
        <v>0</v>
      </c>
      <c r="V34" s="60">
        <v>0</v>
      </c>
      <c r="W34" s="60">
        <v>92969303</v>
      </c>
      <c r="X34" s="60">
        <v>78653108</v>
      </c>
      <c r="Y34" s="60">
        <v>14316195</v>
      </c>
      <c r="Z34" s="140">
        <v>18.2</v>
      </c>
      <c r="AA34" s="155">
        <v>115504992</v>
      </c>
    </row>
    <row r="35" spans="1:27" ht="12.75">
      <c r="A35" s="181" t="s">
        <v>122</v>
      </c>
      <c r="B35" s="185"/>
      <c r="C35" s="155">
        <v>380509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1114806508</v>
      </c>
      <c r="D36" s="188">
        <f>SUM(D25:D35)</f>
        <v>0</v>
      </c>
      <c r="E36" s="189">
        <f t="shared" si="1"/>
        <v>1104879328</v>
      </c>
      <c r="F36" s="190">
        <f t="shared" si="1"/>
        <v>1117685743</v>
      </c>
      <c r="G36" s="190">
        <f t="shared" si="1"/>
        <v>41203372</v>
      </c>
      <c r="H36" s="190">
        <f t="shared" si="1"/>
        <v>89620337</v>
      </c>
      <c r="I36" s="190">
        <f t="shared" si="1"/>
        <v>43556786</v>
      </c>
      <c r="J36" s="190">
        <f t="shared" si="1"/>
        <v>174380495</v>
      </c>
      <c r="K36" s="190">
        <f t="shared" si="1"/>
        <v>91356186</v>
      </c>
      <c r="L36" s="190">
        <f t="shared" si="1"/>
        <v>51992564</v>
      </c>
      <c r="M36" s="190">
        <f t="shared" si="1"/>
        <v>88245615</v>
      </c>
      <c r="N36" s="190">
        <f t="shared" si="1"/>
        <v>231594365</v>
      </c>
      <c r="O36" s="190">
        <f t="shared" si="1"/>
        <v>65763174</v>
      </c>
      <c r="P36" s="190">
        <f t="shared" si="1"/>
        <v>69801275</v>
      </c>
      <c r="Q36" s="190">
        <f t="shared" si="1"/>
        <v>64516646</v>
      </c>
      <c r="R36" s="190">
        <f t="shared" si="1"/>
        <v>200081095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606055955</v>
      </c>
      <c r="X36" s="190">
        <f t="shared" si="1"/>
        <v>845697792</v>
      </c>
      <c r="Y36" s="190">
        <f t="shared" si="1"/>
        <v>-239641837</v>
      </c>
      <c r="Z36" s="191">
        <f>+IF(X36&lt;&gt;0,+(Y36/X36)*100,0)</f>
        <v>-28.336580663556944</v>
      </c>
      <c r="AA36" s="188">
        <f>SUM(AA25:AA35)</f>
        <v>1117685743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-27269757</v>
      </c>
      <c r="D38" s="199">
        <f>+D22-D36</f>
        <v>0</v>
      </c>
      <c r="E38" s="200">
        <f t="shared" si="2"/>
        <v>-46082502</v>
      </c>
      <c r="F38" s="106">
        <f t="shared" si="2"/>
        <v>-58888917</v>
      </c>
      <c r="G38" s="106">
        <f t="shared" si="2"/>
        <v>156687140</v>
      </c>
      <c r="H38" s="106">
        <f t="shared" si="2"/>
        <v>-37661114</v>
      </c>
      <c r="I38" s="106">
        <f t="shared" si="2"/>
        <v>18835777</v>
      </c>
      <c r="J38" s="106">
        <f t="shared" si="2"/>
        <v>137861803</v>
      </c>
      <c r="K38" s="106">
        <f t="shared" si="2"/>
        <v>-46198863</v>
      </c>
      <c r="L38" s="106">
        <f t="shared" si="2"/>
        <v>16548656</v>
      </c>
      <c r="M38" s="106">
        <f t="shared" si="2"/>
        <v>67002267</v>
      </c>
      <c r="N38" s="106">
        <f t="shared" si="2"/>
        <v>37352060</v>
      </c>
      <c r="O38" s="106">
        <f t="shared" si="2"/>
        <v>-12207996</v>
      </c>
      <c r="P38" s="106">
        <f t="shared" si="2"/>
        <v>-13021635</v>
      </c>
      <c r="Q38" s="106">
        <f t="shared" si="2"/>
        <v>82981896</v>
      </c>
      <c r="R38" s="106">
        <f t="shared" si="2"/>
        <v>57752265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232966128</v>
      </c>
      <c r="X38" s="106">
        <f>IF(F22=F36,0,X22-X36)</f>
        <v>23985976</v>
      </c>
      <c r="Y38" s="106">
        <f t="shared" si="2"/>
        <v>208980152</v>
      </c>
      <c r="Z38" s="201">
        <f>+IF(X38&lt;&gt;0,+(Y38/X38)*100,0)</f>
        <v>871.2597394410801</v>
      </c>
      <c r="AA38" s="199">
        <f>+AA22-AA36</f>
        <v>-58888917</v>
      </c>
    </row>
    <row r="39" spans="1:27" ht="12.75">
      <c r="A39" s="181" t="s">
        <v>46</v>
      </c>
      <c r="B39" s="185"/>
      <c r="C39" s="155">
        <v>35069166</v>
      </c>
      <c r="D39" s="155">
        <v>0</v>
      </c>
      <c r="E39" s="156">
        <v>91144900</v>
      </c>
      <c r="F39" s="60">
        <v>106975208</v>
      </c>
      <c r="G39" s="60">
        <v>43817000</v>
      </c>
      <c r="H39" s="60">
        <v>0</v>
      </c>
      <c r="I39" s="60">
        <v>0</v>
      </c>
      <c r="J39" s="60">
        <v>43817000</v>
      </c>
      <c r="K39" s="60">
        <v>0</v>
      </c>
      <c r="L39" s="60">
        <v>0</v>
      </c>
      <c r="M39" s="60">
        <v>34271000</v>
      </c>
      <c r="N39" s="60">
        <v>34271000</v>
      </c>
      <c r="O39" s="60">
        <v>0</v>
      </c>
      <c r="P39" s="60">
        <v>0</v>
      </c>
      <c r="Q39" s="60">
        <v>18856900</v>
      </c>
      <c r="R39" s="60">
        <v>18856900</v>
      </c>
      <c r="S39" s="60">
        <v>0</v>
      </c>
      <c r="T39" s="60">
        <v>0</v>
      </c>
      <c r="U39" s="60">
        <v>0</v>
      </c>
      <c r="V39" s="60">
        <v>0</v>
      </c>
      <c r="W39" s="60">
        <v>96944900</v>
      </c>
      <c r="X39" s="60">
        <v>91144900</v>
      </c>
      <c r="Y39" s="60">
        <v>5800000</v>
      </c>
      <c r="Z39" s="140">
        <v>6.36</v>
      </c>
      <c r="AA39" s="155">
        <v>106975208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7799409</v>
      </c>
      <c r="D42" s="206">
        <f>SUM(D38:D41)</f>
        <v>0</v>
      </c>
      <c r="E42" s="207">
        <f t="shared" si="3"/>
        <v>45062398</v>
      </c>
      <c r="F42" s="88">
        <f t="shared" si="3"/>
        <v>48086291</v>
      </c>
      <c r="G42" s="88">
        <f t="shared" si="3"/>
        <v>200504140</v>
      </c>
      <c r="H42" s="88">
        <f t="shared" si="3"/>
        <v>-37661114</v>
      </c>
      <c r="I42" s="88">
        <f t="shared" si="3"/>
        <v>18835777</v>
      </c>
      <c r="J42" s="88">
        <f t="shared" si="3"/>
        <v>181678803</v>
      </c>
      <c r="K42" s="88">
        <f t="shared" si="3"/>
        <v>-46198863</v>
      </c>
      <c r="L42" s="88">
        <f t="shared" si="3"/>
        <v>16548656</v>
      </c>
      <c r="M42" s="88">
        <f t="shared" si="3"/>
        <v>101273267</v>
      </c>
      <c r="N42" s="88">
        <f t="shared" si="3"/>
        <v>71623060</v>
      </c>
      <c r="O42" s="88">
        <f t="shared" si="3"/>
        <v>-12207996</v>
      </c>
      <c r="P42" s="88">
        <f t="shared" si="3"/>
        <v>-13021635</v>
      </c>
      <c r="Q42" s="88">
        <f t="shared" si="3"/>
        <v>101838796</v>
      </c>
      <c r="R42" s="88">
        <f t="shared" si="3"/>
        <v>76609165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329911028</v>
      </c>
      <c r="X42" s="88">
        <f t="shared" si="3"/>
        <v>115130876</v>
      </c>
      <c r="Y42" s="88">
        <f t="shared" si="3"/>
        <v>214780152</v>
      </c>
      <c r="Z42" s="208">
        <f>+IF(X42&lt;&gt;0,+(Y42/X42)*100,0)</f>
        <v>186.55304246968467</v>
      </c>
      <c r="AA42" s="206">
        <f>SUM(AA38:AA41)</f>
        <v>48086291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7799409</v>
      </c>
      <c r="D44" s="210">
        <f>+D42-D43</f>
        <v>0</v>
      </c>
      <c r="E44" s="211">
        <f t="shared" si="4"/>
        <v>45062398</v>
      </c>
      <c r="F44" s="77">
        <f t="shared" si="4"/>
        <v>48086291</v>
      </c>
      <c r="G44" s="77">
        <f t="shared" si="4"/>
        <v>200504140</v>
      </c>
      <c r="H44" s="77">
        <f t="shared" si="4"/>
        <v>-37661114</v>
      </c>
      <c r="I44" s="77">
        <f t="shared" si="4"/>
        <v>18835777</v>
      </c>
      <c r="J44" s="77">
        <f t="shared" si="4"/>
        <v>181678803</v>
      </c>
      <c r="K44" s="77">
        <f t="shared" si="4"/>
        <v>-46198863</v>
      </c>
      <c r="L44" s="77">
        <f t="shared" si="4"/>
        <v>16548656</v>
      </c>
      <c r="M44" s="77">
        <f t="shared" si="4"/>
        <v>101273267</v>
      </c>
      <c r="N44" s="77">
        <f t="shared" si="4"/>
        <v>71623060</v>
      </c>
      <c r="O44" s="77">
        <f t="shared" si="4"/>
        <v>-12207996</v>
      </c>
      <c r="P44" s="77">
        <f t="shared" si="4"/>
        <v>-13021635</v>
      </c>
      <c r="Q44" s="77">
        <f t="shared" si="4"/>
        <v>101838796</v>
      </c>
      <c r="R44" s="77">
        <f t="shared" si="4"/>
        <v>76609165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329911028</v>
      </c>
      <c r="X44" s="77">
        <f t="shared" si="4"/>
        <v>115130876</v>
      </c>
      <c r="Y44" s="77">
        <f t="shared" si="4"/>
        <v>214780152</v>
      </c>
      <c r="Z44" s="212">
        <f>+IF(X44&lt;&gt;0,+(Y44/X44)*100,0)</f>
        <v>186.55304246968467</v>
      </c>
      <c r="AA44" s="210">
        <f>+AA42-AA43</f>
        <v>48086291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7799409</v>
      </c>
      <c r="D46" s="206">
        <f>SUM(D44:D45)</f>
        <v>0</v>
      </c>
      <c r="E46" s="207">
        <f t="shared" si="5"/>
        <v>45062398</v>
      </c>
      <c r="F46" s="88">
        <f t="shared" si="5"/>
        <v>48086291</v>
      </c>
      <c r="G46" s="88">
        <f t="shared" si="5"/>
        <v>200504140</v>
      </c>
      <c r="H46" s="88">
        <f t="shared" si="5"/>
        <v>-37661114</v>
      </c>
      <c r="I46" s="88">
        <f t="shared" si="5"/>
        <v>18835777</v>
      </c>
      <c r="J46" s="88">
        <f t="shared" si="5"/>
        <v>181678803</v>
      </c>
      <c r="K46" s="88">
        <f t="shared" si="5"/>
        <v>-46198863</v>
      </c>
      <c r="L46" s="88">
        <f t="shared" si="5"/>
        <v>16548656</v>
      </c>
      <c r="M46" s="88">
        <f t="shared" si="5"/>
        <v>101273267</v>
      </c>
      <c r="N46" s="88">
        <f t="shared" si="5"/>
        <v>71623060</v>
      </c>
      <c r="O46" s="88">
        <f t="shared" si="5"/>
        <v>-12207996</v>
      </c>
      <c r="P46" s="88">
        <f t="shared" si="5"/>
        <v>-13021635</v>
      </c>
      <c r="Q46" s="88">
        <f t="shared" si="5"/>
        <v>101838796</v>
      </c>
      <c r="R46" s="88">
        <f t="shared" si="5"/>
        <v>76609165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329911028</v>
      </c>
      <c r="X46" s="88">
        <f t="shared" si="5"/>
        <v>115130876</v>
      </c>
      <c r="Y46" s="88">
        <f t="shared" si="5"/>
        <v>214780152</v>
      </c>
      <c r="Z46" s="208">
        <f>+IF(X46&lt;&gt;0,+(Y46/X46)*100,0)</f>
        <v>186.55304246968467</v>
      </c>
      <c r="AA46" s="206">
        <f>SUM(AA44:AA45)</f>
        <v>48086291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7799409</v>
      </c>
      <c r="D48" s="217">
        <f>SUM(D46:D47)</f>
        <v>0</v>
      </c>
      <c r="E48" s="218">
        <f t="shared" si="6"/>
        <v>45062398</v>
      </c>
      <c r="F48" s="219">
        <f t="shared" si="6"/>
        <v>48086291</v>
      </c>
      <c r="G48" s="219">
        <f t="shared" si="6"/>
        <v>200504140</v>
      </c>
      <c r="H48" s="220">
        <f t="shared" si="6"/>
        <v>-37661114</v>
      </c>
      <c r="I48" s="220">
        <f t="shared" si="6"/>
        <v>18835777</v>
      </c>
      <c r="J48" s="220">
        <f t="shared" si="6"/>
        <v>181678803</v>
      </c>
      <c r="K48" s="220">
        <f t="shared" si="6"/>
        <v>-46198863</v>
      </c>
      <c r="L48" s="220">
        <f t="shared" si="6"/>
        <v>16548656</v>
      </c>
      <c r="M48" s="219">
        <f t="shared" si="6"/>
        <v>101273267</v>
      </c>
      <c r="N48" s="219">
        <f t="shared" si="6"/>
        <v>71623060</v>
      </c>
      <c r="O48" s="220">
        <f t="shared" si="6"/>
        <v>-12207996</v>
      </c>
      <c r="P48" s="220">
        <f t="shared" si="6"/>
        <v>-13021635</v>
      </c>
      <c r="Q48" s="220">
        <f t="shared" si="6"/>
        <v>101838796</v>
      </c>
      <c r="R48" s="220">
        <f t="shared" si="6"/>
        <v>76609165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329911028</v>
      </c>
      <c r="X48" s="220">
        <f t="shared" si="6"/>
        <v>115130876</v>
      </c>
      <c r="Y48" s="220">
        <f t="shared" si="6"/>
        <v>214780152</v>
      </c>
      <c r="Z48" s="221">
        <f>+IF(X48&lt;&gt;0,+(Y48/X48)*100,0)</f>
        <v>186.55304246968467</v>
      </c>
      <c r="AA48" s="222">
        <f>SUM(AA46:AA47)</f>
        <v>48086291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15852974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1205147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28118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14619709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80297</v>
      </c>
      <c r="D9" s="153">
        <f>SUM(D10:D14)</f>
        <v>0</v>
      </c>
      <c r="E9" s="154">
        <f t="shared" si="1"/>
        <v>0</v>
      </c>
      <c r="F9" s="100">
        <f t="shared" si="1"/>
        <v>819703</v>
      </c>
      <c r="G9" s="100">
        <f t="shared" si="1"/>
        <v>0</v>
      </c>
      <c r="H9" s="100">
        <f t="shared" si="1"/>
        <v>0</v>
      </c>
      <c r="I9" s="100">
        <f t="shared" si="1"/>
        <v>487387</v>
      </c>
      <c r="J9" s="100">
        <f t="shared" si="1"/>
        <v>487387</v>
      </c>
      <c r="K9" s="100">
        <f t="shared" si="1"/>
        <v>0</v>
      </c>
      <c r="L9" s="100">
        <f t="shared" si="1"/>
        <v>148924</v>
      </c>
      <c r="M9" s="100">
        <f t="shared" si="1"/>
        <v>0</v>
      </c>
      <c r="N9" s="100">
        <f t="shared" si="1"/>
        <v>148924</v>
      </c>
      <c r="O9" s="100">
        <f t="shared" si="1"/>
        <v>0</v>
      </c>
      <c r="P9" s="100">
        <f t="shared" si="1"/>
        <v>123385</v>
      </c>
      <c r="Q9" s="100">
        <f t="shared" si="1"/>
        <v>66464</v>
      </c>
      <c r="R9" s="100">
        <f t="shared" si="1"/>
        <v>189849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826160</v>
      </c>
      <c r="X9" s="100">
        <f t="shared" si="1"/>
        <v>0</v>
      </c>
      <c r="Y9" s="100">
        <f t="shared" si="1"/>
        <v>826160</v>
      </c>
      <c r="Z9" s="137">
        <f>+IF(X9&lt;&gt;0,+(Y9/X9)*100,0)</f>
        <v>0</v>
      </c>
      <c r="AA9" s="102">
        <f>SUM(AA10:AA14)</f>
        <v>819703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>
        <v>80297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>
        <v>819703</v>
      </c>
      <c r="G13" s="60"/>
      <c r="H13" s="60"/>
      <c r="I13" s="60">
        <v>487387</v>
      </c>
      <c r="J13" s="60">
        <v>487387</v>
      </c>
      <c r="K13" s="60"/>
      <c r="L13" s="60">
        <v>148924</v>
      </c>
      <c r="M13" s="60"/>
      <c r="N13" s="60">
        <v>148924</v>
      </c>
      <c r="O13" s="60"/>
      <c r="P13" s="60">
        <v>123385</v>
      </c>
      <c r="Q13" s="60">
        <v>66464</v>
      </c>
      <c r="R13" s="60">
        <v>189849</v>
      </c>
      <c r="S13" s="60"/>
      <c r="T13" s="60"/>
      <c r="U13" s="60"/>
      <c r="V13" s="60"/>
      <c r="W13" s="60">
        <v>826160</v>
      </c>
      <c r="X13" s="60"/>
      <c r="Y13" s="60">
        <v>826160</v>
      </c>
      <c r="Z13" s="140"/>
      <c r="AA13" s="62">
        <v>819703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47275619</v>
      </c>
      <c r="D15" s="153">
        <f>SUM(D16:D18)</f>
        <v>0</v>
      </c>
      <c r="E15" s="154">
        <f t="shared" si="2"/>
        <v>96124514</v>
      </c>
      <c r="F15" s="100">
        <f t="shared" si="2"/>
        <v>115286207</v>
      </c>
      <c r="G15" s="100">
        <f t="shared" si="2"/>
        <v>333802</v>
      </c>
      <c r="H15" s="100">
        <f t="shared" si="2"/>
        <v>21739337</v>
      </c>
      <c r="I15" s="100">
        <f t="shared" si="2"/>
        <v>9943560</v>
      </c>
      <c r="J15" s="100">
        <f t="shared" si="2"/>
        <v>32016699</v>
      </c>
      <c r="K15" s="100">
        <f t="shared" si="2"/>
        <v>8930014</v>
      </c>
      <c r="L15" s="100">
        <f t="shared" si="2"/>
        <v>16802694</v>
      </c>
      <c r="M15" s="100">
        <f t="shared" si="2"/>
        <v>19217936</v>
      </c>
      <c r="N15" s="100">
        <f t="shared" si="2"/>
        <v>44950644</v>
      </c>
      <c r="O15" s="100">
        <f t="shared" si="2"/>
        <v>11060306</v>
      </c>
      <c r="P15" s="100">
        <f t="shared" si="2"/>
        <v>1358135</v>
      </c>
      <c r="Q15" s="100">
        <f t="shared" si="2"/>
        <v>15447015</v>
      </c>
      <c r="R15" s="100">
        <f t="shared" si="2"/>
        <v>27865456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104832799</v>
      </c>
      <c r="X15" s="100">
        <f t="shared" si="2"/>
        <v>74715084</v>
      </c>
      <c r="Y15" s="100">
        <f t="shared" si="2"/>
        <v>30117715</v>
      </c>
      <c r="Z15" s="137">
        <f>+IF(X15&lt;&gt;0,+(Y15/X15)*100,0)</f>
        <v>40.31008651479265</v>
      </c>
      <c r="AA15" s="102">
        <f>SUM(AA16:AA18)</f>
        <v>115286207</v>
      </c>
    </row>
    <row r="16" spans="1:27" ht="12.75">
      <c r="A16" s="138" t="s">
        <v>85</v>
      </c>
      <c r="B16" s="136"/>
      <c r="C16" s="155">
        <v>5397464</v>
      </c>
      <c r="D16" s="155"/>
      <c r="E16" s="156">
        <v>235000</v>
      </c>
      <c r="F16" s="60">
        <v>235000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235000</v>
      </c>
    </row>
    <row r="17" spans="1:27" ht="12.75">
      <c r="A17" s="138" t="s">
        <v>86</v>
      </c>
      <c r="B17" s="136"/>
      <c r="C17" s="155">
        <v>41878155</v>
      </c>
      <c r="D17" s="155"/>
      <c r="E17" s="156">
        <v>95889514</v>
      </c>
      <c r="F17" s="60">
        <v>115051207</v>
      </c>
      <c r="G17" s="60">
        <v>333802</v>
      </c>
      <c r="H17" s="60">
        <v>21739337</v>
      </c>
      <c r="I17" s="60">
        <v>9943560</v>
      </c>
      <c r="J17" s="60">
        <v>32016699</v>
      </c>
      <c r="K17" s="60">
        <v>8930014</v>
      </c>
      <c r="L17" s="60">
        <v>16802694</v>
      </c>
      <c r="M17" s="60">
        <v>19217936</v>
      </c>
      <c r="N17" s="60">
        <v>44950644</v>
      </c>
      <c r="O17" s="60">
        <v>11060306</v>
      </c>
      <c r="P17" s="60">
        <v>1358135</v>
      </c>
      <c r="Q17" s="60">
        <v>15447015</v>
      </c>
      <c r="R17" s="60">
        <v>27865456</v>
      </c>
      <c r="S17" s="60"/>
      <c r="T17" s="60"/>
      <c r="U17" s="60"/>
      <c r="V17" s="60"/>
      <c r="W17" s="60">
        <v>104832799</v>
      </c>
      <c r="X17" s="60">
        <v>74715084</v>
      </c>
      <c r="Y17" s="60">
        <v>30117715</v>
      </c>
      <c r="Z17" s="140">
        <v>40.31</v>
      </c>
      <c r="AA17" s="62">
        <v>115051207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13209118</v>
      </c>
      <c r="D19" s="153">
        <f>SUM(D20:D23)</f>
        <v>0</v>
      </c>
      <c r="E19" s="154">
        <f t="shared" si="3"/>
        <v>45000000</v>
      </c>
      <c r="F19" s="100">
        <f t="shared" si="3"/>
        <v>47025000</v>
      </c>
      <c r="G19" s="100">
        <f t="shared" si="3"/>
        <v>125454</v>
      </c>
      <c r="H19" s="100">
        <f t="shared" si="3"/>
        <v>96359</v>
      </c>
      <c r="I19" s="100">
        <f t="shared" si="3"/>
        <v>1157836</v>
      </c>
      <c r="J19" s="100">
        <f t="shared" si="3"/>
        <v>1379649</v>
      </c>
      <c r="K19" s="100">
        <f t="shared" si="3"/>
        <v>120927</v>
      </c>
      <c r="L19" s="100">
        <f t="shared" si="3"/>
        <v>128583</v>
      </c>
      <c r="M19" s="100">
        <f t="shared" si="3"/>
        <v>620615</v>
      </c>
      <c r="N19" s="100">
        <f t="shared" si="3"/>
        <v>870125</v>
      </c>
      <c r="O19" s="100">
        <f t="shared" si="3"/>
        <v>155767</v>
      </c>
      <c r="P19" s="100">
        <f t="shared" si="3"/>
        <v>552156</v>
      </c>
      <c r="Q19" s="100">
        <f t="shared" si="3"/>
        <v>814772</v>
      </c>
      <c r="R19" s="100">
        <f t="shared" si="3"/>
        <v>1522695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3772469</v>
      </c>
      <c r="X19" s="100">
        <f t="shared" si="3"/>
        <v>38879997</v>
      </c>
      <c r="Y19" s="100">
        <f t="shared" si="3"/>
        <v>-35107528</v>
      </c>
      <c r="Z19" s="137">
        <f>+IF(X19&lt;&gt;0,+(Y19/X19)*100,0)</f>
        <v>-90.29714688506792</v>
      </c>
      <c r="AA19" s="102">
        <f>SUM(AA20:AA23)</f>
        <v>47025000</v>
      </c>
    </row>
    <row r="20" spans="1:27" ht="12.75">
      <c r="A20" s="138" t="s">
        <v>89</v>
      </c>
      <c r="B20" s="136"/>
      <c r="C20" s="155">
        <v>13159543</v>
      </c>
      <c r="D20" s="155"/>
      <c r="E20" s="156">
        <v>45000000</v>
      </c>
      <c r="F20" s="60">
        <v>47025000</v>
      </c>
      <c r="G20" s="60">
        <v>125454</v>
      </c>
      <c r="H20" s="60">
        <v>96359</v>
      </c>
      <c r="I20" s="60">
        <v>1157836</v>
      </c>
      <c r="J20" s="60">
        <v>1379649</v>
      </c>
      <c r="K20" s="60">
        <v>120927</v>
      </c>
      <c r="L20" s="60">
        <v>128583</v>
      </c>
      <c r="M20" s="60">
        <v>620615</v>
      </c>
      <c r="N20" s="60">
        <v>870125</v>
      </c>
      <c r="O20" s="60">
        <v>155767</v>
      </c>
      <c r="P20" s="60">
        <v>552156</v>
      </c>
      <c r="Q20" s="60">
        <v>814772</v>
      </c>
      <c r="R20" s="60">
        <v>1522695</v>
      </c>
      <c r="S20" s="60"/>
      <c r="T20" s="60"/>
      <c r="U20" s="60"/>
      <c r="V20" s="60"/>
      <c r="W20" s="60">
        <v>3772469</v>
      </c>
      <c r="X20" s="60">
        <v>38879997</v>
      </c>
      <c r="Y20" s="60">
        <v>-35107528</v>
      </c>
      <c r="Z20" s="140">
        <v>-90.3</v>
      </c>
      <c r="AA20" s="62">
        <v>47025000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49575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76418008</v>
      </c>
      <c r="D25" s="217">
        <f>+D5+D9+D15+D19+D24</f>
        <v>0</v>
      </c>
      <c r="E25" s="230">
        <f t="shared" si="4"/>
        <v>141124514</v>
      </c>
      <c r="F25" s="219">
        <f t="shared" si="4"/>
        <v>163130910</v>
      </c>
      <c r="G25" s="219">
        <f t="shared" si="4"/>
        <v>459256</v>
      </c>
      <c r="H25" s="219">
        <f t="shared" si="4"/>
        <v>21835696</v>
      </c>
      <c r="I25" s="219">
        <f t="shared" si="4"/>
        <v>11588783</v>
      </c>
      <c r="J25" s="219">
        <f t="shared" si="4"/>
        <v>33883735</v>
      </c>
      <c r="K25" s="219">
        <f t="shared" si="4"/>
        <v>9050941</v>
      </c>
      <c r="L25" s="219">
        <f t="shared" si="4"/>
        <v>17080201</v>
      </c>
      <c r="M25" s="219">
        <f t="shared" si="4"/>
        <v>19838551</v>
      </c>
      <c r="N25" s="219">
        <f t="shared" si="4"/>
        <v>45969693</v>
      </c>
      <c r="O25" s="219">
        <f t="shared" si="4"/>
        <v>11216073</v>
      </c>
      <c r="P25" s="219">
        <f t="shared" si="4"/>
        <v>2033676</v>
      </c>
      <c r="Q25" s="219">
        <f t="shared" si="4"/>
        <v>16328251</v>
      </c>
      <c r="R25" s="219">
        <f t="shared" si="4"/>
        <v>29578000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109431428</v>
      </c>
      <c r="X25" s="219">
        <f t="shared" si="4"/>
        <v>113595081</v>
      </c>
      <c r="Y25" s="219">
        <f t="shared" si="4"/>
        <v>-4163653</v>
      </c>
      <c r="Z25" s="231">
        <f>+IF(X25&lt;&gt;0,+(Y25/X25)*100,0)</f>
        <v>-3.6653462133628834</v>
      </c>
      <c r="AA25" s="232">
        <f>+AA5+AA9+AA15+AA19+AA24</f>
        <v>163130910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35069166</v>
      </c>
      <c r="D28" s="155"/>
      <c r="E28" s="156">
        <v>91144900</v>
      </c>
      <c r="F28" s="60">
        <v>106975208</v>
      </c>
      <c r="G28" s="60">
        <v>333802</v>
      </c>
      <c r="H28" s="60">
        <v>17605328</v>
      </c>
      <c r="I28" s="60">
        <v>9943560</v>
      </c>
      <c r="J28" s="60">
        <v>27882690</v>
      </c>
      <c r="K28" s="60">
        <v>8930014</v>
      </c>
      <c r="L28" s="60">
        <v>16357644</v>
      </c>
      <c r="M28" s="60">
        <v>18355355</v>
      </c>
      <c r="N28" s="60">
        <v>43643013</v>
      </c>
      <c r="O28" s="60">
        <v>11060306</v>
      </c>
      <c r="P28" s="60">
        <v>1358135</v>
      </c>
      <c r="Q28" s="60">
        <v>15447015</v>
      </c>
      <c r="R28" s="60">
        <v>27865456</v>
      </c>
      <c r="S28" s="60"/>
      <c r="T28" s="60"/>
      <c r="U28" s="60"/>
      <c r="V28" s="60"/>
      <c r="W28" s="60">
        <v>99391159</v>
      </c>
      <c r="X28" s="60">
        <v>70109956</v>
      </c>
      <c r="Y28" s="60">
        <v>29281203</v>
      </c>
      <c r="Z28" s="140">
        <v>41.76</v>
      </c>
      <c r="AA28" s="155">
        <v>106975208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35069166</v>
      </c>
      <c r="D32" s="210">
        <f>SUM(D28:D31)</f>
        <v>0</v>
      </c>
      <c r="E32" s="211">
        <f t="shared" si="5"/>
        <v>91144900</v>
      </c>
      <c r="F32" s="77">
        <f t="shared" si="5"/>
        <v>106975208</v>
      </c>
      <c r="G32" s="77">
        <f t="shared" si="5"/>
        <v>333802</v>
      </c>
      <c r="H32" s="77">
        <f t="shared" si="5"/>
        <v>17605328</v>
      </c>
      <c r="I32" s="77">
        <f t="shared" si="5"/>
        <v>9943560</v>
      </c>
      <c r="J32" s="77">
        <f t="shared" si="5"/>
        <v>27882690</v>
      </c>
      <c r="K32" s="77">
        <f t="shared" si="5"/>
        <v>8930014</v>
      </c>
      <c r="L32" s="77">
        <f t="shared" si="5"/>
        <v>16357644</v>
      </c>
      <c r="M32" s="77">
        <f t="shared" si="5"/>
        <v>18355355</v>
      </c>
      <c r="N32" s="77">
        <f t="shared" si="5"/>
        <v>43643013</v>
      </c>
      <c r="O32" s="77">
        <f t="shared" si="5"/>
        <v>11060306</v>
      </c>
      <c r="P32" s="77">
        <f t="shared" si="5"/>
        <v>1358135</v>
      </c>
      <c r="Q32" s="77">
        <f t="shared" si="5"/>
        <v>15447015</v>
      </c>
      <c r="R32" s="77">
        <f t="shared" si="5"/>
        <v>27865456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99391159</v>
      </c>
      <c r="X32" s="77">
        <f t="shared" si="5"/>
        <v>70109956</v>
      </c>
      <c r="Y32" s="77">
        <f t="shared" si="5"/>
        <v>29281203</v>
      </c>
      <c r="Z32" s="212">
        <f>+IF(X32&lt;&gt;0,+(Y32/X32)*100,0)</f>
        <v>41.76468603118222</v>
      </c>
      <c r="AA32" s="79">
        <f>SUM(AA28:AA31)</f>
        <v>106975208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12192208</v>
      </c>
      <c r="D34" s="155"/>
      <c r="E34" s="156">
        <v>34744614</v>
      </c>
      <c r="F34" s="60">
        <v>30000000</v>
      </c>
      <c r="G34" s="60"/>
      <c r="H34" s="60"/>
      <c r="I34" s="60">
        <v>1435389</v>
      </c>
      <c r="J34" s="60">
        <v>1435389</v>
      </c>
      <c r="K34" s="60">
        <v>16772</v>
      </c>
      <c r="L34" s="60">
        <v>626243</v>
      </c>
      <c r="M34" s="60">
        <v>1074108</v>
      </c>
      <c r="N34" s="60">
        <v>1717123</v>
      </c>
      <c r="O34" s="60">
        <v>2156</v>
      </c>
      <c r="P34" s="60">
        <v>186544</v>
      </c>
      <c r="Q34" s="60">
        <v>404594</v>
      </c>
      <c r="R34" s="60">
        <v>593294</v>
      </c>
      <c r="S34" s="60"/>
      <c r="T34" s="60"/>
      <c r="U34" s="60"/>
      <c r="V34" s="60"/>
      <c r="W34" s="60">
        <v>3745806</v>
      </c>
      <c r="X34" s="60">
        <v>24878997</v>
      </c>
      <c r="Y34" s="60">
        <v>-21133191</v>
      </c>
      <c r="Z34" s="140">
        <v>-84.94</v>
      </c>
      <c r="AA34" s="62">
        <v>30000000</v>
      </c>
    </row>
    <row r="35" spans="1:27" ht="12.75">
      <c r="A35" s="237" t="s">
        <v>53</v>
      </c>
      <c r="B35" s="136"/>
      <c r="C35" s="155">
        <v>29156634</v>
      </c>
      <c r="D35" s="155"/>
      <c r="E35" s="156">
        <v>15235000</v>
      </c>
      <c r="F35" s="60">
        <v>26155702</v>
      </c>
      <c r="G35" s="60">
        <v>125454</v>
      </c>
      <c r="H35" s="60">
        <v>4230368</v>
      </c>
      <c r="I35" s="60">
        <v>209834</v>
      </c>
      <c r="J35" s="60">
        <v>4565656</v>
      </c>
      <c r="K35" s="60">
        <v>104155</v>
      </c>
      <c r="L35" s="60">
        <v>96314</v>
      </c>
      <c r="M35" s="60">
        <v>409088</v>
      </c>
      <c r="N35" s="60">
        <v>609557</v>
      </c>
      <c r="O35" s="60">
        <v>153611</v>
      </c>
      <c r="P35" s="60">
        <v>488997</v>
      </c>
      <c r="Q35" s="60">
        <v>476642</v>
      </c>
      <c r="R35" s="60">
        <v>1119250</v>
      </c>
      <c r="S35" s="60"/>
      <c r="T35" s="60"/>
      <c r="U35" s="60"/>
      <c r="V35" s="60"/>
      <c r="W35" s="60">
        <v>6294463</v>
      </c>
      <c r="X35" s="60">
        <v>18605453</v>
      </c>
      <c r="Y35" s="60">
        <v>-12310990</v>
      </c>
      <c r="Z35" s="140">
        <v>-66.17</v>
      </c>
      <c r="AA35" s="62">
        <v>26155702</v>
      </c>
    </row>
    <row r="36" spans="1:27" ht="12.75">
      <c r="A36" s="238" t="s">
        <v>139</v>
      </c>
      <c r="B36" s="149"/>
      <c r="C36" s="222">
        <f aca="true" t="shared" si="6" ref="C36:Y36">SUM(C32:C35)</f>
        <v>76418008</v>
      </c>
      <c r="D36" s="222">
        <f>SUM(D32:D35)</f>
        <v>0</v>
      </c>
      <c r="E36" s="218">
        <f t="shared" si="6"/>
        <v>141124514</v>
      </c>
      <c r="F36" s="220">
        <f t="shared" si="6"/>
        <v>163130910</v>
      </c>
      <c r="G36" s="220">
        <f t="shared" si="6"/>
        <v>459256</v>
      </c>
      <c r="H36" s="220">
        <f t="shared" si="6"/>
        <v>21835696</v>
      </c>
      <c r="I36" s="220">
        <f t="shared" si="6"/>
        <v>11588783</v>
      </c>
      <c r="J36" s="220">
        <f t="shared" si="6"/>
        <v>33883735</v>
      </c>
      <c r="K36" s="220">
        <f t="shared" si="6"/>
        <v>9050941</v>
      </c>
      <c r="L36" s="220">
        <f t="shared" si="6"/>
        <v>17080201</v>
      </c>
      <c r="M36" s="220">
        <f t="shared" si="6"/>
        <v>19838551</v>
      </c>
      <c r="N36" s="220">
        <f t="shared" si="6"/>
        <v>45969693</v>
      </c>
      <c r="O36" s="220">
        <f t="shared" si="6"/>
        <v>11216073</v>
      </c>
      <c r="P36" s="220">
        <f t="shared" si="6"/>
        <v>2033676</v>
      </c>
      <c r="Q36" s="220">
        <f t="shared" si="6"/>
        <v>16328251</v>
      </c>
      <c r="R36" s="220">
        <f t="shared" si="6"/>
        <v>29578000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109431428</v>
      </c>
      <c r="X36" s="220">
        <f t="shared" si="6"/>
        <v>113594406</v>
      </c>
      <c r="Y36" s="220">
        <f t="shared" si="6"/>
        <v>-4162978</v>
      </c>
      <c r="Z36" s="221">
        <f>+IF(X36&lt;&gt;0,+(Y36/X36)*100,0)</f>
        <v>-3.6647737741592663</v>
      </c>
      <c r="AA36" s="239">
        <f>SUM(AA32:AA35)</f>
        <v>163130910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32550520</v>
      </c>
      <c r="D6" s="155"/>
      <c r="E6" s="59">
        <v>11864490</v>
      </c>
      <c r="F6" s="60">
        <v>10065000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7548750</v>
      </c>
      <c r="Y6" s="60">
        <v>-7548750</v>
      </c>
      <c r="Z6" s="140">
        <v>-100</v>
      </c>
      <c r="AA6" s="62">
        <v>10065000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107035129</v>
      </c>
      <c r="D8" s="155"/>
      <c r="E8" s="59">
        <v>114762077</v>
      </c>
      <c r="F8" s="60">
        <v>114762077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86071558</v>
      </c>
      <c r="Y8" s="60">
        <v>-86071558</v>
      </c>
      <c r="Z8" s="140">
        <v>-100</v>
      </c>
      <c r="AA8" s="62">
        <v>114762077</v>
      </c>
    </row>
    <row r="9" spans="1:27" ht="12.75">
      <c r="A9" s="249" t="s">
        <v>146</v>
      </c>
      <c r="B9" s="182"/>
      <c r="C9" s="155">
        <v>300023058</v>
      </c>
      <c r="D9" s="155"/>
      <c r="E9" s="59">
        <v>228168401</v>
      </c>
      <c r="F9" s="60">
        <v>228168401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171126301</v>
      </c>
      <c r="Y9" s="60">
        <v>-171126301</v>
      </c>
      <c r="Z9" s="140">
        <v>-100</v>
      </c>
      <c r="AA9" s="62">
        <v>228168401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14753202</v>
      </c>
      <c r="D11" s="155"/>
      <c r="E11" s="59">
        <v>20235618</v>
      </c>
      <c r="F11" s="60">
        <v>20235618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15176714</v>
      </c>
      <c r="Y11" s="60">
        <v>-15176714</v>
      </c>
      <c r="Z11" s="140">
        <v>-100</v>
      </c>
      <c r="AA11" s="62">
        <v>20235618</v>
      </c>
    </row>
    <row r="12" spans="1:27" ht="12.75">
      <c r="A12" s="250" t="s">
        <v>56</v>
      </c>
      <c r="B12" s="251"/>
      <c r="C12" s="168">
        <f aca="true" t="shared" si="0" ref="C12:Y12">SUM(C6:C11)</f>
        <v>454361909</v>
      </c>
      <c r="D12" s="168">
        <f>SUM(D6:D11)</f>
        <v>0</v>
      </c>
      <c r="E12" s="72">
        <f t="shared" si="0"/>
        <v>375030586</v>
      </c>
      <c r="F12" s="73">
        <f t="shared" si="0"/>
        <v>373231096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279923323</v>
      </c>
      <c r="Y12" s="73">
        <f t="shared" si="0"/>
        <v>-279923323</v>
      </c>
      <c r="Z12" s="170">
        <f>+IF(X12&lt;&gt;0,+(Y12/X12)*100,0)</f>
        <v>-100</v>
      </c>
      <c r="AA12" s="74">
        <f>SUM(AA6:AA11)</f>
        <v>373231096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25174276</v>
      </c>
      <c r="D16" s="155"/>
      <c r="E16" s="59">
        <v>23700000</v>
      </c>
      <c r="F16" s="60">
        <v>23700000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17775000</v>
      </c>
      <c r="Y16" s="159">
        <v>-17775000</v>
      </c>
      <c r="Z16" s="141">
        <v>-100</v>
      </c>
      <c r="AA16" s="225">
        <v>23700000</v>
      </c>
    </row>
    <row r="17" spans="1:27" ht="12.75">
      <c r="A17" s="249" t="s">
        <v>152</v>
      </c>
      <c r="B17" s="182"/>
      <c r="C17" s="155">
        <v>149081753</v>
      </c>
      <c r="D17" s="155"/>
      <c r="E17" s="59">
        <v>200099000</v>
      </c>
      <c r="F17" s="60">
        <v>200099000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150074250</v>
      </c>
      <c r="Y17" s="60">
        <v>-150074250</v>
      </c>
      <c r="Z17" s="140">
        <v>-100</v>
      </c>
      <c r="AA17" s="62">
        <v>200099000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1560745984</v>
      </c>
      <c r="D19" s="155"/>
      <c r="E19" s="59">
        <v>1794867000</v>
      </c>
      <c r="F19" s="60">
        <v>1816873396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1362655047</v>
      </c>
      <c r="Y19" s="60">
        <v>-1362655047</v>
      </c>
      <c r="Z19" s="140">
        <v>-100</v>
      </c>
      <c r="AA19" s="62">
        <v>1816873396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924901</v>
      </c>
      <c r="D22" s="155"/>
      <c r="E22" s="59">
        <v>513482</v>
      </c>
      <c r="F22" s="60">
        <v>513482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385112</v>
      </c>
      <c r="Y22" s="60">
        <v>-385112</v>
      </c>
      <c r="Z22" s="140">
        <v>-100</v>
      </c>
      <c r="AA22" s="62">
        <v>513482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1735926914</v>
      </c>
      <c r="D24" s="168">
        <f>SUM(D15:D23)</f>
        <v>0</v>
      </c>
      <c r="E24" s="76">
        <f t="shared" si="1"/>
        <v>2019179482</v>
      </c>
      <c r="F24" s="77">
        <f t="shared" si="1"/>
        <v>2041185878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1530889409</v>
      </c>
      <c r="Y24" s="77">
        <f t="shared" si="1"/>
        <v>-1530889409</v>
      </c>
      <c r="Z24" s="212">
        <f>+IF(X24&lt;&gt;0,+(Y24/X24)*100,0)</f>
        <v>-100</v>
      </c>
      <c r="AA24" s="79">
        <f>SUM(AA15:AA23)</f>
        <v>2041185878</v>
      </c>
    </row>
    <row r="25" spans="1:27" ht="12.75">
      <c r="A25" s="250" t="s">
        <v>159</v>
      </c>
      <c r="B25" s="251"/>
      <c r="C25" s="168">
        <f aca="true" t="shared" si="2" ref="C25:Y25">+C12+C24</f>
        <v>2190288823</v>
      </c>
      <c r="D25" s="168">
        <f>+D12+D24</f>
        <v>0</v>
      </c>
      <c r="E25" s="72">
        <f t="shared" si="2"/>
        <v>2394210068</v>
      </c>
      <c r="F25" s="73">
        <f t="shared" si="2"/>
        <v>2414416974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1810812732</v>
      </c>
      <c r="Y25" s="73">
        <f t="shared" si="2"/>
        <v>-1810812732</v>
      </c>
      <c r="Z25" s="170">
        <f>+IF(X25&lt;&gt;0,+(Y25/X25)*100,0)</f>
        <v>-100</v>
      </c>
      <c r="AA25" s="74">
        <f>+AA12+AA24</f>
        <v>2414416974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17075913</v>
      </c>
      <c r="D30" s="155"/>
      <c r="E30" s="59">
        <v>23507142</v>
      </c>
      <c r="F30" s="60">
        <v>23507142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17630357</v>
      </c>
      <c r="Y30" s="60">
        <v>-17630357</v>
      </c>
      <c r="Z30" s="140">
        <v>-100</v>
      </c>
      <c r="AA30" s="62">
        <v>23507142</v>
      </c>
    </row>
    <row r="31" spans="1:27" ht="12.75">
      <c r="A31" s="249" t="s">
        <v>163</v>
      </c>
      <c r="B31" s="182"/>
      <c r="C31" s="155">
        <v>23129385</v>
      </c>
      <c r="D31" s="155"/>
      <c r="E31" s="59">
        <v>25546904</v>
      </c>
      <c r="F31" s="60">
        <v>25546904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19160178</v>
      </c>
      <c r="Y31" s="60">
        <v>-19160178</v>
      </c>
      <c r="Z31" s="140">
        <v>-100</v>
      </c>
      <c r="AA31" s="62">
        <v>25546904</v>
      </c>
    </row>
    <row r="32" spans="1:27" ht="12.75">
      <c r="A32" s="249" t="s">
        <v>164</v>
      </c>
      <c r="B32" s="182"/>
      <c r="C32" s="155">
        <v>234083346</v>
      </c>
      <c r="D32" s="155"/>
      <c r="E32" s="59">
        <v>184031578</v>
      </c>
      <c r="F32" s="60">
        <v>184031578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138023684</v>
      </c>
      <c r="Y32" s="60">
        <v>-138023684</v>
      </c>
      <c r="Z32" s="140">
        <v>-100</v>
      </c>
      <c r="AA32" s="62">
        <v>184031578</v>
      </c>
    </row>
    <row r="33" spans="1:27" ht="12.75">
      <c r="A33" s="249" t="s">
        <v>165</v>
      </c>
      <c r="B33" s="182"/>
      <c r="C33" s="155">
        <v>606890</v>
      </c>
      <c r="D33" s="155"/>
      <c r="E33" s="59">
        <v>773638</v>
      </c>
      <c r="F33" s="60">
        <v>773638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580229</v>
      </c>
      <c r="Y33" s="60">
        <v>-580229</v>
      </c>
      <c r="Z33" s="140">
        <v>-100</v>
      </c>
      <c r="AA33" s="62">
        <v>773638</v>
      </c>
    </row>
    <row r="34" spans="1:27" ht="12.75">
      <c r="A34" s="250" t="s">
        <v>58</v>
      </c>
      <c r="B34" s="251"/>
      <c r="C34" s="168">
        <f aca="true" t="shared" si="3" ref="C34:Y34">SUM(C29:C33)</f>
        <v>274895534</v>
      </c>
      <c r="D34" s="168">
        <f>SUM(D29:D33)</f>
        <v>0</v>
      </c>
      <c r="E34" s="72">
        <f t="shared" si="3"/>
        <v>233859262</v>
      </c>
      <c r="F34" s="73">
        <f t="shared" si="3"/>
        <v>233859262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175394448</v>
      </c>
      <c r="Y34" s="73">
        <f t="shared" si="3"/>
        <v>-175394448</v>
      </c>
      <c r="Z34" s="170">
        <f>+IF(X34&lt;&gt;0,+(Y34/X34)*100,0)</f>
        <v>-100</v>
      </c>
      <c r="AA34" s="74">
        <f>SUM(AA29:AA33)</f>
        <v>233859262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102417471</v>
      </c>
      <c r="D37" s="155"/>
      <c r="E37" s="59">
        <v>129560818</v>
      </c>
      <c r="F37" s="60">
        <v>129560818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97170614</v>
      </c>
      <c r="Y37" s="60">
        <v>-97170614</v>
      </c>
      <c r="Z37" s="140">
        <v>-100</v>
      </c>
      <c r="AA37" s="62">
        <v>129560818</v>
      </c>
    </row>
    <row r="38" spans="1:27" ht="12.75">
      <c r="A38" s="249" t="s">
        <v>165</v>
      </c>
      <c r="B38" s="182"/>
      <c r="C38" s="155">
        <v>91987331</v>
      </c>
      <c r="D38" s="155"/>
      <c r="E38" s="59">
        <v>100990681</v>
      </c>
      <c r="F38" s="60">
        <v>100990681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75743011</v>
      </c>
      <c r="Y38" s="60">
        <v>-75743011</v>
      </c>
      <c r="Z38" s="140">
        <v>-100</v>
      </c>
      <c r="AA38" s="62">
        <v>100990681</v>
      </c>
    </row>
    <row r="39" spans="1:27" ht="12.75">
      <c r="A39" s="250" t="s">
        <v>59</v>
      </c>
      <c r="B39" s="253"/>
      <c r="C39" s="168">
        <f aca="true" t="shared" si="4" ref="C39:Y39">SUM(C37:C38)</f>
        <v>194404802</v>
      </c>
      <c r="D39" s="168">
        <f>SUM(D37:D38)</f>
        <v>0</v>
      </c>
      <c r="E39" s="76">
        <f t="shared" si="4"/>
        <v>230551499</v>
      </c>
      <c r="F39" s="77">
        <f t="shared" si="4"/>
        <v>230551499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172913625</v>
      </c>
      <c r="Y39" s="77">
        <f t="shared" si="4"/>
        <v>-172913625</v>
      </c>
      <c r="Z39" s="212">
        <f>+IF(X39&lt;&gt;0,+(Y39/X39)*100,0)</f>
        <v>-100</v>
      </c>
      <c r="AA39" s="79">
        <f>SUM(AA37:AA38)</f>
        <v>230551499</v>
      </c>
    </row>
    <row r="40" spans="1:27" ht="12.75">
      <c r="A40" s="250" t="s">
        <v>167</v>
      </c>
      <c r="B40" s="251"/>
      <c r="C40" s="168">
        <f aca="true" t="shared" si="5" ref="C40:Y40">+C34+C39</f>
        <v>469300336</v>
      </c>
      <c r="D40" s="168">
        <f>+D34+D39</f>
        <v>0</v>
      </c>
      <c r="E40" s="72">
        <f t="shared" si="5"/>
        <v>464410761</v>
      </c>
      <c r="F40" s="73">
        <f t="shared" si="5"/>
        <v>464410761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348308073</v>
      </c>
      <c r="Y40" s="73">
        <f t="shared" si="5"/>
        <v>-348308073</v>
      </c>
      <c r="Z40" s="170">
        <f>+IF(X40&lt;&gt;0,+(Y40/X40)*100,0)</f>
        <v>-100</v>
      </c>
      <c r="AA40" s="74">
        <f>+AA34+AA39</f>
        <v>464410761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1720988487</v>
      </c>
      <c r="D42" s="257">
        <f>+D25-D40</f>
        <v>0</v>
      </c>
      <c r="E42" s="258">
        <f t="shared" si="6"/>
        <v>1929799307</v>
      </c>
      <c r="F42" s="259">
        <f t="shared" si="6"/>
        <v>1950006213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1462504659</v>
      </c>
      <c r="Y42" s="259">
        <f t="shared" si="6"/>
        <v>-1462504659</v>
      </c>
      <c r="Z42" s="260">
        <f>+IF(X42&lt;&gt;0,+(Y42/X42)*100,0)</f>
        <v>-100</v>
      </c>
      <c r="AA42" s="261">
        <f>+AA25-AA40</f>
        <v>1950006213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1720988487</v>
      </c>
      <c r="D45" s="155"/>
      <c r="E45" s="59">
        <v>1929799307</v>
      </c>
      <c r="F45" s="60">
        <v>1950006213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1462504660</v>
      </c>
      <c r="Y45" s="60">
        <v>-1462504660</v>
      </c>
      <c r="Z45" s="139">
        <v>-100</v>
      </c>
      <c r="AA45" s="62">
        <v>1950006213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1720988487</v>
      </c>
      <c r="D48" s="217">
        <f>SUM(D45:D47)</f>
        <v>0</v>
      </c>
      <c r="E48" s="264">
        <f t="shared" si="7"/>
        <v>1929799307</v>
      </c>
      <c r="F48" s="219">
        <f t="shared" si="7"/>
        <v>1950006213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1462504660</v>
      </c>
      <c r="Y48" s="219">
        <f t="shared" si="7"/>
        <v>-1462504660</v>
      </c>
      <c r="Z48" s="265">
        <f>+IF(X48&lt;&gt;0,+(Y48/X48)*100,0)</f>
        <v>-100</v>
      </c>
      <c r="AA48" s="232">
        <f>SUM(AA45:AA47)</f>
        <v>1950006213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69332445</v>
      </c>
      <c r="D6" s="155"/>
      <c r="E6" s="59">
        <v>76925000</v>
      </c>
      <c r="F6" s="60">
        <v>76925001</v>
      </c>
      <c r="G6" s="60">
        <v>5474463</v>
      </c>
      <c r="H6" s="60">
        <v>6264875</v>
      </c>
      <c r="I6" s="60">
        <v>7411565</v>
      </c>
      <c r="J6" s="60">
        <v>19150903</v>
      </c>
      <c r="K6" s="60">
        <v>6382495</v>
      </c>
      <c r="L6" s="60">
        <v>6895724</v>
      </c>
      <c r="M6" s="60">
        <v>6291662</v>
      </c>
      <c r="N6" s="60">
        <v>19569881</v>
      </c>
      <c r="O6" s="60">
        <v>5756352</v>
      </c>
      <c r="P6" s="60">
        <v>6801407</v>
      </c>
      <c r="Q6" s="60">
        <v>6284998</v>
      </c>
      <c r="R6" s="60">
        <v>18842757</v>
      </c>
      <c r="S6" s="60"/>
      <c r="T6" s="60"/>
      <c r="U6" s="60"/>
      <c r="V6" s="60"/>
      <c r="W6" s="60">
        <v>57563541</v>
      </c>
      <c r="X6" s="60">
        <v>58934507</v>
      </c>
      <c r="Y6" s="60">
        <v>-1370966</v>
      </c>
      <c r="Z6" s="140">
        <v>-2.33</v>
      </c>
      <c r="AA6" s="62">
        <v>76925001</v>
      </c>
    </row>
    <row r="7" spans="1:27" ht="12.75">
      <c r="A7" s="249" t="s">
        <v>32</v>
      </c>
      <c r="B7" s="182"/>
      <c r="C7" s="155">
        <v>455175484</v>
      </c>
      <c r="D7" s="155"/>
      <c r="E7" s="59">
        <v>477815442</v>
      </c>
      <c r="F7" s="60">
        <v>477815439</v>
      </c>
      <c r="G7" s="60">
        <v>37997387</v>
      </c>
      <c r="H7" s="60">
        <v>43627777</v>
      </c>
      <c r="I7" s="60">
        <v>47280435</v>
      </c>
      <c r="J7" s="60">
        <v>128905599</v>
      </c>
      <c r="K7" s="60">
        <v>51953535</v>
      </c>
      <c r="L7" s="60">
        <v>64304385</v>
      </c>
      <c r="M7" s="60">
        <v>38125990</v>
      </c>
      <c r="N7" s="60">
        <v>154383910</v>
      </c>
      <c r="O7" s="60">
        <v>41756241</v>
      </c>
      <c r="P7" s="60">
        <v>42773398</v>
      </c>
      <c r="Q7" s="60">
        <v>58871260</v>
      </c>
      <c r="R7" s="60">
        <v>143400899</v>
      </c>
      <c r="S7" s="60"/>
      <c r="T7" s="60"/>
      <c r="U7" s="60"/>
      <c r="V7" s="60"/>
      <c r="W7" s="60">
        <v>426690408</v>
      </c>
      <c r="X7" s="60">
        <v>399790782</v>
      </c>
      <c r="Y7" s="60">
        <v>26899626</v>
      </c>
      <c r="Z7" s="140">
        <v>6.73</v>
      </c>
      <c r="AA7" s="62">
        <v>477815439</v>
      </c>
    </row>
    <row r="8" spans="1:27" ht="12.75">
      <c r="A8" s="249" t="s">
        <v>178</v>
      </c>
      <c r="B8" s="182"/>
      <c r="C8" s="155">
        <v>67132039</v>
      </c>
      <c r="D8" s="155"/>
      <c r="E8" s="59">
        <v>47652900</v>
      </c>
      <c r="F8" s="60">
        <v>47652899</v>
      </c>
      <c r="G8" s="60">
        <v>-3533828</v>
      </c>
      <c r="H8" s="60">
        <v>61248394</v>
      </c>
      <c r="I8" s="60">
        <v>12168225</v>
      </c>
      <c r="J8" s="60">
        <v>69882791</v>
      </c>
      <c r="K8" s="60">
        <v>10173146</v>
      </c>
      <c r="L8" s="60">
        <v>45096242</v>
      </c>
      <c r="M8" s="60">
        <v>11615719</v>
      </c>
      <c r="N8" s="60">
        <v>66885107</v>
      </c>
      <c r="O8" s="60">
        <v>38573309</v>
      </c>
      <c r="P8" s="60">
        <v>49826882</v>
      </c>
      <c r="Q8" s="60">
        <v>8191147</v>
      </c>
      <c r="R8" s="60">
        <v>96591338</v>
      </c>
      <c r="S8" s="60"/>
      <c r="T8" s="60"/>
      <c r="U8" s="60"/>
      <c r="V8" s="60"/>
      <c r="W8" s="60">
        <v>233359236</v>
      </c>
      <c r="X8" s="60">
        <v>182388436</v>
      </c>
      <c r="Y8" s="60">
        <v>50970800</v>
      </c>
      <c r="Z8" s="140">
        <v>27.95</v>
      </c>
      <c r="AA8" s="62">
        <v>47652899</v>
      </c>
    </row>
    <row r="9" spans="1:27" ht="12.75">
      <c r="A9" s="249" t="s">
        <v>179</v>
      </c>
      <c r="B9" s="182"/>
      <c r="C9" s="155">
        <v>299008768</v>
      </c>
      <c r="D9" s="155"/>
      <c r="E9" s="59">
        <v>348837099</v>
      </c>
      <c r="F9" s="60">
        <v>348837100</v>
      </c>
      <c r="G9" s="60">
        <v>138936000</v>
      </c>
      <c r="H9" s="60">
        <v>1230000</v>
      </c>
      <c r="I9" s="60"/>
      <c r="J9" s="60">
        <v>140166000</v>
      </c>
      <c r="K9" s="60">
        <v>5000000</v>
      </c>
      <c r="L9" s="60"/>
      <c r="M9" s="60">
        <v>103005000</v>
      </c>
      <c r="N9" s="60">
        <v>108005000</v>
      </c>
      <c r="O9" s="60"/>
      <c r="P9" s="60">
        <v>1475000</v>
      </c>
      <c r="Q9" s="60">
        <v>82791100</v>
      </c>
      <c r="R9" s="60">
        <v>84266100</v>
      </c>
      <c r="S9" s="60"/>
      <c r="T9" s="60"/>
      <c r="U9" s="60"/>
      <c r="V9" s="60"/>
      <c r="W9" s="60">
        <v>332437100</v>
      </c>
      <c r="X9" s="60">
        <v>348837248</v>
      </c>
      <c r="Y9" s="60">
        <v>-16400148</v>
      </c>
      <c r="Z9" s="140">
        <v>-4.7</v>
      </c>
      <c r="AA9" s="62">
        <v>348837100</v>
      </c>
    </row>
    <row r="10" spans="1:27" ht="12.75">
      <c r="A10" s="249" t="s">
        <v>180</v>
      </c>
      <c r="B10" s="182"/>
      <c r="C10" s="155">
        <v>165507150</v>
      </c>
      <c r="D10" s="155"/>
      <c r="E10" s="59">
        <v>91144900</v>
      </c>
      <c r="F10" s="60">
        <v>91145372</v>
      </c>
      <c r="G10" s="60">
        <v>43817000</v>
      </c>
      <c r="H10" s="60"/>
      <c r="I10" s="60"/>
      <c r="J10" s="60">
        <v>43817000</v>
      </c>
      <c r="K10" s="60"/>
      <c r="L10" s="60"/>
      <c r="M10" s="60">
        <v>34271000</v>
      </c>
      <c r="N10" s="60">
        <v>34271000</v>
      </c>
      <c r="O10" s="60"/>
      <c r="P10" s="60"/>
      <c r="Q10" s="60">
        <v>18856900</v>
      </c>
      <c r="R10" s="60">
        <v>18856900</v>
      </c>
      <c r="S10" s="60"/>
      <c r="T10" s="60"/>
      <c r="U10" s="60"/>
      <c r="V10" s="60"/>
      <c r="W10" s="60">
        <v>96944900</v>
      </c>
      <c r="X10" s="60">
        <v>91145372</v>
      </c>
      <c r="Y10" s="60">
        <v>5799528</v>
      </c>
      <c r="Z10" s="140">
        <v>6.36</v>
      </c>
      <c r="AA10" s="62">
        <v>91145372</v>
      </c>
    </row>
    <row r="11" spans="1:27" ht="12.75">
      <c r="A11" s="249" t="s">
        <v>181</v>
      </c>
      <c r="B11" s="182"/>
      <c r="C11" s="155">
        <v>8253077</v>
      </c>
      <c r="D11" s="155"/>
      <c r="E11" s="59">
        <v>11550700</v>
      </c>
      <c r="F11" s="60">
        <v>11550700</v>
      </c>
      <c r="G11" s="60"/>
      <c r="H11" s="60">
        <v>261785</v>
      </c>
      <c r="I11" s="60">
        <v>186747</v>
      </c>
      <c r="J11" s="60">
        <v>448532</v>
      </c>
      <c r="K11" s="60">
        <v>108493</v>
      </c>
      <c r="L11" s="60">
        <v>283150</v>
      </c>
      <c r="M11" s="60">
        <v>75945</v>
      </c>
      <c r="N11" s="60">
        <v>467588</v>
      </c>
      <c r="O11" s="60">
        <v>144133</v>
      </c>
      <c r="P11" s="60">
        <v>286809</v>
      </c>
      <c r="Q11" s="60">
        <v>81128</v>
      </c>
      <c r="R11" s="60">
        <v>512070</v>
      </c>
      <c r="S11" s="60"/>
      <c r="T11" s="60"/>
      <c r="U11" s="60"/>
      <c r="V11" s="60"/>
      <c r="W11" s="60">
        <v>1428190</v>
      </c>
      <c r="X11" s="60">
        <v>3637684</v>
      </c>
      <c r="Y11" s="60">
        <v>-2209494</v>
      </c>
      <c r="Z11" s="140">
        <v>-60.74</v>
      </c>
      <c r="AA11" s="62">
        <v>11550700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-784649238</v>
      </c>
      <c r="D14" s="155"/>
      <c r="E14" s="59">
        <v>-873015693</v>
      </c>
      <c r="F14" s="60">
        <v>-873015697</v>
      </c>
      <c r="G14" s="60">
        <v>-216535789</v>
      </c>
      <c r="H14" s="60">
        <v>-109242281</v>
      </c>
      <c r="I14" s="60">
        <v>-59014252</v>
      </c>
      <c r="J14" s="60">
        <v>-384792322</v>
      </c>
      <c r="K14" s="60">
        <v>-104506235</v>
      </c>
      <c r="L14" s="60">
        <v>-64184349</v>
      </c>
      <c r="M14" s="60">
        <v>-158714968</v>
      </c>
      <c r="N14" s="60">
        <v>-327405552</v>
      </c>
      <c r="O14" s="60">
        <v>-90989890</v>
      </c>
      <c r="P14" s="60">
        <v>-73087348</v>
      </c>
      <c r="Q14" s="60">
        <v>-157121351</v>
      </c>
      <c r="R14" s="60">
        <v>-321198589</v>
      </c>
      <c r="S14" s="60"/>
      <c r="T14" s="60"/>
      <c r="U14" s="60"/>
      <c r="V14" s="60"/>
      <c r="W14" s="60">
        <v>-1033396463</v>
      </c>
      <c r="X14" s="60">
        <v>-911667755</v>
      </c>
      <c r="Y14" s="60">
        <v>-121728708</v>
      </c>
      <c r="Z14" s="140">
        <v>13.35</v>
      </c>
      <c r="AA14" s="62">
        <v>-873015697</v>
      </c>
    </row>
    <row r="15" spans="1:27" ht="12.75">
      <c r="A15" s="249" t="s">
        <v>40</v>
      </c>
      <c r="B15" s="182"/>
      <c r="C15" s="155">
        <v>-12358859</v>
      </c>
      <c r="D15" s="155"/>
      <c r="E15" s="59">
        <v>-12771031</v>
      </c>
      <c r="F15" s="60">
        <v>-12771029</v>
      </c>
      <c r="G15" s="60">
        <v>-192940</v>
      </c>
      <c r="H15" s="60">
        <v>-192213</v>
      </c>
      <c r="I15" s="60">
        <v>-792213</v>
      </c>
      <c r="J15" s="60">
        <v>-1177366</v>
      </c>
      <c r="K15" s="60">
        <v>-1914838</v>
      </c>
      <c r="L15" s="60">
        <v>-183845</v>
      </c>
      <c r="M15" s="60">
        <v>-2233104</v>
      </c>
      <c r="N15" s="60">
        <v>-4331787</v>
      </c>
      <c r="O15" s="60">
        <v>-224071</v>
      </c>
      <c r="P15" s="60">
        <v>-171690</v>
      </c>
      <c r="Q15" s="60">
        <v>-231071</v>
      </c>
      <c r="R15" s="60">
        <v>-626832</v>
      </c>
      <c r="S15" s="60"/>
      <c r="T15" s="60"/>
      <c r="U15" s="60"/>
      <c r="V15" s="60"/>
      <c r="W15" s="60">
        <v>-6135985</v>
      </c>
      <c r="X15" s="60">
        <v>-5509153</v>
      </c>
      <c r="Y15" s="60">
        <v>-626832</v>
      </c>
      <c r="Z15" s="140">
        <v>11.38</v>
      </c>
      <c r="AA15" s="62">
        <v>-12771029</v>
      </c>
    </row>
    <row r="16" spans="1:27" ht="12.75">
      <c r="A16" s="249" t="s">
        <v>42</v>
      </c>
      <c r="B16" s="182"/>
      <c r="C16" s="155">
        <v>-123608709</v>
      </c>
      <c r="D16" s="155"/>
      <c r="E16" s="59">
        <v>-39178998</v>
      </c>
      <c r="F16" s="60">
        <v>-39178999</v>
      </c>
      <c r="G16" s="60">
        <v>-5132857</v>
      </c>
      <c r="H16" s="60">
        <v>-1338248</v>
      </c>
      <c r="I16" s="60">
        <v>-833517</v>
      </c>
      <c r="J16" s="60">
        <v>-7304622</v>
      </c>
      <c r="K16" s="60">
        <v>-526454</v>
      </c>
      <c r="L16" s="60">
        <v>-924242</v>
      </c>
      <c r="M16" s="60">
        <v>-964242</v>
      </c>
      <c r="N16" s="60">
        <v>-2414938</v>
      </c>
      <c r="O16" s="60">
        <v>-784993</v>
      </c>
      <c r="P16" s="60">
        <v>-1326036</v>
      </c>
      <c r="Q16" s="60">
        <v>-2865326</v>
      </c>
      <c r="R16" s="60">
        <v>-4976355</v>
      </c>
      <c r="S16" s="60"/>
      <c r="T16" s="60"/>
      <c r="U16" s="60"/>
      <c r="V16" s="60"/>
      <c r="W16" s="60">
        <v>-14695915</v>
      </c>
      <c r="X16" s="60">
        <v>-15476273</v>
      </c>
      <c r="Y16" s="60">
        <v>780358</v>
      </c>
      <c r="Z16" s="140">
        <v>-5.04</v>
      </c>
      <c r="AA16" s="62">
        <v>-39178999</v>
      </c>
    </row>
    <row r="17" spans="1:27" ht="12.75">
      <c r="A17" s="250" t="s">
        <v>185</v>
      </c>
      <c r="B17" s="251"/>
      <c r="C17" s="168">
        <f aca="true" t="shared" si="0" ref="C17:Y17">SUM(C6:C16)</f>
        <v>143792157</v>
      </c>
      <c r="D17" s="168">
        <f t="shared" si="0"/>
        <v>0</v>
      </c>
      <c r="E17" s="72">
        <f t="shared" si="0"/>
        <v>128960319</v>
      </c>
      <c r="F17" s="73">
        <f t="shared" si="0"/>
        <v>128960786</v>
      </c>
      <c r="G17" s="73">
        <f t="shared" si="0"/>
        <v>829436</v>
      </c>
      <c r="H17" s="73">
        <f t="shared" si="0"/>
        <v>1860089</v>
      </c>
      <c r="I17" s="73">
        <f t="shared" si="0"/>
        <v>6406990</v>
      </c>
      <c r="J17" s="73">
        <f t="shared" si="0"/>
        <v>9096515</v>
      </c>
      <c r="K17" s="73">
        <f t="shared" si="0"/>
        <v>-33329858</v>
      </c>
      <c r="L17" s="73">
        <f t="shared" si="0"/>
        <v>51287065</v>
      </c>
      <c r="M17" s="73">
        <f t="shared" si="0"/>
        <v>31473002</v>
      </c>
      <c r="N17" s="73">
        <f t="shared" si="0"/>
        <v>49430209</v>
      </c>
      <c r="O17" s="73">
        <f t="shared" si="0"/>
        <v>-5768919</v>
      </c>
      <c r="P17" s="73">
        <f t="shared" si="0"/>
        <v>26578422</v>
      </c>
      <c r="Q17" s="73">
        <f t="shared" si="0"/>
        <v>14858785</v>
      </c>
      <c r="R17" s="73">
        <f t="shared" si="0"/>
        <v>35668288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94195012</v>
      </c>
      <c r="X17" s="73">
        <f t="shared" si="0"/>
        <v>152080848</v>
      </c>
      <c r="Y17" s="73">
        <f t="shared" si="0"/>
        <v>-57885836</v>
      </c>
      <c r="Z17" s="170">
        <f>+IF(X17&lt;&gt;0,+(Y17/X17)*100,0)</f>
        <v>-38.062541576569856</v>
      </c>
      <c r="AA17" s="74">
        <f>SUM(AA6:AA16)</f>
        <v>128960786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184998</v>
      </c>
      <c r="D21" s="155"/>
      <c r="E21" s="59">
        <v>2200000</v>
      </c>
      <c r="F21" s="60">
        <v>2200000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2200000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-4997314</v>
      </c>
      <c r="D24" s="155"/>
      <c r="E24" s="59">
        <v>-920000</v>
      </c>
      <c r="F24" s="60">
        <v>-920000</v>
      </c>
      <c r="G24" s="60">
        <v>-855619</v>
      </c>
      <c r="H24" s="60"/>
      <c r="I24" s="60"/>
      <c r="J24" s="60">
        <v>-855619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-855619</v>
      </c>
      <c r="X24" s="60">
        <v>-855619</v>
      </c>
      <c r="Y24" s="60"/>
      <c r="Z24" s="140"/>
      <c r="AA24" s="62">
        <v>-920000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-130528443</v>
      </c>
      <c r="D26" s="155"/>
      <c r="E26" s="59">
        <v>-140889514</v>
      </c>
      <c r="F26" s="60">
        <v>-162895910</v>
      </c>
      <c r="G26" s="60">
        <v>-459256</v>
      </c>
      <c r="H26" s="60">
        <v>-21835696</v>
      </c>
      <c r="I26" s="60">
        <v>-11588782</v>
      </c>
      <c r="J26" s="60">
        <v>-33883734</v>
      </c>
      <c r="K26" s="60">
        <v>-9050942</v>
      </c>
      <c r="L26" s="60">
        <v>-17080201</v>
      </c>
      <c r="M26" s="60">
        <v>-19838551</v>
      </c>
      <c r="N26" s="60">
        <v>-45969694</v>
      </c>
      <c r="O26" s="60">
        <v>-11216073</v>
      </c>
      <c r="P26" s="60">
        <v>-2033675</v>
      </c>
      <c r="Q26" s="60">
        <v>-16328252</v>
      </c>
      <c r="R26" s="60">
        <v>-29578000</v>
      </c>
      <c r="S26" s="60"/>
      <c r="T26" s="60"/>
      <c r="U26" s="60"/>
      <c r="V26" s="60"/>
      <c r="W26" s="60">
        <v>-109431428</v>
      </c>
      <c r="X26" s="60">
        <v>-120826216</v>
      </c>
      <c r="Y26" s="60">
        <v>11394788</v>
      </c>
      <c r="Z26" s="140">
        <v>-9.43</v>
      </c>
      <c r="AA26" s="62">
        <v>-162895910</v>
      </c>
    </row>
    <row r="27" spans="1:27" ht="12.75">
      <c r="A27" s="250" t="s">
        <v>192</v>
      </c>
      <c r="B27" s="251"/>
      <c r="C27" s="168">
        <f aca="true" t="shared" si="1" ref="C27:Y27">SUM(C21:C26)</f>
        <v>-135340759</v>
      </c>
      <c r="D27" s="168">
        <f>SUM(D21:D26)</f>
        <v>0</v>
      </c>
      <c r="E27" s="72">
        <f t="shared" si="1"/>
        <v>-139609514</v>
      </c>
      <c r="F27" s="73">
        <f t="shared" si="1"/>
        <v>-161615910</v>
      </c>
      <c r="G27" s="73">
        <f t="shared" si="1"/>
        <v>-1314875</v>
      </c>
      <c r="H27" s="73">
        <f t="shared" si="1"/>
        <v>-21835696</v>
      </c>
      <c r="I27" s="73">
        <f t="shared" si="1"/>
        <v>-11588782</v>
      </c>
      <c r="J27" s="73">
        <f t="shared" si="1"/>
        <v>-34739353</v>
      </c>
      <c r="K27" s="73">
        <f t="shared" si="1"/>
        <v>-9050942</v>
      </c>
      <c r="L27" s="73">
        <f t="shared" si="1"/>
        <v>-17080201</v>
      </c>
      <c r="M27" s="73">
        <f t="shared" si="1"/>
        <v>-19838551</v>
      </c>
      <c r="N27" s="73">
        <f t="shared" si="1"/>
        <v>-45969694</v>
      </c>
      <c r="O27" s="73">
        <f t="shared" si="1"/>
        <v>-11216073</v>
      </c>
      <c r="P27" s="73">
        <f t="shared" si="1"/>
        <v>-2033675</v>
      </c>
      <c r="Q27" s="73">
        <f t="shared" si="1"/>
        <v>-16328252</v>
      </c>
      <c r="R27" s="73">
        <f t="shared" si="1"/>
        <v>-29578000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-110287047</v>
      </c>
      <c r="X27" s="73">
        <f t="shared" si="1"/>
        <v>-121681835</v>
      </c>
      <c r="Y27" s="73">
        <f t="shared" si="1"/>
        <v>11394788</v>
      </c>
      <c r="Z27" s="170">
        <f>+IF(X27&lt;&gt;0,+(Y27/X27)*100,0)</f>
        <v>-9.364411705329722</v>
      </c>
      <c r="AA27" s="74">
        <f>SUM(AA21:AA26)</f>
        <v>-161615910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34744614</v>
      </c>
      <c r="F32" s="60">
        <v>34744788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34744614</v>
      </c>
      <c r="Y32" s="60">
        <v>-34744614</v>
      </c>
      <c r="Z32" s="140">
        <v>-100</v>
      </c>
      <c r="AA32" s="62">
        <v>34744788</v>
      </c>
    </row>
    <row r="33" spans="1:27" ht="12.75">
      <c r="A33" s="249" t="s">
        <v>196</v>
      </c>
      <c r="B33" s="182"/>
      <c r="C33" s="155"/>
      <c r="D33" s="155"/>
      <c r="E33" s="59">
        <v>3000001</v>
      </c>
      <c r="F33" s="60">
        <v>3000000</v>
      </c>
      <c r="G33" s="60">
        <v>11515</v>
      </c>
      <c r="H33" s="159">
        <v>12745</v>
      </c>
      <c r="I33" s="159">
        <v>75190</v>
      </c>
      <c r="J33" s="159">
        <v>99450</v>
      </c>
      <c r="K33" s="60">
        <v>19625</v>
      </c>
      <c r="L33" s="60">
        <v>13350</v>
      </c>
      <c r="M33" s="60">
        <v>8705</v>
      </c>
      <c r="N33" s="60">
        <v>41680</v>
      </c>
      <c r="O33" s="159">
        <v>9190</v>
      </c>
      <c r="P33" s="159">
        <v>10240</v>
      </c>
      <c r="Q33" s="159">
        <v>8005</v>
      </c>
      <c r="R33" s="60">
        <v>27435</v>
      </c>
      <c r="S33" s="60"/>
      <c r="T33" s="60"/>
      <c r="U33" s="60"/>
      <c r="V33" s="159"/>
      <c r="W33" s="159">
        <v>168565</v>
      </c>
      <c r="X33" s="159">
        <v>816880</v>
      </c>
      <c r="Y33" s="60">
        <v>-648315</v>
      </c>
      <c r="Z33" s="140">
        <v>-79.36</v>
      </c>
      <c r="AA33" s="62">
        <v>3000000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-31378241</v>
      </c>
      <c r="D35" s="155"/>
      <c r="E35" s="59">
        <v>-27574596</v>
      </c>
      <c r="F35" s="60">
        <v>-27574596</v>
      </c>
      <c r="G35" s="60">
        <v>-126767</v>
      </c>
      <c r="H35" s="60">
        <v>-124400</v>
      </c>
      <c r="I35" s="60">
        <v>-2437901</v>
      </c>
      <c r="J35" s="60">
        <v>-2689068</v>
      </c>
      <c r="K35" s="60">
        <v>-263278</v>
      </c>
      <c r="L35" s="60">
        <v>-135862</v>
      </c>
      <c r="M35" s="60">
        <v>-4503923</v>
      </c>
      <c r="N35" s="60">
        <v>-4903063</v>
      </c>
      <c r="O35" s="60">
        <v>-2632542</v>
      </c>
      <c r="P35" s="60">
        <v>-150177</v>
      </c>
      <c r="Q35" s="60">
        <v>-132874</v>
      </c>
      <c r="R35" s="60">
        <v>-2915593</v>
      </c>
      <c r="S35" s="60"/>
      <c r="T35" s="60"/>
      <c r="U35" s="60"/>
      <c r="V35" s="60"/>
      <c r="W35" s="60">
        <v>-10507724</v>
      </c>
      <c r="X35" s="60">
        <v>-8237938</v>
      </c>
      <c r="Y35" s="60">
        <v>-2269786</v>
      </c>
      <c r="Z35" s="140">
        <v>27.55</v>
      </c>
      <c r="AA35" s="62">
        <v>-27574596</v>
      </c>
    </row>
    <row r="36" spans="1:27" ht="12.75">
      <c r="A36" s="250" t="s">
        <v>198</v>
      </c>
      <c r="B36" s="251"/>
      <c r="C36" s="168">
        <f aca="true" t="shared" si="2" ref="C36:Y36">SUM(C31:C35)</f>
        <v>-31378241</v>
      </c>
      <c r="D36" s="168">
        <f>SUM(D31:D35)</f>
        <v>0</v>
      </c>
      <c r="E36" s="72">
        <f t="shared" si="2"/>
        <v>10170019</v>
      </c>
      <c r="F36" s="73">
        <f t="shared" si="2"/>
        <v>10170192</v>
      </c>
      <c r="G36" s="73">
        <f t="shared" si="2"/>
        <v>-115252</v>
      </c>
      <c r="H36" s="73">
        <f t="shared" si="2"/>
        <v>-111655</v>
      </c>
      <c r="I36" s="73">
        <f t="shared" si="2"/>
        <v>-2362711</v>
      </c>
      <c r="J36" s="73">
        <f t="shared" si="2"/>
        <v>-2589618</v>
      </c>
      <c r="K36" s="73">
        <f t="shared" si="2"/>
        <v>-243653</v>
      </c>
      <c r="L36" s="73">
        <f t="shared" si="2"/>
        <v>-122512</v>
      </c>
      <c r="M36" s="73">
        <f t="shared" si="2"/>
        <v>-4495218</v>
      </c>
      <c r="N36" s="73">
        <f t="shared" si="2"/>
        <v>-4861383</v>
      </c>
      <c r="O36" s="73">
        <f t="shared" si="2"/>
        <v>-2623352</v>
      </c>
      <c r="P36" s="73">
        <f t="shared" si="2"/>
        <v>-139937</v>
      </c>
      <c r="Q36" s="73">
        <f t="shared" si="2"/>
        <v>-124869</v>
      </c>
      <c r="R36" s="73">
        <f t="shared" si="2"/>
        <v>-2888158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-10339159</v>
      </c>
      <c r="X36" s="73">
        <f t="shared" si="2"/>
        <v>27323556</v>
      </c>
      <c r="Y36" s="73">
        <f t="shared" si="2"/>
        <v>-37662715</v>
      </c>
      <c r="Z36" s="170">
        <f>+IF(X36&lt;&gt;0,+(Y36/X36)*100,0)</f>
        <v>-137.8397270106424</v>
      </c>
      <c r="AA36" s="74">
        <f>SUM(AA31:AA35)</f>
        <v>10170192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-22926843</v>
      </c>
      <c r="D38" s="153">
        <f>+D17+D27+D36</f>
        <v>0</v>
      </c>
      <c r="E38" s="99">
        <f t="shared" si="3"/>
        <v>-479176</v>
      </c>
      <c r="F38" s="100">
        <f t="shared" si="3"/>
        <v>-22484932</v>
      </c>
      <c r="G38" s="100">
        <f t="shared" si="3"/>
        <v>-600691</v>
      </c>
      <c r="H38" s="100">
        <f t="shared" si="3"/>
        <v>-20087262</v>
      </c>
      <c r="I38" s="100">
        <f t="shared" si="3"/>
        <v>-7544503</v>
      </c>
      <c r="J38" s="100">
        <f t="shared" si="3"/>
        <v>-28232456</v>
      </c>
      <c r="K38" s="100">
        <f t="shared" si="3"/>
        <v>-42624453</v>
      </c>
      <c r="L38" s="100">
        <f t="shared" si="3"/>
        <v>34084352</v>
      </c>
      <c r="M38" s="100">
        <f t="shared" si="3"/>
        <v>7139233</v>
      </c>
      <c r="N38" s="100">
        <f t="shared" si="3"/>
        <v>-1400868</v>
      </c>
      <c r="O38" s="100">
        <f t="shared" si="3"/>
        <v>-19608344</v>
      </c>
      <c r="P38" s="100">
        <f t="shared" si="3"/>
        <v>24404810</v>
      </c>
      <c r="Q38" s="100">
        <f t="shared" si="3"/>
        <v>-1594336</v>
      </c>
      <c r="R38" s="100">
        <f t="shared" si="3"/>
        <v>3202130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-26431194</v>
      </c>
      <c r="X38" s="100">
        <f t="shared" si="3"/>
        <v>57722569</v>
      </c>
      <c r="Y38" s="100">
        <f t="shared" si="3"/>
        <v>-84153763</v>
      </c>
      <c r="Z38" s="137">
        <f>+IF(X38&lt;&gt;0,+(Y38/X38)*100,0)</f>
        <v>-145.79005137487903</v>
      </c>
      <c r="AA38" s="102">
        <f>+AA17+AA27+AA36</f>
        <v>-22484932</v>
      </c>
    </row>
    <row r="39" spans="1:27" ht="12.75">
      <c r="A39" s="249" t="s">
        <v>200</v>
      </c>
      <c r="B39" s="182"/>
      <c r="C39" s="153">
        <v>55477362</v>
      </c>
      <c r="D39" s="153"/>
      <c r="E39" s="99">
        <v>12342983</v>
      </c>
      <c r="F39" s="100">
        <v>32550520</v>
      </c>
      <c r="G39" s="100">
        <v>31839164</v>
      </c>
      <c r="H39" s="100">
        <v>31238473</v>
      </c>
      <c r="I39" s="100">
        <v>11151211</v>
      </c>
      <c r="J39" s="100">
        <v>31839164</v>
      </c>
      <c r="K39" s="100">
        <v>3606708</v>
      </c>
      <c r="L39" s="100">
        <v>-39017745</v>
      </c>
      <c r="M39" s="100">
        <v>-4933393</v>
      </c>
      <c r="N39" s="100">
        <v>3606708</v>
      </c>
      <c r="O39" s="100">
        <v>2205840</v>
      </c>
      <c r="P39" s="100">
        <v>-17402504</v>
      </c>
      <c r="Q39" s="100">
        <v>7002306</v>
      </c>
      <c r="R39" s="100">
        <v>2205840</v>
      </c>
      <c r="S39" s="100"/>
      <c r="T39" s="100"/>
      <c r="U39" s="100"/>
      <c r="V39" s="100"/>
      <c r="W39" s="100">
        <v>31839164</v>
      </c>
      <c r="X39" s="100">
        <v>32550520</v>
      </c>
      <c r="Y39" s="100">
        <v>-711356</v>
      </c>
      <c r="Z39" s="137">
        <v>-2.19</v>
      </c>
      <c r="AA39" s="102">
        <v>32550520</v>
      </c>
    </row>
    <row r="40" spans="1:27" ht="12.75">
      <c r="A40" s="269" t="s">
        <v>201</v>
      </c>
      <c r="B40" s="256"/>
      <c r="C40" s="257">
        <v>32550519</v>
      </c>
      <c r="D40" s="257"/>
      <c r="E40" s="258">
        <v>11863807</v>
      </c>
      <c r="F40" s="259">
        <v>10065589</v>
      </c>
      <c r="G40" s="259">
        <v>31238473</v>
      </c>
      <c r="H40" s="259">
        <v>11151211</v>
      </c>
      <c r="I40" s="259">
        <v>3606708</v>
      </c>
      <c r="J40" s="259">
        <v>3606708</v>
      </c>
      <c r="K40" s="259">
        <v>-39017745</v>
      </c>
      <c r="L40" s="259">
        <v>-4933393</v>
      </c>
      <c r="M40" s="259">
        <v>2205840</v>
      </c>
      <c r="N40" s="259">
        <v>2205840</v>
      </c>
      <c r="O40" s="259">
        <v>-17402504</v>
      </c>
      <c r="P40" s="259">
        <v>7002306</v>
      </c>
      <c r="Q40" s="259">
        <v>5407970</v>
      </c>
      <c r="R40" s="259">
        <v>5407970</v>
      </c>
      <c r="S40" s="259"/>
      <c r="T40" s="259"/>
      <c r="U40" s="259"/>
      <c r="V40" s="259"/>
      <c r="W40" s="259">
        <v>5407970</v>
      </c>
      <c r="X40" s="259">
        <v>90273090</v>
      </c>
      <c r="Y40" s="259">
        <v>-84865120</v>
      </c>
      <c r="Z40" s="260">
        <v>-94.01</v>
      </c>
      <c r="AA40" s="261">
        <v>10065589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73388256</v>
      </c>
      <c r="D5" s="200">
        <f t="shared" si="0"/>
        <v>0</v>
      </c>
      <c r="E5" s="106">
        <f t="shared" si="0"/>
        <v>58085332</v>
      </c>
      <c r="F5" s="106">
        <f t="shared" si="0"/>
        <v>131099525</v>
      </c>
      <c r="G5" s="106">
        <f t="shared" si="0"/>
        <v>459256</v>
      </c>
      <c r="H5" s="106">
        <f t="shared" si="0"/>
        <v>21835696</v>
      </c>
      <c r="I5" s="106">
        <f t="shared" si="0"/>
        <v>10640781</v>
      </c>
      <c r="J5" s="106">
        <f t="shared" si="0"/>
        <v>32935733</v>
      </c>
      <c r="K5" s="106">
        <f t="shared" si="0"/>
        <v>9034169</v>
      </c>
      <c r="L5" s="106">
        <f t="shared" si="0"/>
        <v>16602882</v>
      </c>
      <c r="M5" s="106">
        <f t="shared" si="0"/>
        <v>18764443</v>
      </c>
      <c r="N5" s="106">
        <f t="shared" si="0"/>
        <v>44401494</v>
      </c>
      <c r="O5" s="106">
        <f t="shared" si="0"/>
        <v>11213917</v>
      </c>
      <c r="P5" s="106">
        <f t="shared" si="0"/>
        <v>1970517</v>
      </c>
      <c r="Q5" s="106">
        <f t="shared" si="0"/>
        <v>15990121</v>
      </c>
      <c r="R5" s="106">
        <f t="shared" si="0"/>
        <v>29174555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106511782</v>
      </c>
      <c r="X5" s="106">
        <f t="shared" si="0"/>
        <v>98324644</v>
      </c>
      <c r="Y5" s="106">
        <f t="shared" si="0"/>
        <v>8187138</v>
      </c>
      <c r="Z5" s="201">
        <f>+IF(X5&lt;&gt;0,+(Y5/X5)*100,0)</f>
        <v>8.326638843462277</v>
      </c>
      <c r="AA5" s="199">
        <f>SUM(AA11:AA18)</f>
        <v>131099525</v>
      </c>
    </row>
    <row r="6" spans="1:27" ht="12.75">
      <c r="A6" s="291" t="s">
        <v>205</v>
      </c>
      <c r="B6" s="142"/>
      <c r="C6" s="62">
        <v>39930586</v>
      </c>
      <c r="D6" s="156"/>
      <c r="E6" s="60">
        <v>42850332</v>
      </c>
      <c r="F6" s="60">
        <v>113019822</v>
      </c>
      <c r="G6" s="60">
        <v>333802</v>
      </c>
      <c r="H6" s="60">
        <v>21739337</v>
      </c>
      <c r="I6" s="60">
        <v>9943560</v>
      </c>
      <c r="J6" s="60">
        <v>32016699</v>
      </c>
      <c r="K6" s="60">
        <v>8930014</v>
      </c>
      <c r="L6" s="60">
        <v>16357644</v>
      </c>
      <c r="M6" s="60">
        <v>18525569</v>
      </c>
      <c r="N6" s="60">
        <v>43813227</v>
      </c>
      <c r="O6" s="60">
        <v>11060306</v>
      </c>
      <c r="P6" s="60">
        <v>1358135</v>
      </c>
      <c r="Q6" s="60">
        <v>15447015</v>
      </c>
      <c r="R6" s="60">
        <v>27865456</v>
      </c>
      <c r="S6" s="60"/>
      <c r="T6" s="60"/>
      <c r="U6" s="60"/>
      <c r="V6" s="60"/>
      <c r="W6" s="60">
        <v>103695382</v>
      </c>
      <c r="X6" s="60">
        <v>84764867</v>
      </c>
      <c r="Y6" s="60">
        <v>18930515</v>
      </c>
      <c r="Z6" s="140">
        <v>22.33</v>
      </c>
      <c r="AA6" s="155">
        <v>113019822</v>
      </c>
    </row>
    <row r="7" spans="1:27" ht="12.75">
      <c r="A7" s="291" t="s">
        <v>206</v>
      </c>
      <c r="B7" s="142"/>
      <c r="C7" s="62">
        <v>9727599</v>
      </c>
      <c r="D7" s="156"/>
      <c r="E7" s="60">
        <v>15000000</v>
      </c>
      <c r="F7" s="60">
        <v>17025000</v>
      </c>
      <c r="G7" s="60">
        <v>125454</v>
      </c>
      <c r="H7" s="60">
        <v>96359</v>
      </c>
      <c r="I7" s="60">
        <v>209834</v>
      </c>
      <c r="J7" s="60">
        <v>431647</v>
      </c>
      <c r="K7" s="60">
        <v>104155</v>
      </c>
      <c r="L7" s="60">
        <v>96314</v>
      </c>
      <c r="M7" s="60">
        <v>238874</v>
      </c>
      <c r="N7" s="60">
        <v>439343</v>
      </c>
      <c r="O7" s="60">
        <v>153611</v>
      </c>
      <c r="P7" s="60">
        <v>488997</v>
      </c>
      <c r="Q7" s="60">
        <v>476642</v>
      </c>
      <c r="R7" s="60">
        <v>1119250</v>
      </c>
      <c r="S7" s="60"/>
      <c r="T7" s="60"/>
      <c r="U7" s="60"/>
      <c r="V7" s="60"/>
      <c r="W7" s="60">
        <v>1990240</v>
      </c>
      <c r="X7" s="60">
        <v>12768750</v>
      </c>
      <c r="Y7" s="60">
        <v>-10778510</v>
      </c>
      <c r="Z7" s="140">
        <v>-84.41</v>
      </c>
      <c r="AA7" s="155">
        <v>17025000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80297</v>
      </c>
      <c r="D10" s="156"/>
      <c r="E10" s="60"/>
      <c r="F10" s="60">
        <v>819703</v>
      </c>
      <c r="G10" s="60"/>
      <c r="H10" s="60"/>
      <c r="I10" s="60">
        <v>487387</v>
      </c>
      <c r="J10" s="60">
        <v>487387</v>
      </c>
      <c r="K10" s="60"/>
      <c r="L10" s="60">
        <v>148924</v>
      </c>
      <c r="M10" s="60"/>
      <c r="N10" s="60">
        <v>148924</v>
      </c>
      <c r="O10" s="60"/>
      <c r="P10" s="60">
        <v>123385</v>
      </c>
      <c r="Q10" s="60">
        <v>66464</v>
      </c>
      <c r="R10" s="60">
        <v>189849</v>
      </c>
      <c r="S10" s="60"/>
      <c r="T10" s="60"/>
      <c r="U10" s="60"/>
      <c r="V10" s="60"/>
      <c r="W10" s="60">
        <v>826160</v>
      </c>
      <c r="X10" s="60">
        <v>614777</v>
      </c>
      <c r="Y10" s="60">
        <v>211383</v>
      </c>
      <c r="Z10" s="140">
        <v>34.38</v>
      </c>
      <c r="AA10" s="155">
        <v>819703</v>
      </c>
    </row>
    <row r="11" spans="1:27" ht="12.75">
      <c r="A11" s="292" t="s">
        <v>210</v>
      </c>
      <c r="B11" s="142"/>
      <c r="C11" s="293">
        <f aca="true" t="shared" si="1" ref="C11:Y11">SUM(C6:C10)</f>
        <v>49738482</v>
      </c>
      <c r="D11" s="294">
        <f t="shared" si="1"/>
        <v>0</v>
      </c>
      <c r="E11" s="295">
        <f t="shared" si="1"/>
        <v>57850332</v>
      </c>
      <c r="F11" s="295">
        <f t="shared" si="1"/>
        <v>130864525</v>
      </c>
      <c r="G11" s="295">
        <f t="shared" si="1"/>
        <v>459256</v>
      </c>
      <c r="H11" s="295">
        <f t="shared" si="1"/>
        <v>21835696</v>
      </c>
      <c r="I11" s="295">
        <f t="shared" si="1"/>
        <v>10640781</v>
      </c>
      <c r="J11" s="295">
        <f t="shared" si="1"/>
        <v>32935733</v>
      </c>
      <c r="K11" s="295">
        <f t="shared" si="1"/>
        <v>9034169</v>
      </c>
      <c r="L11" s="295">
        <f t="shared" si="1"/>
        <v>16602882</v>
      </c>
      <c r="M11" s="295">
        <f t="shared" si="1"/>
        <v>18764443</v>
      </c>
      <c r="N11" s="295">
        <f t="shared" si="1"/>
        <v>44401494</v>
      </c>
      <c r="O11" s="295">
        <f t="shared" si="1"/>
        <v>11213917</v>
      </c>
      <c r="P11" s="295">
        <f t="shared" si="1"/>
        <v>1970517</v>
      </c>
      <c r="Q11" s="295">
        <f t="shared" si="1"/>
        <v>15990121</v>
      </c>
      <c r="R11" s="295">
        <f t="shared" si="1"/>
        <v>29174555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106511782</v>
      </c>
      <c r="X11" s="295">
        <f t="shared" si="1"/>
        <v>98148394</v>
      </c>
      <c r="Y11" s="295">
        <f t="shared" si="1"/>
        <v>8363388</v>
      </c>
      <c r="Z11" s="296">
        <f>+IF(X11&lt;&gt;0,+(Y11/X11)*100,0)</f>
        <v>8.521166428866884</v>
      </c>
      <c r="AA11" s="297">
        <f>SUM(AA6:AA10)</f>
        <v>130864525</v>
      </c>
    </row>
    <row r="12" spans="1:27" ht="12.75">
      <c r="A12" s="298" t="s">
        <v>211</v>
      </c>
      <c r="B12" s="136"/>
      <c r="C12" s="62">
        <v>5361114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7141753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10515539</v>
      </c>
      <c r="D15" s="156"/>
      <c r="E15" s="60">
        <v>235000</v>
      </c>
      <c r="F15" s="60">
        <v>235000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176250</v>
      </c>
      <c r="Y15" s="60">
        <v>-176250</v>
      </c>
      <c r="Z15" s="140">
        <v>-100</v>
      </c>
      <c r="AA15" s="155">
        <v>235000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631368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3029752</v>
      </c>
      <c r="D20" s="154">
        <f t="shared" si="2"/>
        <v>0</v>
      </c>
      <c r="E20" s="100">
        <f t="shared" si="2"/>
        <v>83039182</v>
      </c>
      <c r="F20" s="100">
        <f t="shared" si="2"/>
        <v>32031385</v>
      </c>
      <c r="G20" s="100">
        <f t="shared" si="2"/>
        <v>0</v>
      </c>
      <c r="H20" s="100">
        <f t="shared" si="2"/>
        <v>0</v>
      </c>
      <c r="I20" s="100">
        <f t="shared" si="2"/>
        <v>948002</v>
      </c>
      <c r="J20" s="100">
        <f t="shared" si="2"/>
        <v>948002</v>
      </c>
      <c r="K20" s="100">
        <f t="shared" si="2"/>
        <v>16772</v>
      </c>
      <c r="L20" s="100">
        <f t="shared" si="2"/>
        <v>477319</v>
      </c>
      <c r="M20" s="100">
        <f t="shared" si="2"/>
        <v>1074108</v>
      </c>
      <c r="N20" s="100">
        <f t="shared" si="2"/>
        <v>1568199</v>
      </c>
      <c r="O20" s="100">
        <f t="shared" si="2"/>
        <v>2156</v>
      </c>
      <c r="P20" s="100">
        <f t="shared" si="2"/>
        <v>63159</v>
      </c>
      <c r="Q20" s="100">
        <f t="shared" si="2"/>
        <v>338130</v>
      </c>
      <c r="R20" s="100">
        <f t="shared" si="2"/>
        <v>403445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2919646</v>
      </c>
      <c r="X20" s="100">
        <f t="shared" si="2"/>
        <v>24023539</v>
      </c>
      <c r="Y20" s="100">
        <f t="shared" si="2"/>
        <v>-21103893</v>
      </c>
      <c r="Z20" s="137">
        <f>+IF(X20&lt;&gt;0,+(Y20/X20)*100,0)</f>
        <v>-87.84672816107569</v>
      </c>
      <c r="AA20" s="153">
        <f>SUM(AA26:AA33)</f>
        <v>32031385</v>
      </c>
    </row>
    <row r="21" spans="1:27" ht="12.75">
      <c r="A21" s="291" t="s">
        <v>205</v>
      </c>
      <c r="B21" s="142"/>
      <c r="C21" s="62">
        <v>468615</v>
      </c>
      <c r="D21" s="156"/>
      <c r="E21" s="60">
        <v>53039182</v>
      </c>
      <c r="F21" s="60">
        <v>2031385</v>
      </c>
      <c r="G21" s="60"/>
      <c r="H21" s="60"/>
      <c r="I21" s="60"/>
      <c r="J21" s="60"/>
      <c r="K21" s="60"/>
      <c r="L21" s="60">
        <v>445050</v>
      </c>
      <c r="M21" s="60">
        <v>692367</v>
      </c>
      <c r="N21" s="60">
        <v>1137417</v>
      </c>
      <c r="O21" s="60"/>
      <c r="P21" s="60"/>
      <c r="Q21" s="60"/>
      <c r="R21" s="60"/>
      <c r="S21" s="60"/>
      <c r="T21" s="60"/>
      <c r="U21" s="60"/>
      <c r="V21" s="60"/>
      <c r="W21" s="60">
        <v>1137417</v>
      </c>
      <c r="X21" s="60">
        <v>1523539</v>
      </c>
      <c r="Y21" s="60">
        <v>-386122</v>
      </c>
      <c r="Z21" s="140">
        <v>-25.34</v>
      </c>
      <c r="AA21" s="155">
        <v>2031385</v>
      </c>
    </row>
    <row r="22" spans="1:27" ht="12.75">
      <c r="A22" s="291" t="s">
        <v>206</v>
      </c>
      <c r="B22" s="142"/>
      <c r="C22" s="62">
        <v>2561137</v>
      </c>
      <c r="D22" s="156"/>
      <c r="E22" s="60">
        <v>30000000</v>
      </c>
      <c r="F22" s="60">
        <v>30000000</v>
      </c>
      <c r="G22" s="60"/>
      <c r="H22" s="60"/>
      <c r="I22" s="60">
        <v>948002</v>
      </c>
      <c r="J22" s="60">
        <v>948002</v>
      </c>
      <c r="K22" s="60">
        <v>16772</v>
      </c>
      <c r="L22" s="60">
        <v>32269</v>
      </c>
      <c r="M22" s="60">
        <v>381741</v>
      </c>
      <c r="N22" s="60">
        <v>430782</v>
      </c>
      <c r="O22" s="60">
        <v>2156</v>
      </c>
      <c r="P22" s="60">
        <v>63159</v>
      </c>
      <c r="Q22" s="60">
        <v>338130</v>
      </c>
      <c r="R22" s="60">
        <v>403445</v>
      </c>
      <c r="S22" s="60"/>
      <c r="T22" s="60"/>
      <c r="U22" s="60"/>
      <c r="V22" s="60"/>
      <c r="W22" s="60">
        <v>1782229</v>
      </c>
      <c r="X22" s="60">
        <v>22500000</v>
      </c>
      <c r="Y22" s="60">
        <v>-20717771</v>
      </c>
      <c r="Z22" s="140">
        <v>-92.08</v>
      </c>
      <c r="AA22" s="155">
        <v>30000000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3029752</v>
      </c>
      <c r="D26" s="294">
        <f t="shared" si="3"/>
        <v>0</v>
      </c>
      <c r="E26" s="295">
        <f t="shared" si="3"/>
        <v>83039182</v>
      </c>
      <c r="F26" s="295">
        <f t="shared" si="3"/>
        <v>32031385</v>
      </c>
      <c r="G26" s="295">
        <f t="shared" si="3"/>
        <v>0</v>
      </c>
      <c r="H26" s="295">
        <f t="shared" si="3"/>
        <v>0</v>
      </c>
      <c r="I26" s="295">
        <f t="shared" si="3"/>
        <v>948002</v>
      </c>
      <c r="J26" s="295">
        <f t="shared" si="3"/>
        <v>948002</v>
      </c>
      <c r="K26" s="295">
        <f t="shared" si="3"/>
        <v>16772</v>
      </c>
      <c r="L26" s="295">
        <f t="shared" si="3"/>
        <v>477319</v>
      </c>
      <c r="M26" s="295">
        <f t="shared" si="3"/>
        <v>1074108</v>
      </c>
      <c r="N26" s="295">
        <f t="shared" si="3"/>
        <v>1568199</v>
      </c>
      <c r="O26" s="295">
        <f t="shared" si="3"/>
        <v>2156</v>
      </c>
      <c r="P26" s="295">
        <f t="shared" si="3"/>
        <v>63159</v>
      </c>
      <c r="Q26" s="295">
        <f t="shared" si="3"/>
        <v>338130</v>
      </c>
      <c r="R26" s="295">
        <f t="shared" si="3"/>
        <v>403445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2919646</v>
      </c>
      <c r="X26" s="295">
        <f t="shared" si="3"/>
        <v>24023539</v>
      </c>
      <c r="Y26" s="295">
        <f t="shared" si="3"/>
        <v>-21103893</v>
      </c>
      <c r="Z26" s="296">
        <f>+IF(X26&lt;&gt;0,+(Y26/X26)*100,0)</f>
        <v>-87.84672816107569</v>
      </c>
      <c r="AA26" s="297">
        <f>SUM(AA21:AA25)</f>
        <v>32031385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40399201</v>
      </c>
      <c r="D36" s="156">
        <f t="shared" si="4"/>
        <v>0</v>
      </c>
      <c r="E36" s="60">
        <f t="shared" si="4"/>
        <v>95889514</v>
      </c>
      <c r="F36" s="60">
        <f t="shared" si="4"/>
        <v>115051207</v>
      </c>
      <c r="G36" s="60">
        <f t="shared" si="4"/>
        <v>333802</v>
      </c>
      <c r="H36" s="60">
        <f t="shared" si="4"/>
        <v>21739337</v>
      </c>
      <c r="I36" s="60">
        <f t="shared" si="4"/>
        <v>9943560</v>
      </c>
      <c r="J36" s="60">
        <f t="shared" si="4"/>
        <v>32016699</v>
      </c>
      <c r="K36" s="60">
        <f t="shared" si="4"/>
        <v>8930014</v>
      </c>
      <c r="L36" s="60">
        <f t="shared" si="4"/>
        <v>16802694</v>
      </c>
      <c r="M36" s="60">
        <f t="shared" si="4"/>
        <v>19217936</v>
      </c>
      <c r="N36" s="60">
        <f t="shared" si="4"/>
        <v>44950644</v>
      </c>
      <c r="O36" s="60">
        <f t="shared" si="4"/>
        <v>11060306</v>
      </c>
      <c r="P36" s="60">
        <f t="shared" si="4"/>
        <v>1358135</v>
      </c>
      <c r="Q36" s="60">
        <f t="shared" si="4"/>
        <v>15447015</v>
      </c>
      <c r="R36" s="60">
        <f t="shared" si="4"/>
        <v>27865456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104832799</v>
      </c>
      <c r="X36" s="60">
        <f t="shared" si="4"/>
        <v>86288406</v>
      </c>
      <c r="Y36" s="60">
        <f t="shared" si="4"/>
        <v>18544393</v>
      </c>
      <c r="Z36" s="140">
        <f aca="true" t="shared" si="5" ref="Z36:Z49">+IF(X36&lt;&gt;0,+(Y36/X36)*100,0)</f>
        <v>21.491175766997017</v>
      </c>
      <c r="AA36" s="155">
        <f>AA6+AA21</f>
        <v>115051207</v>
      </c>
    </row>
    <row r="37" spans="1:27" ht="12.75">
      <c r="A37" s="291" t="s">
        <v>206</v>
      </c>
      <c r="B37" s="142"/>
      <c r="C37" s="62">
        <f t="shared" si="4"/>
        <v>12288736</v>
      </c>
      <c r="D37" s="156">
        <f t="shared" si="4"/>
        <v>0</v>
      </c>
      <c r="E37" s="60">
        <f t="shared" si="4"/>
        <v>45000000</v>
      </c>
      <c r="F37" s="60">
        <f t="shared" si="4"/>
        <v>47025000</v>
      </c>
      <c r="G37" s="60">
        <f t="shared" si="4"/>
        <v>125454</v>
      </c>
      <c r="H37" s="60">
        <f t="shared" si="4"/>
        <v>96359</v>
      </c>
      <c r="I37" s="60">
        <f t="shared" si="4"/>
        <v>1157836</v>
      </c>
      <c r="J37" s="60">
        <f t="shared" si="4"/>
        <v>1379649</v>
      </c>
      <c r="K37" s="60">
        <f t="shared" si="4"/>
        <v>120927</v>
      </c>
      <c r="L37" s="60">
        <f t="shared" si="4"/>
        <v>128583</v>
      </c>
      <c r="M37" s="60">
        <f t="shared" si="4"/>
        <v>620615</v>
      </c>
      <c r="N37" s="60">
        <f t="shared" si="4"/>
        <v>870125</v>
      </c>
      <c r="O37" s="60">
        <f t="shared" si="4"/>
        <v>155767</v>
      </c>
      <c r="P37" s="60">
        <f t="shared" si="4"/>
        <v>552156</v>
      </c>
      <c r="Q37" s="60">
        <f t="shared" si="4"/>
        <v>814772</v>
      </c>
      <c r="R37" s="60">
        <f t="shared" si="4"/>
        <v>1522695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3772469</v>
      </c>
      <c r="X37" s="60">
        <f t="shared" si="4"/>
        <v>35268750</v>
      </c>
      <c r="Y37" s="60">
        <f t="shared" si="4"/>
        <v>-31496281</v>
      </c>
      <c r="Z37" s="140">
        <f t="shared" si="5"/>
        <v>-89.30364983164984</v>
      </c>
      <c r="AA37" s="155">
        <f>AA7+AA22</f>
        <v>47025000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80297</v>
      </c>
      <c r="D40" s="156">
        <f t="shared" si="4"/>
        <v>0</v>
      </c>
      <c r="E40" s="60">
        <f t="shared" si="4"/>
        <v>0</v>
      </c>
      <c r="F40" s="60">
        <f t="shared" si="4"/>
        <v>819703</v>
      </c>
      <c r="G40" s="60">
        <f t="shared" si="4"/>
        <v>0</v>
      </c>
      <c r="H40" s="60">
        <f t="shared" si="4"/>
        <v>0</v>
      </c>
      <c r="I40" s="60">
        <f t="shared" si="4"/>
        <v>487387</v>
      </c>
      <c r="J40" s="60">
        <f t="shared" si="4"/>
        <v>487387</v>
      </c>
      <c r="K40" s="60">
        <f t="shared" si="4"/>
        <v>0</v>
      </c>
      <c r="L40" s="60">
        <f t="shared" si="4"/>
        <v>148924</v>
      </c>
      <c r="M40" s="60">
        <f t="shared" si="4"/>
        <v>0</v>
      </c>
      <c r="N40" s="60">
        <f t="shared" si="4"/>
        <v>148924</v>
      </c>
      <c r="O40" s="60">
        <f t="shared" si="4"/>
        <v>0</v>
      </c>
      <c r="P40" s="60">
        <f t="shared" si="4"/>
        <v>123385</v>
      </c>
      <c r="Q40" s="60">
        <f t="shared" si="4"/>
        <v>66464</v>
      </c>
      <c r="R40" s="60">
        <f t="shared" si="4"/>
        <v>189849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826160</v>
      </c>
      <c r="X40" s="60">
        <f t="shared" si="4"/>
        <v>614777</v>
      </c>
      <c r="Y40" s="60">
        <f t="shared" si="4"/>
        <v>211383</v>
      </c>
      <c r="Z40" s="140">
        <f t="shared" si="5"/>
        <v>34.38368709304349</v>
      </c>
      <c r="AA40" s="155">
        <f>AA10+AA25</f>
        <v>819703</v>
      </c>
    </row>
    <row r="41" spans="1:27" ht="12.75">
      <c r="A41" s="292" t="s">
        <v>210</v>
      </c>
      <c r="B41" s="142"/>
      <c r="C41" s="293">
        <f aca="true" t="shared" si="6" ref="C41:Y41">SUM(C36:C40)</f>
        <v>52768234</v>
      </c>
      <c r="D41" s="294">
        <f t="shared" si="6"/>
        <v>0</v>
      </c>
      <c r="E41" s="295">
        <f t="shared" si="6"/>
        <v>140889514</v>
      </c>
      <c r="F41" s="295">
        <f t="shared" si="6"/>
        <v>162895910</v>
      </c>
      <c r="G41" s="295">
        <f t="shared" si="6"/>
        <v>459256</v>
      </c>
      <c r="H41" s="295">
        <f t="shared" si="6"/>
        <v>21835696</v>
      </c>
      <c r="I41" s="295">
        <f t="shared" si="6"/>
        <v>11588783</v>
      </c>
      <c r="J41" s="295">
        <f t="shared" si="6"/>
        <v>33883735</v>
      </c>
      <c r="K41" s="295">
        <f t="shared" si="6"/>
        <v>9050941</v>
      </c>
      <c r="L41" s="295">
        <f t="shared" si="6"/>
        <v>17080201</v>
      </c>
      <c r="M41" s="295">
        <f t="shared" si="6"/>
        <v>19838551</v>
      </c>
      <c r="N41" s="295">
        <f t="shared" si="6"/>
        <v>45969693</v>
      </c>
      <c r="O41" s="295">
        <f t="shared" si="6"/>
        <v>11216073</v>
      </c>
      <c r="P41" s="295">
        <f t="shared" si="6"/>
        <v>2033676</v>
      </c>
      <c r="Q41" s="295">
        <f t="shared" si="6"/>
        <v>16328251</v>
      </c>
      <c r="R41" s="295">
        <f t="shared" si="6"/>
        <v>29578000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109431428</v>
      </c>
      <c r="X41" s="295">
        <f t="shared" si="6"/>
        <v>122171933</v>
      </c>
      <c r="Y41" s="295">
        <f t="shared" si="6"/>
        <v>-12740505</v>
      </c>
      <c r="Z41" s="296">
        <f t="shared" si="5"/>
        <v>-10.428340361938941</v>
      </c>
      <c r="AA41" s="297">
        <f>SUM(AA36:AA40)</f>
        <v>162895910</v>
      </c>
    </row>
    <row r="42" spans="1:27" ht="12.75">
      <c r="A42" s="298" t="s">
        <v>211</v>
      </c>
      <c r="B42" s="136"/>
      <c r="C42" s="95">
        <f aca="true" t="shared" si="7" ref="C42:Y48">C12+C27</f>
        <v>5361114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7141753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10515539</v>
      </c>
      <c r="D45" s="129">
        <f t="shared" si="7"/>
        <v>0</v>
      </c>
      <c r="E45" s="54">
        <f t="shared" si="7"/>
        <v>235000</v>
      </c>
      <c r="F45" s="54">
        <f t="shared" si="7"/>
        <v>235000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176250</v>
      </c>
      <c r="Y45" s="54">
        <f t="shared" si="7"/>
        <v>-176250</v>
      </c>
      <c r="Z45" s="184">
        <f t="shared" si="5"/>
        <v>-100</v>
      </c>
      <c r="AA45" s="130">
        <f t="shared" si="8"/>
        <v>235000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631368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76418008</v>
      </c>
      <c r="D49" s="218">
        <f t="shared" si="9"/>
        <v>0</v>
      </c>
      <c r="E49" s="220">
        <f t="shared" si="9"/>
        <v>141124514</v>
      </c>
      <c r="F49" s="220">
        <f t="shared" si="9"/>
        <v>163130910</v>
      </c>
      <c r="G49" s="220">
        <f t="shared" si="9"/>
        <v>459256</v>
      </c>
      <c r="H49" s="220">
        <f t="shared" si="9"/>
        <v>21835696</v>
      </c>
      <c r="I49" s="220">
        <f t="shared" si="9"/>
        <v>11588783</v>
      </c>
      <c r="J49" s="220">
        <f t="shared" si="9"/>
        <v>33883735</v>
      </c>
      <c r="K49" s="220">
        <f t="shared" si="9"/>
        <v>9050941</v>
      </c>
      <c r="L49" s="220">
        <f t="shared" si="9"/>
        <v>17080201</v>
      </c>
      <c r="M49" s="220">
        <f t="shared" si="9"/>
        <v>19838551</v>
      </c>
      <c r="N49" s="220">
        <f t="shared" si="9"/>
        <v>45969693</v>
      </c>
      <c r="O49" s="220">
        <f t="shared" si="9"/>
        <v>11216073</v>
      </c>
      <c r="P49" s="220">
        <f t="shared" si="9"/>
        <v>2033676</v>
      </c>
      <c r="Q49" s="220">
        <f t="shared" si="9"/>
        <v>16328251</v>
      </c>
      <c r="R49" s="220">
        <f t="shared" si="9"/>
        <v>29578000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109431428</v>
      </c>
      <c r="X49" s="220">
        <f t="shared" si="9"/>
        <v>122348183</v>
      </c>
      <c r="Y49" s="220">
        <f t="shared" si="9"/>
        <v>-12916755</v>
      </c>
      <c r="Z49" s="221">
        <f t="shared" si="5"/>
        <v>-10.55737378625394</v>
      </c>
      <c r="AA49" s="222">
        <f>SUM(AA41:AA48)</f>
        <v>163130910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53866275</v>
      </c>
      <c r="F51" s="54">
        <f t="shared" si="10"/>
        <v>53866275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40399707</v>
      </c>
      <c r="Y51" s="54">
        <f t="shared" si="10"/>
        <v>-40399707</v>
      </c>
      <c r="Z51" s="184">
        <f>+IF(X51&lt;&gt;0,+(Y51/X51)*100,0)</f>
        <v>-100</v>
      </c>
      <c r="AA51" s="130">
        <f>SUM(AA57:AA61)</f>
        <v>53866275</v>
      </c>
    </row>
    <row r="52" spans="1:27" ht="12.75">
      <c r="A52" s="310" t="s">
        <v>205</v>
      </c>
      <c r="B52" s="142"/>
      <c r="C52" s="62"/>
      <c r="D52" s="156"/>
      <c r="E52" s="60">
        <v>-164858</v>
      </c>
      <c r="F52" s="60">
        <v>43279970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32459978</v>
      </c>
      <c r="Y52" s="60">
        <v>-32459978</v>
      </c>
      <c r="Z52" s="140">
        <v>-100</v>
      </c>
      <c r="AA52" s="155">
        <v>43279970</v>
      </c>
    </row>
    <row r="53" spans="1:27" ht="12.75">
      <c r="A53" s="310" t="s">
        <v>206</v>
      </c>
      <c r="B53" s="142"/>
      <c r="C53" s="62"/>
      <c r="D53" s="156"/>
      <c r="E53" s="60">
        <v>21509400</v>
      </c>
      <c r="F53" s="60">
        <v>71061132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53295849</v>
      </c>
      <c r="Y53" s="60">
        <v>-53295849</v>
      </c>
      <c r="Z53" s="140">
        <v>-100</v>
      </c>
      <c r="AA53" s="155">
        <v>71061132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2255762</v>
      </c>
      <c r="F56" s="60">
        <v>2255762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1691822</v>
      </c>
      <c r="Y56" s="60">
        <v>-1691822</v>
      </c>
      <c r="Z56" s="140">
        <v>-100</v>
      </c>
      <c r="AA56" s="155">
        <v>2255762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23600304</v>
      </c>
      <c r="F57" s="295">
        <f t="shared" si="11"/>
        <v>116596864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87447649</v>
      </c>
      <c r="Y57" s="295">
        <f t="shared" si="11"/>
        <v>-87447649</v>
      </c>
      <c r="Z57" s="296">
        <f>+IF(X57&lt;&gt;0,+(Y57/X57)*100,0)</f>
        <v>-100</v>
      </c>
      <c r="AA57" s="297">
        <f>SUM(AA52:AA56)</f>
        <v>116596864</v>
      </c>
    </row>
    <row r="58" spans="1:27" ht="12.75">
      <c r="A58" s="311" t="s">
        <v>211</v>
      </c>
      <c r="B58" s="136"/>
      <c r="C58" s="62"/>
      <c r="D58" s="156"/>
      <c r="E58" s="60">
        <v>4796191</v>
      </c>
      <c r="F58" s="60">
        <v>4796191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3597143</v>
      </c>
      <c r="Y58" s="60">
        <v>-3597143</v>
      </c>
      <c r="Z58" s="140">
        <v>-100</v>
      </c>
      <c r="AA58" s="155">
        <v>4796191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25469780</v>
      </c>
      <c r="F61" s="60">
        <v>-67526780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-50645085</v>
      </c>
      <c r="Y61" s="60">
        <v>50645085</v>
      </c>
      <c r="Z61" s="140">
        <v>-100</v>
      </c>
      <c r="AA61" s="155">
        <v>-67526780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-27728118</v>
      </c>
      <c r="F65" s="60"/>
      <c r="G65" s="60">
        <v>-916803</v>
      </c>
      <c r="H65" s="60"/>
      <c r="I65" s="60"/>
      <c r="J65" s="60">
        <v>-916803</v>
      </c>
      <c r="K65" s="60"/>
      <c r="L65" s="60"/>
      <c r="M65" s="60"/>
      <c r="N65" s="60"/>
      <c r="O65" s="60">
        <v>299</v>
      </c>
      <c r="P65" s="60"/>
      <c r="Q65" s="60"/>
      <c r="R65" s="60">
        <v>299</v>
      </c>
      <c r="S65" s="60"/>
      <c r="T65" s="60"/>
      <c r="U65" s="60"/>
      <c r="V65" s="60"/>
      <c r="W65" s="60">
        <v>-916504</v>
      </c>
      <c r="X65" s="60"/>
      <c r="Y65" s="60">
        <v>-916504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3144935</v>
      </c>
      <c r="F66" s="275"/>
      <c r="G66" s="275">
        <v>115380</v>
      </c>
      <c r="H66" s="275">
        <v>102424</v>
      </c>
      <c r="I66" s="275">
        <v>729104</v>
      </c>
      <c r="J66" s="275">
        <v>946908</v>
      </c>
      <c r="K66" s="275">
        <v>150861</v>
      </c>
      <c r="L66" s="275">
        <v>511360</v>
      </c>
      <c r="M66" s="275">
        <v>490242</v>
      </c>
      <c r="N66" s="275">
        <v>1152463</v>
      </c>
      <c r="O66" s="275">
        <v>124271</v>
      </c>
      <c r="P66" s="275">
        <v>296935</v>
      </c>
      <c r="Q66" s="275">
        <v>149991</v>
      </c>
      <c r="R66" s="275">
        <v>571197</v>
      </c>
      <c r="S66" s="275"/>
      <c r="T66" s="275"/>
      <c r="U66" s="275"/>
      <c r="V66" s="275"/>
      <c r="W66" s="275">
        <v>2670568</v>
      </c>
      <c r="X66" s="275"/>
      <c r="Y66" s="275">
        <v>2670568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52462305</v>
      </c>
      <c r="F67" s="60"/>
      <c r="G67" s="60">
        <v>2274294</v>
      </c>
      <c r="H67" s="60">
        <v>4627953</v>
      </c>
      <c r="I67" s="60">
        <v>2910094</v>
      </c>
      <c r="J67" s="60">
        <v>9812341</v>
      </c>
      <c r="K67" s="60">
        <v>3960466</v>
      </c>
      <c r="L67" s="60">
        <v>3515126</v>
      </c>
      <c r="M67" s="60">
        <v>2556585</v>
      </c>
      <c r="N67" s="60">
        <v>10032177</v>
      </c>
      <c r="O67" s="60">
        <v>2031488</v>
      </c>
      <c r="P67" s="60">
        <v>4098851</v>
      </c>
      <c r="Q67" s="60">
        <v>2226776</v>
      </c>
      <c r="R67" s="60">
        <v>8357115</v>
      </c>
      <c r="S67" s="60"/>
      <c r="T67" s="60"/>
      <c r="U67" s="60"/>
      <c r="V67" s="60"/>
      <c r="W67" s="60">
        <v>28201633</v>
      </c>
      <c r="X67" s="60"/>
      <c r="Y67" s="60">
        <v>28201633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25987152</v>
      </c>
      <c r="F68" s="60"/>
      <c r="G68" s="60">
        <v>695085</v>
      </c>
      <c r="H68" s="60">
        <v>73358</v>
      </c>
      <c r="I68" s="60">
        <v>1810524</v>
      </c>
      <c r="J68" s="60">
        <v>2578967</v>
      </c>
      <c r="K68" s="60">
        <v>1938169</v>
      </c>
      <c r="L68" s="60">
        <v>985820</v>
      </c>
      <c r="M68" s="60">
        <v>1634089</v>
      </c>
      <c r="N68" s="60">
        <v>4558078</v>
      </c>
      <c r="O68" s="60">
        <v>1797350</v>
      </c>
      <c r="P68" s="60">
        <v>91079</v>
      </c>
      <c r="Q68" s="60">
        <v>2003380</v>
      </c>
      <c r="R68" s="60">
        <v>3891809</v>
      </c>
      <c r="S68" s="60"/>
      <c r="T68" s="60"/>
      <c r="U68" s="60"/>
      <c r="V68" s="60"/>
      <c r="W68" s="60">
        <v>11028854</v>
      </c>
      <c r="X68" s="60"/>
      <c r="Y68" s="60">
        <v>11028854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53866274</v>
      </c>
      <c r="F69" s="220">
        <f t="shared" si="12"/>
        <v>0</v>
      </c>
      <c r="G69" s="220">
        <f t="shared" si="12"/>
        <v>2167956</v>
      </c>
      <c r="H69" s="220">
        <f t="shared" si="12"/>
        <v>4803735</v>
      </c>
      <c r="I69" s="220">
        <f t="shared" si="12"/>
        <v>5449722</v>
      </c>
      <c r="J69" s="220">
        <f t="shared" si="12"/>
        <v>12421413</v>
      </c>
      <c r="K69" s="220">
        <f t="shared" si="12"/>
        <v>6049496</v>
      </c>
      <c r="L69" s="220">
        <f t="shared" si="12"/>
        <v>5012306</v>
      </c>
      <c r="M69" s="220">
        <f t="shared" si="12"/>
        <v>4680916</v>
      </c>
      <c r="N69" s="220">
        <f t="shared" si="12"/>
        <v>15742718</v>
      </c>
      <c r="O69" s="220">
        <f t="shared" si="12"/>
        <v>3953408</v>
      </c>
      <c r="P69" s="220">
        <f t="shared" si="12"/>
        <v>4486865</v>
      </c>
      <c r="Q69" s="220">
        <f t="shared" si="12"/>
        <v>4380147</v>
      </c>
      <c r="R69" s="220">
        <f t="shared" si="12"/>
        <v>12820420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40984551</v>
      </c>
      <c r="X69" s="220">
        <f t="shared" si="12"/>
        <v>0</v>
      </c>
      <c r="Y69" s="220">
        <f t="shared" si="12"/>
        <v>40984551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49738482</v>
      </c>
      <c r="D5" s="357">
        <f t="shared" si="0"/>
        <v>0</v>
      </c>
      <c r="E5" s="356">
        <f t="shared" si="0"/>
        <v>57850332</v>
      </c>
      <c r="F5" s="358">
        <f t="shared" si="0"/>
        <v>130864525</v>
      </c>
      <c r="G5" s="358">
        <f t="shared" si="0"/>
        <v>459256</v>
      </c>
      <c r="H5" s="356">
        <f t="shared" si="0"/>
        <v>21835696</v>
      </c>
      <c r="I5" s="356">
        <f t="shared" si="0"/>
        <v>10640781</v>
      </c>
      <c r="J5" s="358">
        <f t="shared" si="0"/>
        <v>32935733</v>
      </c>
      <c r="K5" s="358">
        <f t="shared" si="0"/>
        <v>9034169</v>
      </c>
      <c r="L5" s="356">
        <f t="shared" si="0"/>
        <v>16602882</v>
      </c>
      <c r="M5" s="356">
        <f t="shared" si="0"/>
        <v>18764443</v>
      </c>
      <c r="N5" s="358">
        <f t="shared" si="0"/>
        <v>44401494</v>
      </c>
      <c r="O5" s="358">
        <f t="shared" si="0"/>
        <v>11213917</v>
      </c>
      <c r="P5" s="356">
        <f t="shared" si="0"/>
        <v>1970517</v>
      </c>
      <c r="Q5" s="356">
        <f t="shared" si="0"/>
        <v>15990121</v>
      </c>
      <c r="R5" s="358">
        <f t="shared" si="0"/>
        <v>29174555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106511782</v>
      </c>
      <c r="X5" s="356">
        <f t="shared" si="0"/>
        <v>98148394</v>
      </c>
      <c r="Y5" s="358">
        <f t="shared" si="0"/>
        <v>8363388</v>
      </c>
      <c r="Z5" s="359">
        <f>+IF(X5&lt;&gt;0,+(Y5/X5)*100,0)</f>
        <v>8.521166428866884</v>
      </c>
      <c r="AA5" s="360">
        <f>+AA6+AA8+AA11+AA13+AA15</f>
        <v>130864525</v>
      </c>
    </row>
    <row r="6" spans="1:27" ht="12.75">
      <c r="A6" s="361" t="s">
        <v>205</v>
      </c>
      <c r="B6" s="142"/>
      <c r="C6" s="60">
        <f>+C7</f>
        <v>39930586</v>
      </c>
      <c r="D6" s="340">
        <f aca="true" t="shared" si="1" ref="D6:AA6">+D7</f>
        <v>0</v>
      </c>
      <c r="E6" s="60">
        <f t="shared" si="1"/>
        <v>42850332</v>
      </c>
      <c r="F6" s="59">
        <f t="shared" si="1"/>
        <v>113019822</v>
      </c>
      <c r="G6" s="59">
        <f t="shared" si="1"/>
        <v>333802</v>
      </c>
      <c r="H6" s="60">
        <f t="shared" si="1"/>
        <v>21739337</v>
      </c>
      <c r="I6" s="60">
        <f t="shared" si="1"/>
        <v>9943560</v>
      </c>
      <c r="J6" s="59">
        <f t="shared" si="1"/>
        <v>32016699</v>
      </c>
      <c r="K6" s="59">
        <f t="shared" si="1"/>
        <v>8930014</v>
      </c>
      <c r="L6" s="60">
        <f t="shared" si="1"/>
        <v>16357644</v>
      </c>
      <c r="M6" s="60">
        <f t="shared" si="1"/>
        <v>18525569</v>
      </c>
      <c r="N6" s="59">
        <f t="shared" si="1"/>
        <v>43813227</v>
      </c>
      <c r="O6" s="59">
        <f t="shared" si="1"/>
        <v>11060306</v>
      </c>
      <c r="P6" s="60">
        <f t="shared" si="1"/>
        <v>1358135</v>
      </c>
      <c r="Q6" s="60">
        <f t="shared" si="1"/>
        <v>15447015</v>
      </c>
      <c r="R6" s="59">
        <f t="shared" si="1"/>
        <v>27865456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103695382</v>
      </c>
      <c r="X6" s="60">
        <f t="shared" si="1"/>
        <v>84764867</v>
      </c>
      <c r="Y6" s="59">
        <f t="shared" si="1"/>
        <v>18930515</v>
      </c>
      <c r="Z6" s="61">
        <f>+IF(X6&lt;&gt;0,+(Y6/X6)*100,0)</f>
        <v>22.33297316445975</v>
      </c>
      <c r="AA6" s="62">
        <f t="shared" si="1"/>
        <v>113019822</v>
      </c>
    </row>
    <row r="7" spans="1:27" ht="12.75">
      <c r="A7" s="291" t="s">
        <v>229</v>
      </c>
      <c r="B7" s="142"/>
      <c r="C7" s="60">
        <v>39930586</v>
      </c>
      <c r="D7" s="340"/>
      <c r="E7" s="60">
        <v>42850332</v>
      </c>
      <c r="F7" s="59">
        <v>113019822</v>
      </c>
      <c r="G7" s="59">
        <v>333802</v>
      </c>
      <c r="H7" s="60">
        <v>21739337</v>
      </c>
      <c r="I7" s="60">
        <v>9943560</v>
      </c>
      <c r="J7" s="59">
        <v>32016699</v>
      </c>
      <c r="K7" s="59">
        <v>8930014</v>
      </c>
      <c r="L7" s="60">
        <v>16357644</v>
      </c>
      <c r="M7" s="60">
        <v>18525569</v>
      </c>
      <c r="N7" s="59">
        <v>43813227</v>
      </c>
      <c r="O7" s="59">
        <v>11060306</v>
      </c>
      <c r="P7" s="60">
        <v>1358135</v>
      </c>
      <c r="Q7" s="60">
        <v>15447015</v>
      </c>
      <c r="R7" s="59">
        <v>27865456</v>
      </c>
      <c r="S7" s="59"/>
      <c r="T7" s="60"/>
      <c r="U7" s="60"/>
      <c r="V7" s="59"/>
      <c r="W7" s="59">
        <v>103695382</v>
      </c>
      <c r="X7" s="60">
        <v>84764867</v>
      </c>
      <c r="Y7" s="59">
        <v>18930515</v>
      </c>
      <c r="Z7" s="61">
        <v>22.33</v>
      </c>
      <c r="AA7" s="62">
        <v>113019822</v>
      </c>
    </row>
    <row r="8" spans="1:27" ht="12.75">
      <c r="A8" s="361" t="s">
        <v>206</v>
      </c>
      <c r="B8" s="142"/>
      <c r="C8" s="60">
        <f aca="true" t="shared" si="2" ref="C8:Y8">SUM(C9:C10)</f>
        <v>9727599</v>
      </c>
      <c r="D8" s="340">
        <f t="shared" si="2"/>
        <v>0</v>
      </c>
      <c r="E8" s="60">
        <f t="shared" si="2"/>
        <v>15000000</v>
      </c>
      <c r="F8" s="59">
        <f t="shared" si="2"/>
        <v>17025000</v>
      </c>
      <c r="G8" s="59">
        <f t="shared" si="2"/>
        <v>125454</v>
      </c>
      <c r="H8" s="60">
        <f t="shared" si="2"/>
        <v>96359</v>
      </c>
      <c r="I8" s="60">
        <f t="shared" si="2"/>
        <v>209834</v>
      </c>
      <c r="J8" s="59">
        <f t="shared" si="2"/>
        <v>431647</v>
      </c>
      <c r="K8" s="59">
        <f t="shared" si="2"/>
        <v>104155</v>
      </c>
      <c r="L8" s="60">
        <f t="shared" si="2"/>
        <v>96314</v>
      </c>
      <c r="M8" s="60">
        <f t="shared" si="2"/>
        <v>238874</v>
      </c>
      <c r="N8" s="59">
        <f t="shared" si="2"/>
        <v>439343</v>
      </c>
      <c r="O8" s="59">
        <f t="shared" si="2"/>
        <v>153611</v>
      </c>
      <c r="P8" s="60">
        <f t="shared" si="2"/>
        <v>488997</v>
      </c>
      <c r="Q8" s="60">
        <f t="shared" si="2"/>
        <v>476642</v>
      </c>
      <c r="R8" s="59">
        <f t="shared" si="2"/>
        <v>1119250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1990240</v>
      </c>
      <c r="X8" s="60">
        <f t="shared" si="2"/>
        <v>12768750</v>
      </c>
      <c r="Y8" s="59">
        <f t="shared" si="2"/>
        <v>-10778510</v>
      </c>
      <c r="Z8" s="61">
        <f>+IF(X8&lt;&gt;0,+(Y8/X8)*100,0)</f>
        <v>-84.41319627998041</v>
      </c>
      <c r="AA8" s="62">
        <f>SUM(AA9:AA10)</f>
        <v>17025000</v>
      </c>
    </row>
    <row r="9" spans="1:27" ht="12.75">
      <c r="A9" s="291" t="s">
        <v>230</v>
      </c>
      <c r="B9" s="142"/>
      <c r="C9" s="60">
        <v>9727599</v>
      </c>
      <c r="D9" s="340"/>
      <c r="E9" s="60">
        <v>15000000</v>
      </c>
      <c r="F9" s="59">
        <v>17025000</v>
      </c>
      <c r="G9" s="59">
        <v>125454</v>
      </c>
      <c r="H9" s="60">
        <v>96359</v>
      </c>
      <c r="I9" s="60">
        <v>209834</v>
      </c>
      <c r="J9" s="59">
        <v>431647</v>
      </c>
      <c r="K9" s="59">
        <v>104155</v>
      </c>
      <c r="L9" s="60">
        <v>96314</v>
      </c>
      <c r="M9" s="60">
        <v>238874</v>
      </c>
      <c r="N9" s="59">
        <v>439343</v>
      </c>
      <c r="O9" s="59">
        <v>153611</v>
      </c>
      <c r="P9" s="60">
        <v>488997</v>
      </c>
      <c r="Q9" s="60">
        <v>476642</v>
      </c>
      <c r="R9" s="59">
        <v>1119250</v>
      </c>
      <c r="S9" s="59"/>
      <c r="T9" s="60"/>
      <c r="U9" s="60"/>
      <c r="V9" s="59"/>
      <c r="W9" s="59">
        <v>1990240</v>
      </c>
      <c r="X9" s="60">
        <v>12768750</v>
      </c>
      <c r="Y9" s="59">
        <v>-10778510</v>
      </c>
      <c r="Z9" s="61">
        <v>-84.41</v>
      </c>
      <c r="AA9" s="62">
        <v>17025000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80297</v>
      </c>
      <c r="D15" s="340">
        <f t="shared" si="5"/>
        <v>0</v>
      </c>
      <c r="E15" s="60">
        <f t="shared" si="5"/>
        <v>0</v>
      </c>
      <c r="F15" s="59">
        <f t="shared" si="5"/>
        <v>819703</v>
      </c>
      <c r="G15" s="59">
        <f t="shared" si="5"/>
        <v>0</v>
      </c>
      <c r="H15" s="60">
        <f t="shared" si="5"/>
        <v>0</v>
      </c>
      <c r="I15" s="60">
        <f t="shared" si="5"/>
        <v>487387</v>
      </c>
      <c r="J15" s="59">
        <f t="shared" si="5"/>
        <v>487387</v>
      </c>
      <c r="K15" s="59">
        <f t="shared" si="5"/>
        <v>0</v>
      </c>
      <c r="L15" s="60">
        <f t="shared" si="5"/>
        <v>148924</v>
      </c>
      <c r="M15" s="60">
        <f t="shared" si="5"/>
        <v>0</v>
      </c>
      <c r="N15" s="59">
        <f t="shared" si="5"/>
        <v>148924</v>
      </c>
      <c r="O15" s="59">
        <f t="shared" si="5"/>
        <v>0</v>
      </c>
      <c r="P15" s="60">
        <f t="shared" si="5"/>
        <v>123385</v>
      </c>
      <c r="Q15" s="60">
        <f t="shared" si="5"/>
        <v>66464</v>
      </c>
      <c r="R15" s="59">
        <f t="shared" si="5"/>
        <v>189849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826160</v>
      </c>
      <c r="X15" s="60">
        <f t="shared" si="5"/>
        <v>614777</v>
      </c>
      <c r="Y15" s="59">
        <f t="shared" si="5"/>
        <v>211383</v>
      </c>
      <c r="Z15" s="61">
        <f>+IF(X15&lt;&gt;0,+(Y15/X15)*100,0)</f>
        <v>34.38368709304349</v>
      </c>
      <c r="AA15" s="62">
        <f>SUM(AA16:AA20)</f>
        <v>819703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80297</v>
      </c>
      <c r="D20" s="340"/>
      <c r="E20" s="60"/>
      <c r="F20" s="59">
        <v>819703</v>
      </c>
      <c r="G20" s="59"/>
      <c r="H20" s="60"/>
      <c r="I20" s="60">
        <v>487387</v>
      </c>
      <c r="J20" s="59">
        <v>487387</v>
      </c>
      <c r="K20" s="59"/>
      <c r="L20" s="60">
        <v>148924</v>
      </c>
      <c r="M20" s="60"/>
      <c r="N20" s="59">
        <v>148924</v>
      </c>
      <c r="O20" s="59"/>
      <c r="P20" s="60">
        <v>123385</v>
      </c>
      <c r="Q20" s="60">
        <v>66464</v>
      </c>
      <c r="R20" s="59">
        <v>189849</v>
      </c>
      <c r="S20" s="59"/>
      <c r="T20" s="60"/>
      <c r="U20" s="60"/>
      <c r="V20" s="59"/>
      <c r="W20" s="59">
        <v>826160</v>
      </c>
      <c r="X20" s="60">
        <v>614777</v>
      </c>
      <c r="Y20" s="59">
        <v>211383</v>
      </c>
      <c r="Z20" s="61">
        <v>34.38</v>
      </c>
      <c r="AA20" s="62">
        <v>819703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5361114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5361114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7141753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7141753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10515539</v>
      </c>
      <c r="D40" s="344">
        <f t="shared" si="9"/>
        <v>0</v>
      </c>
      <c r="E40" s="343">
        <f t="shared" si="9"/>
        <v>235000</v>
      </c>
      <c r="F40" s="345">
        <f t="shared" si="9"/>
        <v>235000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176250</v>
      </c>
      <c r="Y40" s="345">
        <f t="shared" si="9"/>
        <v>-176250</v>
      </c>
      <c r="Z40" s="336">
        <f>+IF(X40&lt;&gt;0,+(Y40/X40)*100,0)</f>
        <v>-100</v>
      </c>
      <c r="AA40" s="350">
        <f>SUM(AA41:AA49)</f>
        <v>235000</v>
      </c>
    </row>
    <row r="41" spans="1:27" ht="12.75">
      <c r="A41" s="361" t="s">
        <v>248</v>
      </c>
      <c r="B41" s="142"/>
      <c r="C41" s="362">
        <v>1180900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7896933</v>
      </c>
      <c r="D44" s="368"/>
      <c r="E44" s="54">
        <v>235000</v>
      </c>
      <c r="F44" s="53">
        <v>235000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176250</v>
      </c>
      <c r="Y44" s="53">
        <v>-176250</v>
      </c>
      <c r="Z44" s="94">
        <v>-100</v>
      </c>
      <c r="AA44" s="95">
        <v>235000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1437706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631368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631368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73388256</v>
      </c>
      <c r="D60" s="346">
        <f t="shared" si="14"/>
        <v>0</v>
      </c>
      <c r="E60" s="219">
        <f t="shared" si="14"/>
        <v>58085332</v>
      </c>
      <c r="F60" s="264">
        <f t="shared" si="14"/>
        <v>131099525</v>
      </c>
      <c r="G60" s="264">
        <f t="shared" si="14"/>
        <v>459256</v>
      </c>
      <c r="H60" s="219">
        <f t="shared" si="14"/>
        <v>21835696</v>
      </c>
      <c r="I60" s="219">
        <f t="shared" si="14"/>
        <v>10640781</v>
      </c>
      <c r="J60" s="264">
        <f t="shared" si="14"/>
        <v>32935733</v>
      </c>
      <c r="K60" s="264">
        <f t="shared" si="14"/>
        <v>9034169</v>
      </c>
      <c r="L60" s="219">
        <f t="shared" si="14"/>
        <v>16602882</v>
      </c>
      <c r="M60" s="219">
        <f t="shared" si="14"/>
        <v>18764443</v>
      </c>
      <c r="N60" s="264">
        <f t="shared" si="14"/>
        <v>44401494</v>
      </c>
      <c r="O60" s="264">
        <f t="shared" si="14"/>
        <v>11213917</v>
      </c>
      <c r="P60" s="219">
        <f t="shared" si="14"/>
        <v>1970517</v>
      </c>
      <c r="Q60" s="219">
        <f t="shared" si="14"/>
        <v>15990121</v>
      </c>
      <c r="R60" s="264">
        <f t="shared" si="14"/>
        <v>29174555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106511782</v>
      </c>
      <c r="X60" s="219">
        <f t="shared" si="14"/>
        <v>98324644</v>
      </c>
      <c r="Y60" s="264">
        <f t="shared" si="14"/>
        <v>8187138</v>
      </c>
      <c r="Z60" s="337">
        <f>+IF(X60&lt;&gt;0,+(Y60/X60)*100,0)</f>
        <v>8.326638843462277</v>
      </c>
      <c r="AA60" s="232">
        <f>+AA57+AA54+AA51+AA40+AA37+AA34+AA22+AA5</f>
        <v>131099525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3029752</v>
      </c>
      <c r="D5" s="357">
        <f t="shared" si="0"/>
        <v>0</v>
      </c>
      <c r="E5" s="356">
        <f t="shared" si="0"/>
        <v>83039182</v>
      </c>
      <c r="F5" s="358">
        <f t="shared" si="0"/>
        <v>32031385</v>
      </c>
      <c r="G5" s="358">
        <f t="shared" si="0"/>
        <v>0</v>
      </c>
      <c r="H5" s="356">
        <f t="shared" si="0"/>
        <v>0</v>
      </c>
      <c r="I5" s="356">
        <f t="shared" si="0"/>
        <v>948002</v>
      </c>
      <c r="J5" s="358">
        <f t="shared" si="0"/>
        <v>948002</v>
      </c>
      <c r="K5" s="358">
        <f t="shared" si="0"/>
        <v>16772</v>
      </c>
      <c r="L5" s="356">
        <f t="shared" si="0"/>
        <v>477319</v>
      </c>
      <c r="M5" s="356">
        <f t="shared" si="0"/>
        <v>1074108</v>
      </c>
      <c r="N5" s="358">
        <f t="shared" si="0"/>
        <v>1568199</v>
      </c>
      <c r="O5" s="358">
        <f t="shared" si="0"/>
        <v>2156</v>
      </c>
      <c r="P5" s="356">
        <f t="shared" si="0"/>
        <v>63159</v>
      </c>
      <c r="Q5" s="356">
        <f t="shared" si="0"/>
        <v>338130</v>
      </c>
      <c r="R5" s="358">
        <f t="shared" si="0"/>
        <v>403445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2919646</v>
      </c>
      <c r="X5" s="356">
        <f t="shared" si="0"/>
        <v>24023539</v>
      </c>
      <c r="Y5" s="358">
        <f t="shared" si="0"/>
        <v>-21103893</v>
      </c>
      <c r="Z5" s="359">
        <f>+IF(X5&lt;&gt;0,+(Y5/X5)*100,0)</f>
        <v>-87.84672816107569</v>
      </c>
      <c r="AA5" s="360">
        <f>+AA6+AA8+AA11+AA13+AA15</f>
        <v>32031385</v>
      </c>
    </row>
    <row r="6" spans="1:27" ht="12.75">
      <c r="A6" s="361" t="s">
        <v>205</v>
      </c>
      <c r="B6" s="142"/>
      <c r="C6" s="60">
        <f>+C7</f>
        <v>468615</v>
      </c>
      <c r="D6" s="340">
        <f aca="true" t="shared" si="1" ref="D6:AA6">+D7</f>
        <v>0</v>
      </c>
      <c r="E6" s="60">
        <f t="shared" si="1"/>
        <v>53039182</v>
      </c>
      <c r="F6" s="59">
        <f t="shared" si="1"/>
        <v>2031385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445050</v>
      </c>
      <c r="M6" s="60">
        <f t="shared" si="1"/>
        <v>692367</v>
      </c>
      <c r="N6" s="59">
        <f t="shared" si="1"/>
        <v>1137417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1137417</v>
      </c>
      <c r="X6" s="60">
        <f t="shared" si="1"/>
        <v>1523539</v>
      </c>
      <c r="Y6" s="59">
        <f t="shared" si="1"/>
        <v>-386122</v>
      </c>
      <c r="Z6" s="61">
        <f>+IF(X6&lt;&gt;0,+(Y6/X6)*100,0)</f>
        <v>-25.343755558604013</v>
      </c>
      <c r="AA6" s="62">
        <f t="shared" si="1"/>
        <v>2031385</v>
      </c>
    </row>
    <row r="7" spans="1:27" ht="12.75">
      <c r="A7" s="291" t="s">
        <v>229</v>
      </c>
      <c r="B7" s="142"/>
      <c r="C7" s="60">
        <v>468615</v>
      </c>
      <c r="D7" s="340"/>
      <c r="E7" s="60">
        <v>53039182</v>
      </c>
      <c r="F7" s="59">
        <v>2031385</v>
      </c>
      <c r="G7" s="59"/>
      <c r="H7" s="60"/>
      <c r="I7" s="60"/>
      <c r="J7" s="59"/>
      <c r="K7" s="59"/>
      <c r="L7" s="60">
        <v>445050</v>
      </c>
      <c r="M7" s="60">
        <v>692367</v>
      </c>
      <c r="N7" s="59">
        <v>1137417</v>
      </c>
      <c r="O7" s="59"/>
      <c r="P7" s="60"/>
      <c r="Q7" s="60"/>
      <c r="R7" s="59"/>
      <c r="S7" s="59"/>
      <c r="T7" s="60"/>
      <c r="U7" s="60"/>
      <c r="V7" s="59"/>
      <c r="W7" s="59">
        <v>1137417</v>
      </c>
      <c r="X7" s="60">
        <v>1523539</v>
      </c>
      <c r="Y7" s="59">
        <v>-386122</v>
      </c>
      <c r="Z7" s="61">
        <v>-25.34</v>
      </c>
      <c r="AA7" s="62">
        <v>2031385</v>
      </c>
    </row>
    <row r="8" spans="1:27" ht="12.75">
      <c r="A8" s="361" t="s">
        <v>206</v>
      </c>
      <c r="B8" s="142"/>
      <c r="C8" s="60">
        <f aca="true" t="shared" si="2" ref="C8:Y8">SUM(C9:C10)</f>
        <v>2561137</v>
      </c>
      <c r="D8" s="340">
        <f t="shared" si="2"/>
        <v>0</v>
      </c>
      <c r="E8" s="60">
        <f t="shared" si="2"/>
        <v>30000000</v>
      </c>
      <c r="F8" s="59">
        <f t="shared" si="2"/>
        <v>30000000</v>
      </c>
      <c r="G8" s="59">
        <f t="shared" si="2"/>
        <v>0</v>
      </c>
      <c r="H8" s="60">
        <f t="shared" si="2"/>
        <v>0</v>
      </c>
      <c r="I8" s="60">
        <f t="shared" si="2"/>
        <v>948002</v>
      </c>
      <c r="J8" s="59">
        <f t="shared" si="2"/>
        <v>948002</v>
      </c>
      <c r="K8" s="59">
        <f t="shared" si="2"/>
        <v>16772</v>
      </c>
      <c r="L8" s="60">
        <f t="shared" si="2"/>
        <v>32269</v>
      </c>
      <c r="M8" s="60">
        <f t="shared" si="2"/>
        <v>381741</v>
      </c>
      <c r="N8" s="59">
        <f t="shared" si="2"/>
        <v>430782</v>
      </c>
      <c r="O8" s="59">
        <f t="shared" si="2"/>
        <v>2156</v>
      </c>
      <c r="P8" s="60">
        <f t="shared" si="2"/>
        <v>63159</v>
      </c>
      <c r="Q8" s="60">
        <f t="shared" si="2"/>
        <v>338130</v>
      </c>
      <c r="R8" s="59">
        <f t="shared" si="2"/>
        <v>403445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1782229</v>
      </c>
      <c r="X8" s="60">
        <f t="shared" si="2"/>
        <v>22500000</v>
      </c>
      <c r="Y8" s="59">
        <f t="shared" si="2"/>
        <v>-20717771</v>
      </c>
      <c r="Z8" s="61">
        <f>+IF(X8&lt;&gt;0,+(Y8/X8)*100,0)</f>
        <v>-92.07898222222222</v>
      </c>
      <c r="AA8" s="62">
        <f>SUM(AA9:AA10)</f>
        <v>30000000</v>
      </c>
    </row>
    <row r="9" spans="1:27" ht="12.75">
      <c r="A9" s="291" t="s">
        <v>230</v>
      </c>
      <c r="B9" s="142"/>
      <c r="C9" s="60">
        <v>2561137</v>
      </c>
      <c r="D9" s="340"/>
      <c r="E9" s="60">
        <v>30000000</v>
      </c>
      <c r="F9" s="59">
        <v>30000000</v>
      </c>
      <c r="G9" s="59"/>
      <c r="H9" s="60"/>
      <c r="I9" s="60">
        <v>948002</v>
      </c>
      <c r="J9" s="59">
        <v>948002</v>
      </c>
      <c r="K9" s="59">
        <v>16772</v>
      </c>
      <c r="L9" s="60">
        <v>32269</v>
      </c>
      <c r="M9" s="60">
        <v>381741</v>
      </c>
      <c r="N9" s="59">
        <v>430782</v>
      </c>
      <c r="O9" s="59">
        <v>2156</v>
      </c>
      <c r="P9" s="60">
        <v>63159</v>
      </c>
      <c r="Q9" s="60">
        <v>338130</v>
      </c>
      <c r="R9" s="59">
        <v>403445</v>
      </c>
      <c r="S9" s="59"/>
      <c r="T9" s="60"/>
      <c r="U9" s="60"/>
      <c r="V9" s="59"/>
      <c r="W9" s="59">
        <v>1782229</v>
      </c>
      <c r="X9" s="60">
        <v>22500000</v>
      </c>
      <c r="Y9" s="59">
        <v>-20717771</v>
      </c>
      <c r="Z9" s="61">
        <v>-92.08</v>
      </c>
      <c r="AA9" s="62">
        <v>30000000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3029752</v>
      </c>
      <c r="D60" s="346">
        <f t="shared" si="14"/>
        <v>0</v>
      </c>
      <c r="E60" s="219">
        <f t="shared" si="14"/>
        <v>83039182</v>
      </c>
      <c r="F60" s="264">
        <f t="shared" si="14"/>
        <v>32031385</v>
      </c>
      <c r="G60" s="264">
        <f t="shared" si="14"/>
        <v>0</v>
      </c>
      <c r="H60" s="219">
        <f t="shared" si="14"/>
        <v>0</v>
      </c>
      <c r="I60" s="219">
        <f t="shared" si="14"/>
        <v>948002</v>
      </c>
      <c r="J60" s="264">
        <f t="shared" si="14"/>
        <v>948002</v>
      </c>
      <c r="K60" s="264">
        <f t="shared" si="14"/>
        <v>16772</v>
      </c>
      <c r="L60" s="219">
        <f t="shared" si="14"/>
        <v>477319</v>
      </c>
      <c r="M60" s="219">
        <f t="shared" si="14"/>
        <v>1074108</v>
      </c>
      <c r="N60" s="264">
        <f t="shared" si="14"/>
        <v>1568199</v>
      </c>
      <c r="O60" s="264">
        <f t="shared" si="14"/>
        <v>2156</v>
      </c>
      <c r="P60" s="219">
        <f t="shared" si="14"/>
        <v>63159</v>
      </c>
      <c r="Q60" s="219">
        <f t="shared" si="14"/>
        <v>338130</v>
      </c>
      <c r="R60" s="264">
        <f t="shared" si="14"/>
        <v>403445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2919646</v>
      </c>
      <c r="X60" s="219">
        <f t="shared" si="14"/>
        <v>24023539</v>
      </c>
      <c r="Y60" s="264">
        <f t="shared" si="14"/>
        <v>-21103893</v>
      </c>
      <c r="Z60" s="337">
        <f>+IF(X60&lt;&gt;0,+(Y60/X60)*100,0)</f>
        <v>-87.84672816107569</v>
      </c>
      <c r="AA60" s="232">
        <f>+AA57+AA54+AA51+AA40+AA37+AA34+AA22+AA5</f>
        <v>32031385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2018-05-08T11:59:31Z</dcterms:created>
  <dcterms:modified xsi:type="dcterms:W3CDTF">2018-05-08T11:59:35Z</dcterms:modified>
  <cp:category/>
  <cp:version/>
  <cp:contentType/>
  <cp:contentStatus/>
</cp:coreProperties>
</file>