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6"/>
  </bookViews>
  <sheets>
    <sheet name="Summary per Province" sheetId="1" r:id="rId1"/>
    <sheet name="Summary per Metro" sheetId="2" r:id="rId2"/>
    <sheet name="Summary per Top 19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'EC'!$A$1:$AK$84</definedName>
    <definedName name="_xlnm.Print_Area" localSheetId="4">'FS'!$A$1:$AK$84</definedName>
    <definedName name="_xlnm.Print_Area" localSheetId="5">'GT'!$A$1:$AK$84</definedName>
    <definedName name="_xlnm.Print_Area" localSheetId="6">'KZ'!$A$1:$AK$84</definedName>
    <definedName name="_xlnm.Print_Area" localSheetId="7">'LP'!$A$1:$AK$84</definedName>
    <definedName name="_xlnm.Print_Area" localSheetId="8">'MP'!$A$1:$AK$84</definedName>
    <definedName name="_xlnm.Print_Area" localSheetId="9">'NC'!$A$1:$AK$84</definedName>
    <definedName name="_xlnm.Print_Area" localSheetId="10">'NW'!$A$1:$AK$84</definedName>
    <definedName name="_xlnm.Print_Area" localSheetId="1">'Summary per Metro'!$A$1:$AK$84</definedName>
    <definedName name="_xlnm.Print_Area" localSheetId="0">'Summary per Province'!$A$1:$AK$84</definedName>
    <definedName name="_xlnm.Print_Area" localSheetId="2">'Summary per Top 19'!$A$1:$AK$84</definedName>
    <definedName name="_xlnm.Print_Area" localSheetId="11">'WC'!$A$1:$AK$84</definedName>
  </definedNames>
  <calcPr fullCalcOnLoad="1"/>
</workbook>
</file>

<file path=xl/sharedStrings.xml><?xml version="1.0" encoding="utf-8"?>
<sst xmlns="http://schemas.openxmlformats.org/spreadsheetml/2006/main" count="1434" uniqueCount="617">
  <si>
    <t>STATEMENT OF CAPITAL AND OPERATING EXPENDITURE FOR THE 4th Quarter Ended 30 June 2018 (Preliminary results)</t>
  </si>
  <si>
    <t>Figures Finalised as at 2018/08/02</t>
  </si>
  <si>
    <t>Main appropriation</t>
  </si>
  <si>
    <t>Adjusted Budget</t>
  </si>
  <si>
    <t>First Quarter 2017/18</t>
  </si>
  <si>
    <t>Second Quarter 2017/18</t>
  </si>
  <si>
    <t>Third Quarter 2017/18</t>
  </si>
  <si>
    <t>Fourth Quarter 2017/18</t>
  </si>
  <si>
    <t>Year to date: 30 June 2018</t>
  </si>
  <si>
    <t>Fourth Quarter 2016/17</t>
  </si>
  <si>
    <t>R thousands</t>
  </si>
  <si>
    <t>Code</t>
  </si>
  <si>
    <t>Operating Expenditure</t>
  </si>
  <si>
    <t>Capital Expenditure</t>
  </si>
  <si>
    <t>Total</t>
  </si>
  <si>
    <t>1st Q as % of Main app</t>
  </si>
  <si>
    <t>2nd Q as % of Main app</t>
  </si>
  <si>
    <t>3rd Q as % of adj budget</t>
  </si>
  <si>
    <t>4th Q as % of adj budget</t>
  </si>
  <si>
    <t>Total Expenditure as % of adj budget</t>
  </si>
  <si>
    <t>Q4 of 2016/17 to Q4 of 2017/18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</si>
  <si>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</si>
  <si>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</si>
  <si>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</si>
  <si>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</si>
  <si>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</si>
  <si>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</si>
  <si>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</si>
  <si>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</si>
  <si>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</si>
  <si>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</si>
  <si>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</si>
  <si>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</si>
  <si>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</si>
  <si>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</si>
  <si>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</si>
  <si>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</si>
  <si>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</si>
  <si>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</si>
  <si>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</si>
  <si>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</si>
  <si>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Buffalo City</t>
  </si>
  <si>
    <t>BUF</t>
  </si>
  <si>
    <t>Cape Town</t>
  </si>
  <si>
    <t>CPT</t>
  </si>
  <si>
    <t>City of Ekurhuleni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</si>
  <si>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</si>
  <si>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</si>
  <si>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</si>
  <si>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</si>
  <si>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</si>
  <si>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</si>
  <si>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</si>
  <si>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</si>
  <si>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</si>
  <si>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</si>
  <si>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</si>
  <si>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</si>
  <si>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City Of Matlosana</t>
  </si>
  <si>
    <t>NW403</t>
  </si>
  <si>
    <t>City of Mbombela</t>
  </si>
  <si>
    <t>MP326</t>
  </si>
  <si>
    <t>Drakenstein</t>
  </si>
  <si>
    <t>WC023</t>
  </si>
  <si>
    <t>Emalahleni (Mp)</t>
  </si>
  <si>
    <t>MP312</t>
  </si>
  <si>
    <t>Emfuleni</t>
  </si>
  <si>
    <t>GT421</t>
  </si>
  <si>
    <t>George</t>
  </si>
  <si>
    <t>WC044</t>
  </si>
  <si>
    <t>Govan Mbeki</t>
  </si>
  <si>
    <t>MP307</t>
  </si>
  <si>
    <t>J B Marks</t>
  </si>
  <si>
    <t>NW405</t>
  </si>
  <si>
    <t>Madibeng</t>
  </si>
  <si>
    <t>NW372</t>
  </si>
  <si>
    <t>Matjhabeng</t>
  </si>
  <si>
    <t>FS184</t>
  </si>
  <si>
    <t>Mogale City</t>
  </si>
  <si>
    <t>GT481</t>
  </si>
  <si>
    <t>Msunduzi</t>
  </si>
  <si>
    <t>KZN225</t>
  </si>
  <si>
    <t>Newcastle</t>
  </si>
  <si>
    <t>KZN252</t>
  </si>
  <si>
    <t>Polokwane</t>
  </si>
  <si>
    <t>LIM354</t>
  </si>
  <si>
    <t>Rustenburg</t>
  </si>
  <si>
    <t>NW373</t>
  </si>
  <si>
    <t>Sol Plaatje</t>
  </si>
  <si>
    <t>NC091</t>
  </si>
  <si>
    <t>Stellenbosch</t>
  </si>
  <si>
    <t>WC024</t>
  </si>
  <si>
    <t>Steve Tshwete</t>
  </si>
  <si>
    <t>MP313</t>
  </si>
  <si>
    <t>uMhlathuze</t>
  </si>
  <si>
    <t>KZN282</t>
  </si>
  <si>
    <t>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</si>
  <si>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</si>
  <si>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</si>
  <si>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</si>
  <si>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</si>
  <si>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</si>
  <si>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</si>
  <si>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</si>
  <si>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</si>
  <si>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</si>
  <si>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</si>
  <si>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</si>
  <si>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</si>
  <si>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</si>
  <si>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</si>
  <si>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</si>
  <si>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</si>
  <si>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</si>
  <si>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</si>
  <si>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</si>
  <si>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</si>
  <si>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</si>
  <si>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</si>
  <si>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</si>
  <si>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</si>
  <si>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</si>
  <si>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</si>
  <si>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</si>
  <si>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</si>
  <si>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</si>
  <si>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</si>
  <si>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</si>
  <si>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</si>
  <si>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</si>
  <si>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</si>
  <si>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</si>
  <si>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</si>
  <si>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</si>
  <si>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</si>
  <si>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</si>
  <si>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</si>
  <si>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</si>
  <si>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</si>
  <si>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</si>
  <si>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</si>
  <si>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</si>
  <si>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</si>
  <si>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</si>
  <si>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</si>
  <si>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</si>
  <si>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</si>
  <si>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</si>
  <si>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</si>
  <si>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</si>
  <si>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</si>
  <si>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</si>
  <si>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</si>
  <si>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</si>
  <si>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</si>
  <si>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</si>
  <si>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</si>
  <si>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</si>
  <si>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</si>
  <si>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</si>
  <si>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</si>
  <si>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</si>
  <si>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</si>
  <si>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</si>
  <si>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</si>
  <si>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</si>
  <si>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</si>
  <si>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</si>
  <si>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</si>
  <si>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</si>
  <si>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</si>
  <si>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</si>
  <si>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</si>
  <si>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</si>
  <si>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</si>
  <si>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</si>
  <si>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</si>
  <si>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</si>
  <si>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</si>
  <si>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</si>
  <si>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</si>
  <si>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</si>
  <si>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</si>
  <si>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</si>
  <si>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</si>
  <si>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</si>
  <si>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</si>
  <si>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</si>
  <si>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</si>
  <si>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</si>
  <si>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</si>
  <si>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</si>
  <si>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</si>
  <si>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</si>
  <si>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</si>
  <si>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</si>
  <si>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</si>
  <si>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</si>
  <si>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</si>
  <si>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</si>
  <si>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</si>
  <si>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</si>
  <si>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</si>
  <si>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</si>
  <si>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</si>
  <si>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</si>
  <si>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</si>
  <si>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</si>
  <si>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</si>
  <si>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</si>
  <si>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</si>
  <si>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</si>
  <si>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</si>
  <si>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</si>
  <si>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</si>
  <si>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</si>
  <si>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</si>
  <si>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</si>
  <si>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</si>
  <si>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</si>
  <si>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</si>
  <si>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</si>
  <si>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</si>
  <si>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</si>
  <si>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</si>
  <si>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</si>
  <si>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</si>
  <si>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</si>
  <si>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Midvaal</t>
  </si>
  <si>
    <t>GT422</t>
  </si>
  <si>
    <t>Lesedi</t>
  </si>
  <si>
    <t>GT423</t>
  </si>
  <si>
    <t>Sedibeng</t>
  </si>
  <si>
    <t>DC42</t>
  </si>
  <si>
    <t>Total Sedibeng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</si>
  <si>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</si>
  <si>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</si>
  <si>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</si>
  <si>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</si>
  <si>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</si>
  <si>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</si>
  <si>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</si>
  <si>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</si>
  <si>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</si>
  <si>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</si>
  <si>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</si>
  <si>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</si>
  <si>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</si>
  <si>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</si>
  <si>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</si>
  <si>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</si>
  <si>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</si>
  <si>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</si>
  <si>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</si>
  <si>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</si>
  <si>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</si>
  <si>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</si>
  <si>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</si>
  <si>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</si>
  <si>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</si>
  <si>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</si>
  <si>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</si>
  <si>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</si>
  <si>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</si>
  <si>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</si>
  <si>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</si>
  <si>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</si>
  <si>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</si>
  <si>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</si>
  <si>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</si>
  <si>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</si>
  <si>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</si>
  <si>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</si>
  <si>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</si>
  <si>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</si>
  <si>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</si>
  <si>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</si>
  <si>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</si>
  <si>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</si>
  <si>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</si>
  <si>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</si>
  <si>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</si>
  <si>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</si>
  <si>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</si>
  <si>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</si>
  <si>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</si>
  <si>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</si>
  <si>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</si>
  <si>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</si>
  <si>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</si>
  <si>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</si>
  <si>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</si>
  <si>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</si>
  <si>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</si>
  <si>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</si>
  <si>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</si>
  <si>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</si>
  <si>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</si>
  <si>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</si>
  <si>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</si>
  <si>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</si>
  <si>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</si>
  <si>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</si>
  <si>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</si>
  <si>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</si>
  <si>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</si>
  <si>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</si>
  <si>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</si>
  <si>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</si>
  <si>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</si>
  <si>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</si>
  <si>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</si>
  <si>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</si>
  <si>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</si>
  <si>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</si>
  <si>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</si>
  <si>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</si>
  <si>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</si>
  <si>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</si>
  <si>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</si>
  <si>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</si>
  <si>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</si>
  <si>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</si>
  <si>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</si>
  <si>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</si>
  <si>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</si>
  <si>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</si>
  <si>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</si>
  <si>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</si>
  <si>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</si>
  <si>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</si>
  <si>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</si>
  <si>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</si>
  <si>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</si>
  <si>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</si>
  <si>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</si>
  <si>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</si>
  <si>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</si>
  <si>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</si>
  <si>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</si>
  <si>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</si>
  <si>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</si>
  <si>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</si>
  <si>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</si>
  <si>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</si>
  <si>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</si>
  <si>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</si>
  <si>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</si>
  <si>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</si>
  <si>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</si>
  <si>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</si>
  <si>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</si>
  <si>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</si>
  <si>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</si>
  <si>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</si>
  <si>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</si>
  <si>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</si>
  <si>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</si>
  <si>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</si>
  <si>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</si>
  <si>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</si>
  <si>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</si>
  <si>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</si>
  <si>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</si>
  <si>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</si>
  <si>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</si>
  <si>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</si>
  <si>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</si>
  <si>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</si>
  <si>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</si>
  <si>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</si>
  <si>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</si>
  <si>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</si>
  <si>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</si>
  <si>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</si>
  <si>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</si>
  <si>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</si>
  <si>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</si>
  <si>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</si>
  <si>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</si>
  <si>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</si>
  <si>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</si>
  <si>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</si>
  <si>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</si>
  <si>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</si>
  <si>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</si>
  <si>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</si>
  <si>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</si>
  <si>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</si>
  <si>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</si>
  <si>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</si>
  <si>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</si>
  <si>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</si>
  <si>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</si>
  <si>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</si>
  <si>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</si>
  <si>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</si>
  <si>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</si>
  <si>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</si>
  <si>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</si>
  <si>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</si>
  <si>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</si>
  <si>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</si>
  <si>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</si>
  <si>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</si>
  <si>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</si>
  <si>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</si>
  <si>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</si>
  <si>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</si>
  <si>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</si>
  <si>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</si>
  <si>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</si>
  <si>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</si>
  <si>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</si>
  <si>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</si>
  <si>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</si>
  <si>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</si>
  <si>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</si>
  <si>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</si>
  <si>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</si>
  <si>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</si>
  <si>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</si>
  <si>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</si>
  <si>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</si>
  <si>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</si>
  <si>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</si>
  <si>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</si>
  <si>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</si>
  <si>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</si>
  <si>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</si>
  <si>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</si>
  <si>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</si>
  <si>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</si>
  <si>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</si>
  <si>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</si>
  <si>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</si>
  <si>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</si>
  <si>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</si>
  <si>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</si>
  <si>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</si>
  <si>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</si>
  <si>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</si>
  <si>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</si>
  <si>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</si>
  <si>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</si>
  <si>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</si>
  <si>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</si>
  <si>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</si>
  <si>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</si>
  <si>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</si>
  <si>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</si>
  <si>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</si>
  <si>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</si>
  <si>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</si>
  <si>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</si>
  <si>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</si>
  <si>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</si>
  <si>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</si>
  <si>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</si>
  <si>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</si>
  <si>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</si>
  <si>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</si>
  <si>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</si>
  <si>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</si>
  <si>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</si>
  <si>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</si>
  <si>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</si>
  <si>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</si>
  <si>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</si>
  <si>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</si>
  <si>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</si>
  <si>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</si>
  <si>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</si>
  <si>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</si>
  <si>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</si>
  <si>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</si>
  <si>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</si>
  <si>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</si>
  <si>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</si>
  <si>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</si>
  <si>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</si>
  <si>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</si>
  <si>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</si>
  <si>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</si>
  <si>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</si>
  <si>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</si>
  <si>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</si>
  <si>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</si>
  <si>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</si>
  <si>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</si>
  <si>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</si>
  <si>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</si>
  <si>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</si>
  <si>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</si>
  <si>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</si>
  <si>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</si>
  <si>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</si>
  <si>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</si>
  <si>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</si>
  <si>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</si>
  <si>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</si>
  <si>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</si>
  <si>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</si>
  <si>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</si>
  <si>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</si>
  <si>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</si>
  <si>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</si>
  <si>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</si>
  <si>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</si>
  <si>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</si>
  <si>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</si>
  <si>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</si>
  <si>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</si>
  <si>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</si>
  <si>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</si>
  <si>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</si>
  <si>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</si>
  <si>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</si>
  <si>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</si>
  <si>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</si>
  <si>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</si>
  <si>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</si>
  <si>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</si>
  <si>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</si>
  <si>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</si>
  <si>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</si>
  <si>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</si>
  <si>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</si>
  <si>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</si>
  <si>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</si>
  <si>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</si>
  <si>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</si>
  <si>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</si>
  <si>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</si>
  <si>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</si>
  <si>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</si>
  <si>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</si>
  <si>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</si>
  <si>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</si>
  <si>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</si>
  <si>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</si>
  <si>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</si>
  <si>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</si>
  <si>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</si>
  <si>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</si>
  <si>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</si>
  <si>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</si>
  <si>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</si>
  <si>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</si>
  <si>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Maquassi Hills</t>
  </si>
  <si>
    <t>NW404</t>
  </si>
  <si>
    <t>Dr Kenneth Kaunda</t>
  </si>
  <si>
    <t>DC40</t>
  </si>
  <si>
    <t>Total Dr Kenneth Kaunda</t>
  </si>
  <si>
    <t>Total North West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</si>
  <si>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</si>
  <si>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</si>
  <si>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</si>
  <si>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</si>
  <si>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</si>
  <si>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</si>
  <si>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</si>
  <si>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</si>
  <si>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</si>
  <si>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</si>
  <si>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</si>
  <si>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</si>
  <si>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</si>
  <si>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</si>
  <si>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</si>
  <si>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</si>
  <si>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</si>
  <si>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</si>
  <si>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</si>
  <si>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</si>
  <si>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</si>
  <si>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</si>
  <si>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</si>
  <si>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</si>
  <si>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</si>
  <si>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</si>
  <si>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</si>
  <si>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</si>
  <si>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</si>
  <si>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</si>
  <si>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</si>
  <si>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</si>
  <si>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</si>
  <si>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</si>
  <si>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</si>
  <si>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</si>
  <si>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</si>
  <si>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</si>
  <si>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</si>
  <si>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</si>
  <si>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</si>
  <si>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</si>
  <si>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</si>
  <si>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</si>
  <si>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</si>
  <si>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</si>
  <si>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</si>
  <si>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</si>
  <si>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</si>
  <si>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</si>
  <si>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</si>
  <si>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</si>
  <si>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</si>
  <si>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</si>
  <si>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</si>
  <si>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</si>
  <si>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</si>
  <si>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</si>
  <si>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</si>
  <si>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 xml:space="preserve"> </t>
  </si>
  <si>
    <t>Total Top 19</t>
  </si>
  <si>
    <t>1. Note the overall figures are overstated due to incorrect submission on the third and fourth quarter by KZN263 Abaqulusi.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</si>
</sst>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\%"/>
    <numFmt numFmtId="178" formatCode="_(* #,##0_);_(* \(#,##0\);_(* &quot;- &quot;?_);_(@_)"/>
    <numFmt numFmtId="179" formatCode="0.0%;\(0.0%\);_(* &quot;- &quot;?_);_(@_)"/>
    <numFmt numFmtId="180" formatCode="##,##0"/>
    <numFmt numFmtId="181" formatCode="#,###.0%"/>
    <numFmt numFmtId="182" formatCode="_(* #,##0,_);_(* \(#,##0,\);_(* &quot;- &quot;?_);_(@_)"/>
    <numFmt numFmtId="183" formatCode="0.0%;\(0.0%\);_(* &quot; - &quot;?_);_(@_)"/>
    <numFmt numFmtId="184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 NARROW"/>
      <family val="0"/>
    </font>
    <font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0"/>
    </font>
    <font>
      <sz val="10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9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wrapText="1"/>
      <protection/>
    </xf>
    <xf numFmtId="0" fontId="4" fillId="0" borderId="25" xfId="0" applyFont="1" applyBorder="1" applyAlignment="1" applyProtection="1">
      <alignment wrapText="1"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 horizontal="left" indent="1"/>
      <protection/>
    </xf>
    <xf numFmtId="0" fontId="6" fillId="0" borderId="24" xfId="0" applyFont="1" applyBorder="1" applyAlignment="1" applyProtection="1">
      <alignment wrapText="1"/>
      <protection/>
    </xf>
    <xf numFmtId="0" fontId="5" fillId="0" borderId="25" xfId="0" applyFont="1" applyBorder="1" applyAlignment="1" applyProtection="1">
      <alignment horizontal="left" indent="1"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178" fontId="5" fillId="0" borderId="0" xfId="0" applyNumberFormat="1" applyFont="1" applyFill="1" applyBorder="1" applyAlignment="1" applyProtection="1">
      <alignment horizontal="left" indent="2"/>
      <protection/>
    </xf>
    <xf numFmtId="0" fontId="4" fillId="0" borderId="25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 indent="1"/>
      <protection/>
    </xf>
    <xf numFmtId="0" fontId="6" fillId="0" borderId="13" xfId="0" applyFont="1" applyBorder="1" applyAlignment="1" applyProtection="1">
      <alignment wrapText="1"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 applyProtection="1">
      <alignment horizontal="left" indent="1"/>
      <protection/>
    </xf>
    <xf numFmtId="0" fontId="6" fillId="0" borderId="26" xfId="0" applyFont="1" applyBorder="1" applyAlignment="1" applyProtection="1">
      <alignment wrapText="1"/>
      <protection/>
    </xf>
    <xf numFmtId="0" fontId="0" fillId="0" borderId="2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left" indent="1"/>
      <protection/>
    </xf>
    <xf numFmtId="0" fontId="0" fillId="0" borderId="24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47" fillId="0" borderId="20" xfId="0" applyFont="1" applyBorder="1" applyAlignment="1" applyProtection="1">
      <alignment wrapText="1"/>
      <protection/>
    </xf>
    <xf numFmtId="0" fontId="47" fillId="0" borderId="20" xfId="0" applyFont="1" applyBorder="1" applyAlignment="1" applyProtection="1">
      <alignment horizontal="left" wrapText="1" indent="1"/>
      <protection/>
    </xf>
    <xf numFmtId="0" fontId="48" fillId="0" borderId="20" xfId="0" applyFont="1" applyBorder="1" applyAlignment="1" applyProtection="1">
      <alignment wrapText="1"/>
      <protection/>
    </xf>
    <xf numFmtId="0" fontId="48" fillId="0" borderId="20" xfId="0" applyFont="1" applyBorder="1" applyAlignment="1" applyProtection="1">
      <alignment horizontal="left" wrapText="1" indent="1"/>
      <protection/>
    </xf>
    <xf numFmtId="0" fontId="48" fillId="0" borderId="24" xfId="0" applyFont="1" applyBorder="1" applyAlignment="1" applyProtection="1">
      <alignment wrapText="1"/>
      <protection/>
    </xf>
    <xf numFmtId="0" fontId="47" fillId="0" borderId="20" xfId="0" applyFont="1" applyBorder="1" applyAlignment="1" applyProtection="1">
      <alignment horizontal="right"/>
      <protection/>
    </xf>
    <xf numFmtId="0" fontId="47" fillId="0" borderId="20" xfId="0" applyFont="1" applyBorder="1" applyAlignment="1" applyProtection="1">
      <alignment horizontal="left"/>
      <protection/>
    </xf>
    <xf numFmtId="0" fontId="47" fillId="0" borderId="24" xfId="0" applyFont="1" applyBorder="1" applyAlignment="1" applyProtection="1">
      <alignment horizontal="right"/>
      <protection/>
    </xf>
    <xf numFmtId="0" fontId="47" fillId="0" borderId="15" xfId="0" applyFont="1" applyBorder="1" applyAlignment="1" applyProtection="1">
      <alignment horizontal="right"/>
      <protection/>
    </xf>
    <xf numFmtId="0" fontId="47" fillId="0" borderId="15" xfId="0" applyFont="1" applyBorder="1" applyAlignment="1" applyProtection="1">
      <alignment horizontal="left"/>
      <protection/>
    </xf>
    <xf numFmtId="0" fontId="47" fillId="0" borderId="13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182" fontId="5" fillId="0" borderId="27" xfId="0" applyNumberFormat="1" applyFont="1" applyFill="1" applyBorder="1" applyAlignment="1" applyProtection="1">
      <alignment/>
      <protection/>
    </xf>
    <xf numFmtId="182" fontId="5" fillId="0" borderId="28" xfId="0" applyNumberFormat="1" applyFont="1" applyFill="1" applyBorder="1" applyAlignment="1" applyProtection="1">
      <alignment/>
      <protection/>
    </xf>
    <xf numFmtId="182" fontId="5" fillId="0" borderId="29" xfId="0" applyNumberFormat="1" applyFont="1" applyFill="1" applyBorder="1" applyAlignment="1" applyProtection="1">
      <alignment/>
      <protection/>
    </xf>
    <xf numFmtId="182" fontId="5" fillId="0" borderId="30" xfId="0" applyNumberFormat="1" applyFont="1" applyFill="1" applyBorder="1" applyAlignment="1" applyProtection="1">
      <alignment/>
      <protection/>
    </xf>
    <xf numFmtId="182" fontId="7" fillId="0" borderId="27" xfId="0" applyNumberFormat="1" applyFont="1" applyFill="1" applyBorder="1" applyAlignment="1" applyProtection="1">
      <alignment/>
      <protection/>
    </xf>
    <xf numFmtId="182" fontId="7" fillId="0" borderId="28" xfId="0" applyNumberFormat="1" applyFont="1" applyFill="1" applyBorder="1" applyAlignment="1" applyProtection="1">
      <alignment/>
      <protection/>
    </xf>
    <xf numFmtId="182" fontId="7" fillId="0" borderId="30" xfId="0" applyNumberFormat="1" applyFont="1" applyFill="1" applyBorder="1" applyAlignment="1" applyProtection="1">
      <alignment/>
      <protection/>
    </xf>
    <xf numFmtId="182" fontId="7" fillId="0" borderId="13" xfId="0" applyNumberFormat="1" applyFont="1" applyBorder="1" applyAlignment="1" applyProtection="1">
      <alignment/>
      <protection/>
    </xf>
    <xf numFmtId="182" fontId="7" fillId="0" borderId="31" xfId="0" applyNumberFormat="1" applyFont="1" applyBorder="1" applyAlignment="1" applyProtection="1">
      <alignment/>
      <protection/>
    </xf>
    <xf numFmtId="182" fontId="7" fillId="0" borderId="16" xfId="0" applyNumberFormat="1" applyFont="1" applyBorder="1" applyAlignment="1" applyProtection="1">
      <alignment/>
      <protection/>
    </xf>
    <xf numFmtId="182" fontId="7" fillId="0" borderId="32" xfId="0" applyNumberFormat="1" applyFont="1" applyBorder="1" applyAlignment="1" applyProtection="1">
      <alignment/>
      <protection/>
    </xf>
    <xf numFmtId="182" fontId="5" fillId="0" borderId="0" xfId="0" applyNumberFormat="1" applyFon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182" fontId="48" fillId="0" borderId="27" xfId="0" applyNumberFormat="1" applyFont="1" applyBorder="1" applyAlignment="1" applyProtection="1">
      <alignment horizontal="right"/>
      <protection/>
    </xf>
    <xf numFmtId="182" fontId="48" fillId="0" borderId="28" xfId="0" applyNumberFormat="1" applyFont="1" applyBorder="1" applyAlignment="1" applyProtection="1">
      <alignment horizontal="right"/>
      <protection/>
    </xf>
    <xf numFmtId="182" fontId="48" fillId="0" borderId="30" xfId="0" applyNumberFormat="1" applyFont="1" applyBorder="1" applyAlignment="1" applyProtection="1">
      <alignment horizontal="right"/>
      <protection/>
    </xf>
    <xf numFmtId="182" fontId="47" fillId="0" borderId="27" xfId="0" applyNumberFormat="1" applyFont="1" applyBorder="1" applyAlignment="1" applyProtection="1">
      <alignment horizontal="right"/>
      <protection/>
    </xf>
    <xf numFmtId="182" fontId="47" fillId="0" borderId="28" xfId="0" applyNumberFormat="1" applyFont="1" applyBorder="1" applyAlignment="1" applyProtection="1">
      <alignment horizontal="right"/>
      <protection/>
    </xf>
    <xf numFmtId="182" fontId="47" fillId="0" borderId="30" xfId="0" applyNumberFormat="1" applyFont="1" applyBorder="1" applyAlignment="1" applyProtection="1">
      <alignment horizontal="right"/>
      <protection/>
    </xf>
    <xf numFmtId="182" fontId="47" fillId="0" borderId="32" xfId="0" applyNumberFormat="1" applyFont="1" applyBorder="1" applyAlignment="1" applyProtection="1">
      <alignment horizontal="right"/>
      <protection/>
    </xf>
    <xf numFmtId="182" fontId="47" fillId="0" borderId="31" xfId="0" applyNumberFormat="1" applyFont="1" applyBorder="1" applyAlignment="1" applyProtection="1">
      <alignment horizontal="right"/>
      <protection/>
    </xf>
    <xf numFmtId="182" fontId="47" fillId="0" borderId="33" xfId="0" applyNumberFormat="1" applyFont="1" applyBorder="1" applyAlignment="1" applyProtection="1">
      <alignment horizontal="right"/>
      <protection/>
    </xf>
    <xf numFmtId="182" fontId="0" fillId="0" borderId="0" xfId="0" applyNumberFormat="1" applyFont="1" applyAlignment="1" applyProtection="1">
      <alignment/>
      <protection/>
    </xf>
    <xf numFmtId="182" fontId="5" fillId="0" borderId="32" xfId="0" applyNumberFormat="1" applyFont="1" applyFill="1" applyBorder="1" applyAlignment="1" applyProtection="1">
      <alignment/>
      <protection/>
    </xf>
    <xf numFmtId="182" fontId="5" fillId="0" borderId="31" xfId="0" applyNumberFormat="1" applyFont="1" applyFill="1" applyBorder="1" applyAlignment="1" applyProtection="1">
      <alignment/>
      <protection/>
    </xf>
    <xf numFmtId="182" fontId="5" fillId="0" borderId="33" xfId="0" applyNumberFormat="1" applyFont="1" applyFill="1" applyBorder="1" applyAlignment="1" applyProtection="1">
      <alignment/>
      <protection/>
    </xf>
    <xf numFmtId="182" fontId="5" fillId="0" borderId="26" xfId="0" applyNumberFormat="1" applyFont="1" applyFill="1" applyBorder="1" applyAlignment="1" applyProtection="1">
      <alignment/>
      <protection/>
    </xf>
    <xf numFmtId="183" fontId="5" fillId="0" borderId="25" xfId="0" applyNumberFormat="1" applyFont="1" applyFill="1" applyBorder="1" applyAlignment="1" applyProtection="1">
      <alignment/>
      <protection/>
    </xf>
    <xf numFmtId="183" fontId="7" fillId="0" borderId="25" xfId="0" applyNumberFormat="1" applyFont="1" applyFill="1" applyBorder="1" applyAlignment="1" applyProtection="1">
      <alignment/>
      <protection/>
    </xf>
    <xf numFmtId="183" fontId="7" fillId="0" borderId="34" xfId="0" applyNumberFormat="1" applyFont="1" applyBorder="1" applyAlignment="1" applyProtection="1">
      <alignment/>
      <protection/>
    </xf>
    <xf numFmtId="183" fontId="5" fillId="0" borderId="0" xfId="0" applyNumberFormat="1" applyFont="1" applyAlignment="1" applyProtection="1">
      <alignment/>
      <protection/>
    </xf>
    <xf numFmtId="183" fontId="0" fillId="0" borderId="0" xfId="0" applyNumberFormat="1" applyAlignment="1" applyProtection="1">
      <alignment/>
      <protection/>
    </xf>
    <xf numFmtId="183" fontId="48" fillId="0" borderId="30" xfId="0" applyNumberFormat="1" applyFont="1" applyBorder="1" applyAlignment="1" applyProtection="1">
      <alignment horizontal="right" wrapText="1"/>
      <protection/>
    </xf>
    <xf numFmtId="183" fontId="47" fillId="0" borderId="30" xfId="0" applyNumberFormat="1" applyFont="1" applyBorder="1" applyAlignment="1" applyProtection="1">
      <alignment horizontal="right"/>
      <protection/>
    </xf>
    <xf numFmtId="183" fontId="47" fillId="0" borderId="33" xfId="0" applyNumberFormat="1" applyFont="1" applyBorder="1" applyAlignment="1" applyProtection="1">
      <alignment horizontal="right"/>
      <protection/>
    </xf>
    <xf numFmtId="183" fontId="0" fillId="0" borderId="0" xfId="0" applyNumberFormat="1" applyFont="1" applyAlignment="1" applyProtection="1">
      <alignment/>
      <protection/>
    </xf>
    <xf numFmtId="183" fontId="5" fillId="0" borderId="14" xfId="0" applyNumberFormat="1" applyFont="1" applyFill="1" applyBorder="1" applyAlignment="1" applyProtection="1">
      <alignment/>
      <protection/>
    </xf>
    <xf numFmtId="183" fontId="5" fillId="0" borderId="26" xfId="0" applyNumberFormat="1" applyFont="1" applyFill="1" applyBorder="1" applyAlignment="1" applyProtection="1">
      <alignment/>
      <protection/>
    </xf>
    <xf numFmtId="182" fontId="6" fillId="0" borderId="27" xfId="0" applyNumberFormat="1" applyFont="1" applyBorder="1" applyAlignment="1" applyProtection="1">
      <alignment horizontal="right" wrapText="1"/>
      <protection/>
    </xf>
    <xf numFmtId="182" fontId="6" fillId="0" borderId="0" xfId="0" applyNumberFormat="1" applyFont="1" applyAlignment="1" applyProtection="1">
      <alignment horizontal="right" wrapText="1"/>
      <protection/>
    </xf>
    <xf numFmtId="182" fontId="6" fillId="0" borderId="28" xfId="0" applyNumberFormat="1" applyFont="1" applyBorder="1" applyAlignment="1" applyProtection="1">
      <alignment horizontal="right" wrapText="1"/>
      <protection/>
    </xf>
    <xf numFmtId="182" fontId="4" fillId="0" borderId="27" xfId="0" applyNumberFormat="1" applyFont="1" applyBorder="1" applyAlignment="1" applyProtection="1">
      <alignment horizontal="right"/>
      <protection/>
    </xf>
    <xf numFmtId="182" fontId="4" fillId="0" borderId="0" xfId="0" applyNumberFormat="1" applyFont="1" applyAlignment="1" applyProtection="1">
      <alignment horizontal="right"/>
      <protection/>
    </xf>
    <xf numFmtId="182" fontId="4" fillId="0" borderId="28" xfId="0" applyNumberFormat="1" applyFont="1" applyBorder="1" applyAlignment="1" applyProtection="1">
      <alignment horizontal="right"/>
      <protection/>
    </xf>
    <xf numFmtId="182" fontId="4" fillId="0" borderId="27" xfId="0" applyNumberFormat="1" applyFont="1" applyBorder="1" applyAlignment="1" applyProtection="1">
      <alignment horizontal="right" wrapText="1"/>
      <protection/>
    </xf>
    <xf numFmtId="182" fontId="4" fillId="0" borderId="0" xfId="0" applyNumberFormat="1" applyFont="1" applyAlignment="1" applyProtection="1">
      <alignment horizontal="right" wrapText="1"/>
      <protection/>
    </xf>
    <xf numFmtId="182" fontId="4" fillId="0" borderId="28" xfId="0" applyNumberFormat="1" applyFont="1" applyBorder="1" applyAlignment="1" applyProtection="1">
      <alignment horizontal="right" wrapText="1"/>
      <protection/>
    </xf>
    <xf numFmtId="182" fontId="6" fillId="0" borderId="32" xfId="0" applyNumberFormat="1" applyFont="1" applyBorder="1" applyAlignment="1" applyProtection="1">
      <alignment horizontal="right" wrapText="1"/>
      <protection/>
    </xf>
    <xf numFmtId="182" fontId="6" fillId="0" borderId="16" xfId="0" applyNumberFormat="1" applyFont="1" applyBorder="1" applyAlignment="1" applyProtection="1">
      <alignment horizontal="right" wrapText="1"/>
      <protection/>
    </xf>
    <xf numFmtId="182" fontId="6" fillId="0" borderId="31" xfId="0" applyNumberFormat="1" applyFont="1" applyBorder="1" applyAlignment="1" applyProtection="1">
      <alignment horizontal="right" wrapText="1"/>
      <protection/>
    </xf>
    <xf numFmtId="182" fontId="6" fillId="0" borderId="26" xfId="0" applyNumberFormat="1" applyFont="1" applyBorder="1" applyAlignment="1" applyProtection="1">
      <alignment horizontal="right" wrapText="1"/>
      <protection/>
    </xf>
    <xf numFmtId="183" fontId="6" fillId="0" borderId="26" xfId="0" applyNumberFormat="1" applyFont="1" applyBorder="1" applyAlignment="1" applyProtection="1">
      <alignment horizontal="right" wrapText="1"/>
      <protection/>
    </xf>
    <xf numFmtId="183" fontId="48" fillId="0" borderId="27" xfId="0" applyNumberFormat="1" applyFont="1" applyBorder="1" applyAlignment="1" applyProtection="1">
      <alignment horizontal="right" wrapText="1"/>
      <protection/>
    </xf>
    <xf numFmtId="183" fontId="48" fillId="0" borderId="29" xfId="0" applyNumberFormat="1" applyFont="1" applyBorder="1" applyAlignment="1" applyProtection="1">
      <alignment horizontal="right" wrapText="1"/>
      <protection/>
    </xf>
    <xf numFmtId="183" fontId="47" fillId="0" borderId="27" xfId="0" applyNumberFormat="1" applyFont="1" applyBorder="1" applyAlignment="1" applyProtection="1">
      <alignment horizontal="right"/>
      <protection/>
    </xf>
    <xf numFmtId="183" fontId="47" fillId="0" borderId="29" xfId="0" applyNumberFormat="1" applyFont="1" applyBorder="1" applyAlignment="1" applyProtection="1">
      <alignment horizontal="right"/>
      <protection/>
    </xf>
    <xf numFmtId="183" fontId="47" fillId="0" borderId="32" xfId="0" applyNumberFormat="1" applyFont="1" applyBorder="1" applyAlignment="1" applyProtection="1">
      <alignment horizontal="right"/>
      <protection/>
    </xf>
    <xf numFmtId="183" fontId="47" fillId="0" borderId="34" xfId="0" applyNumberFormat="1" applyFont="1" applyBorder="1" applyAlignment="1" applyProtection="1">
      <alignment horizontal="right"/>
      <protection/>
    </xf>
    <xf numFmtId="184" fontId="5" fillId="0" borderId="0" xfId="59" applyNumberFormat="1" applyFont="1" applyAlignment="1" applyProtection="1">
      <alignment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16" xfId="0" applyBorder="1" applyAlignment="1" applyProtection="1">
      <alignment horizontal="right" wrapText="1"/>
      <protection/>
    </xf>
    <xf numFmtId="0" fontId="0" fillId="0" borderId="16" xfId="0" applyFont="1" applyBorder="1" applyAlignment="1" applyProtection="1">
      <alignment horizontal="right" wrapText="1"/>
      <protection/>
    </xf>
    <xf numFmtId="0" fontId="4" fillId="0" borderId="35" xfId="0" applyFont="1" applyBorder="1" applyAlignment="1" applyProtection="1">
      <alignment horizontal="center" wrapText="1"/>
      <protection/>
    </xf>
    <xf numFmtId="0" fontId="4" fillId="0" borderId="36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4"/>
  <sheetViews>
    <sheetView showGridLines="0" zoomScalePageLayoutView="0" workbookViewId="0" topLeftCell="W1">
      <selection activeCell="AL18" sqref="AL18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8" width="10.7109375" style="3" customWidth="1"/>
    <col min="29" max="29" width="11.7109375" style="3" customWidth="1"/>
    <col min="30" max="32" width="10.7109375" style="3" customWidth="1"/>
    <col min="33" max="35" width="10.7109375" style="3" hidden="1" customWidth="1"/>
    <col min="36" max="36" width="11.7109375" style="3" customWidth="1"/>
    <col min="37" max="37" width="10.7109375" style="3" customWidth="1"/>
    <col min="38" max="16384" width="9.140625" style="3" customWidth="1"/>
  </cols>
  <sheetData>
    <row r="1" spans="1:41" ht="16.5">
      <c r="A1" s="1" t="s">
        <v>614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.75" customHeight="1">
      <c r="A2" s="4"/>
      <c r="B2" s="131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2"/>
      <c r="AM2" s="2"/>
      <c r="AN2" s="2"/>
      <c r="AO2" s="2"/>
    </row>
    <row r="3" spans="1:41" s="7" customFormat="1" ht="16.5">
      <c r="A3" s="5"/>
      <c r="B3" s="133" t="s">
        <v>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6"/>
      <c r="AM3" s="6"/>
      <c r="AN3" s="6"/>
      <c r="AO3" s="6"/>
    </row>
    <row r="4" spans="1:41" s="13" customFormat="1" ht="16.5" customHeight="1">
      <c r="A4" s="8"/>
      <c r="B4" s="9"/>
      <c r="C4" s="10"/>
      <c r="D4" s="135" t="s">
        <v>2</v>
      </c>
      <c r="E4" s="135"/>
      <c r="F4" s="135"/>
      <c r="G4" s="135" t="s">
        <v>3</v>
      </c>
      <c r="H4" s="135"/>
      <c r="I4" s="135"/>
      <c r="J4" s="136" t="s">
        <v>4</v>
      </c>
      <c r="K4" s="137"/>
      <c r="L4" s="137"/>
      <c r="M4" s="138"/>
      <c r="N4" s="136" t="s">
        <v>5</v>
      </c>
      <c r="O4" s="139"/>
      <c r="P4" s="139"/>
      <c r="Q4" s="140"/>
      <c r="R4" s="136" t="s">
        <v>6</v>
      </c>
      <c r="S4" s="139"/>
      <c r="T4" s="139"/>
      <c r="U4" s="140"/>
      <c r="V4" s="136" t="s">
        <v>7</v>
      </c>
      <c r="W4" s="141"/>
      <c r="X4" s="141"/>
      <c r="Y4" s="142"/>
      <c r="Z4" s="136" t="s">
        <v>8</v>
      </c>
      <c r="AA4" s="137"/>
      <c r="AB4" s="137"/>
      <c r="AC4" s="138"/>
      <c r="AD4" s="136" t="s">
        <v>9</v>
      </c>
      <c r="AE4" s="137"/>
      <c r="AF4" s="137"/>
      <c r="AG4" s="137"/>
      <c r="AH4" s="137"/>
      <c r="AI4" s="137"/>
      <c r="AJ4" s="138"/>
      <c r="AK4" s="11"/>
      <c r="AL4" s="12"/>
      <c r="AM4" s="12"/>
      <c r="AN4" s="12"/>
      <c r="AO4" s="12"/>
    </row>
    <row r="5" spans="1:41" s="13" customFormat="1" ht="81.75" customHeight="1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  <c r="AL5" s="12"/>
      <c r="AM5" s="12"/>
      <c r="AN5" s="12"/>
      <c r="AO5" s="12"/>
    </row>
    <row r="6" spans="1:41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7"/>
      <c r="AH6" s="27"/>
      <c r="AI6" s="27"/>
      <c r="AJ6" s="28"/>
      <c r="AK6" s="28"/>
      <c r="AL6" s="12"/>
      <c r="AM6" s="12"/>
      <c r="AN6" s="12"/>
      <c r="AO6" s="12"/>
    </row>
    <row r="7" spans="1:41" s="13" customFormat="1" ht="12.75">
      <c r="A7" s="32"/>
      <c r="B7" s="33" t="s">
        <v>21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5"/>
      <c r="AH7" s="35"/>
      <c r="AI7" s="35"/>
      <c r="AJ7" s="36"/>
      <c r="AK7" s="36"/>
      <c r="AL7" s="12"/>
      <c r="AM7" s="12"/>
      <c r="AN7" s="12"/>
      <c r="AO7" s="12"/>
    </row>
    <row r="8" spans="1:41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5"/>
      <c r="AH8" s="35"/>
      <c r="AI8" s="35"/>
      <c r="AJ8" s="36"/>
      <c r="AK8" s="36"/>
      <c r="AL8" s="12"/>
      <c r="AM8" s="12"/>
      <c r="AN8" s="12"/>
      <c r="AO8" s="12"/>
    </row>
    <row r="9" spans="1:41" s="13" customFormat="1" ht="12.75">
      <c r="A9" s="29"/>
      <c r="B9" s="38" t="s">
        <v>22</v>
      </c>
      <c r="C9" s="39" t="s">
        <v>23</v>
      </c>
      <c r="D9" s="72">
        <v>30792297180</v>
      </c>
      <c r="E9" s="73">
        <v>8805888459</v>
      </c>
      <c r="F9" s="74">
        <f>$D9+$E9</f>
        <v>39598185639</v>
      </c>
      <c r="G9" s="72">
        <v>31037546355</v>
      </c>
      <c r="H9" s="73">
        <v>9068416224</v>
      </c>
      <c r="I9" s="75">
        <f>$G9+$H9</f>
        <v>40105962579</v>
      </c>
      <c r="J9" s="72">
        <v>6009020953</v>
      </c>
      <c r="K9" s="73">
        <v>1311393924</v>
      </c>
      <c r="L9" s="73">
        <f>$J9+$K9</f>
        <v>7320414877</v>
      </c>
      <c r="M9" s="99">
        <f>IF($F9=0,0,$L9/$F9)</f>
        <v>0.18486743164793312</v>
      </c>
      <c r="N9" s="110">
        <v>7619244850</v>
      </c>
      <c r="O9" s="111">
        <v>1602671906</v>
      </c>
      <c r="P9" s="112">
        <f>$N9+$O9</f>
        <v>9221916756</v>
      </c>
      <c r="Q9" s="99">
        <f>IF($F9=0,0,$P9/$F9)</f>
        <v>0.23288735600343752</v>
      </c>
      <c r="R9" s="110">
        <v>6383694544</v>
      </c>
      <c r="S9" s="112">
        <v>1330328742</v>
      </c>
      <c r="T9" s="112">
        <f>$R9+$S9</f>
        <v>7714023286</v>
      </c>
      <c r="U9" s="99">
        <f>IF($I9=0,0,$T9/$I9)</f>
        <v>0.1923410582854122</v>
      </c>
      <c r="V9" s="110">
        <v>6905237424</v>
      </c>
      <c r="W9" s="112">
        <v>3095047974</v>
      </c>
      <c r="X9" s="112">
        <f>$V9+$W9</f>
        <v>10000285398</v>
      </c>
      <c r="Y9" s="99">
        <f>IF($I9=0,0,$X9/$I9)</f>
        <v>0.24934659973069137</v>
      </c>
      <c r="Z9" s="72">
        <f>$J9+$N9+$R9+$V9</f>
        <v>26917197771</v>
      </c>
      <c r="AA9" s="73">
        <f>$K9+$O9+$S9+$W9</f>
        <v>7339442546</v>
      </c>
      <c r="AB9" s="73">
        <f>$Z9+$AA9</f>
        <v>34256640317</v>
      </c>
      <c r="AC9" s="99">
        <f>IF($I9=0,0,$AB9/$I9)</f>
        <v>0.8541533007597534</v>
      </c>
      <c r="AD9" s="72">
        <v>6658071046</v>
      </c>
      <c r="AE9" s="73">
        <v>2284522108</v>
      </c>
      <c r="AF9" s="73">
        <f>$AD9+$AE9</f>
        <v>8942593154</v>
      </c>
      <c r="AG9" s="73">
        <v>39579838595</v>
      </c>
      <c r="AH9" s="73">
        <v>38680214784</v>
      </c>
      <c r="AI9" s="73">
        <v>31708577947</v>
      </c>
      <c r="AJ9" s="99">
        <f>IF($AH9=0,0,$AI9/$AH9)</f>
        <v>0.8197621994621446</v>
      </c>
      <c r="AK9" s="99">
        <f>IF($AF9=0,0,(($X9/$AF9)-1))</f>
        <v>0.11827578709950548</v>
      </c>
      <c r="AL9" s="12"/>
      <c r="AM9" s="12"/>
      <c r="AN9" s="12"/>
      <c r="AO9" s="12"/>
    </row>
    <row r="10" spans="1:41" s="13" customFormat="1" ht="12.75">
      <c r="A10" s="29"/>
      <c r="B10" s="38" t="s">
        <v>24</v>
      </c>
      <c r="C10" s="39" t="s">
        <v>25</v>
      </c>
      <c r="D10" s="72">
        <v>17549597232</v>
      </c>
      <c r="E10" s="73">
        <v>2821395374</v>
      </c>
      <c r="F10" s="75">
        <f aca="true" t="shared" si="0" ref="F10:F18">$D10+$E10</f>
        <v>20370992606</v>
      </c>
      <c r="G10" s="72">
        <v>17476931671</v>
      </c>
      <c r="H10" s="73">
        <v>2902269006</v>
      </c>
      <c r="I10" s="75">
        <f aca="true" t="shared" si="1" ref="I10:I18">$G10+$H10</f>
        <v>20379200677</v>
      </c>
      <c r="J10" s="72">
        <v>2944832517</v>
      </c>
      <c r="K10" s="73">
        <v>313753034</v>
      </c>
      <c r="L10" s="73">
        <f aca="true" t="shared" si="2" ref="L10:L18">$J10+$K10</f>
        <v>3258585551</v>
      </c>
      <c r="M10" s="99">
        <f aca="true" t="shared" si="3" ref="M10:M18">IF($F10=0,0,$L10/$F10)</f>
        <v>0.15996204083055962</v>
      </c>
      <c r="N10" s="110">
        <v>3734979644</v>
      </c>
      <c r="O10" s="111">
        <v>529782063</v>
      </c>
      <c r="P10" s="112">
        <f aca="true" t="shared" si="4" ref="P10:P18">$N10+$O10</f>
        <v>4264761707</v>
      </c>
      <c r="Q10" s="99">
        <f aca="true" t="shared" si="5" ref="Q10:Q18">IF($F10=0,0,$P10/$F10)</f>
        <v>0.2093546342824685</v>
      </c>
      <c r="R10" s="110">
        <v>2918752311</v>
      </c>
      <c r="S10" s="112">
        <v>357214609</v>
      </c>
      <c r="T10" s="112">
        <f aca="true" t="shared" si="6" ref="T10:T18">$R10+$S10</f>
        <v>3275966920</v>
      </c>
      <c r="U10" s="99">
        <f aca="true" t="shared" si="7" ref="U10:U18">IF($I10=0,0,$T10/$I10)</f>
        <v>0.16075051087245348</v>
      </c>
      <c r="V10" s="110">
        <v>3637698539</v>
      </c>
      <c r="W10" s="112">
        <v>460019523</v>
      </c>
      <c r="X10" s="112">
        <f aca="true" t="shared" si="8" ref="X10:X18">$V10+$W10</f>
        <v>4097718062</v>
      </c>
      <c r="Y10" s="99">
        <f aca="true" t="shared" si="9" ref="Y10:Y18">IF($I10=0,0,$X10/$I10)</f>
        <v>0.20107354193850652</v>
      </c>
      <c r="Z10" s="72">
        <f aca="true" t="shared" si="10" ref="Z10:Z18">$J10+$N10+$R10+$V10</f>
        <v>13236263011</v>
      </c>
      <c r="AA10" s="73">
        <f aca="true" t="shared" si="11" ref="AA10:AA18">$K10+$O10+$S10+$W10</f>
        <v>1660769229</v>
      </c>
      <c r="AB10" s="73">
        <f aca="true" t="shared" si="12" ref="AB10:AB18">$Z10+$AA10</f>
        <v>14897032240</v>
      </c>
      <c r="AC10" s="99">
        <f aca="true" t="shared" si="13" ref="AC10:AC18">IF($I10=0,0,$AB10/$I10)</f>
        <v>0.7309919793278652</v>
      </c>
      <c r="AD10" s="72">
        <v>4006910277</v>
      </c>
      <c r="AE10" s="73">
        <v>565867221</v>
      </c>
      <c r="AF10" s="73">
        <f aca="true" t="shared" si="14" ref="AF10:AF18">$AD10+$AE10</f>
        <v>4572777498</v>
      </c>
      <c r="AG10" s="73">
        <v>19798148189</v>
      </c>
      <c r="AH10" s="73">
        <v>19840870732</v>
      </c>
      <c r="AI10" s="73">
        <v>16532154245</v>
      </c>
      <c r="AJ10" s="99">
        <f aca="true" t="shared" si="15" ref="AJ10:AJ18">IF($AH10=0,0,$AI10/$AH10)</f>
        <v>0.8332373346063087</v>
      </c>
      <c r="AK10" s="99">
        <f aca="true" t="shared" si="16" ref="AK10:AK18">IF($AF10=0,0,(($X10/$AF10)-1))</f>
        <v>-0.10388859641821124</v>
      </c>
      <c r="AL10" s="12"/>
      <c r="AM10" s="12"/>
      <c r="AN10" s="12"/>
      <c r="AO10" s="12"/>
    </row>
    <row r="11" spans="1:41" s="13" customFormat="1" ht="12.75">
      <c r="A11" s="29"/>
      <c r="B11" s="38" t="s">
        <v>26</v>
      </c>
      <c r="C11" s="39" t="s">
        <v>27</v>
      </c>
      <c r="D11" s="72">
        <v>124510693736</v>
      </c>
      <c r="E11" s="73">
        <v>20419616179</v>
      </c>
      <c r="F11" s="75">
        <f t="shared" si="0"/>
        <v>144930309915</v>
      </c>
      <c r="G11" s="72">
        <v>124195507341</v>
      </c>
      <c r="H11" s="73">
        <v>18993241100</v>
      </c>
      <c r="I11" s="75">
        <f t="shared" si="1"/>
        <v>143188748441</v>
      </c>
      <c r="J11" s="72">
        <v>27942681079</v>
      </c>
      <c r="K11" s="73">
        <v>1130690019</v>
      </c>
      <c r="L11" s="73">
        <f t="shared" si="2"/>
        <v>29073371098</v>
      </c>
      <c r="M11" s="99">
        <f t="shared" si="3"/>
        <v>0.20060242136411083</v>
      </c>
      <c r="N11" s="110">
        <v>30548154115</v>
      </c>
      <c r="O11" s="111">
        <v>3617524508</v>
      </c>
      <c r="P11" s="112">
        <f t="shared" si="4"/>
        <v>34165678623</v>
      </c>
      <c r="Q11" s="99">
        <f t="shared" si="5"/>
        <v>0.23573867083453962</v>
      </c>
      <c r="R11" s="110">
        <v>26797209655</v>
      </c>
      <c r="S11" s="112">
        <v>2857644084</v>
      </c>
      <c r="T11" s="112">
        <f t="shared" si="6"/>
        <v>29654853739</v>
      </c>
      <c r="U11" s="99">
        <f t="shared" si="7"/>
        <v>0.20710324003718136</v>
      </c>
      <c r="V11" s="110">
        <v>30921104521</v>
      </c>
      <c r="W11" s="112">
        <v>7030100675</v>
      </c>
      <c r="X11" s="112">
        <f t="shared" si="8"/>
        <v>37951205196</v>
      </c>
      <c r="Y11" s="99">
        <f t="shared" si="9"/>
        <v>0.2650432077185</v>
      </c>
      <c r="Z11" s="72">
        <f t="shared" si="10"/>
        <v>116209149370</v>
      </c>
      <c r="AA11" s="73">
        <f t="shared" si="11"/>
        <v>14635959286</v>
      </c>
      <c r="AB11" s="73">
        <f t="shared" si="12"/>
        <v>130845108656</v>
      </c>
      <c r="AC11" s="99">
        <f t="shared" si="13"/>
        <v>0.9137946247914436</v>
      </c>
      <c r="AD11" s="72">
        <v>31204454229</v>
      </c>
      <c r="AE11" s="73">
        <v>8063201726</v>
      </c>
      <c r="AF11" s="73">
        <f t="shared" si="14"/>
        <v>39267655955</v>
      </c>
      <c r="AG11" s="73">
        <v>140947875356</v>
      </c>
      <c r="AH11" s="73">
        <v>141224912752</v>
      </c>
      <c r="AI11" s="73">
        <v>128947824057</v>
      </c>
      <c r="AJ11" s="99">
        <f t="shared" si="15"/>
        <v>0.9130671178635503</v>
      </c>
      <c r="AK11" s="99">
        <f t="shared" si="16"/>
        <v>-0.0335250660367562</v>
      </c>
      <c r="AL11" s="12"/>
      <c r="AM11" s="12"/>
      <c r="AN11" s="12"/>
      <c r="AO11" s="12"/>
    </row>
    <row r="12" spans="1:41" s="13" customFormat="1" ht="12.75">
      <c r="A12" s="29"/>
      <c r="B12" s="38" t="s">
        <v>28</v>
      </c>
      <c r="C12" s="39" t="s">
        <v>29</v>
      </c>
      <c r="D12" s="72">
        <v>58688406972</v>
      </c>
      <c r="E12" s="73">
        <v>14570998196</v>
      </c>
      <c r="F12" s="75">
        <f t="shared" si="0"/>
        <v>73259405168</v>
      </c>
      <c r="G12" s="72">
        <v>58974569827</v>
      </c>
      <c r="H12" s="73">
        <v>14708240945</v>
      </c>
      <c r="I12" s="75">
        <f t="shared" si="1"/>
        <v>73682810772</v>
      </c>
      <c r="J12" s="72">
        <v>13498443449</v>
      </c>
      <c r="K12" s="73">
        <v>1814832288</v>
      </c>
      <c r="L12" s="73">
        <f t="shared" si="2"/>
        <v>15313275737</v>
      </c>
      <c r="M12" s="99">
        <f t="shared" si="3"/>
        <v>0.20902812003296062</v>
      </c>
      <c r="N12" s="110">
        <v>13352770353</v>
      </c>
      <c r="O12" s="111">
        <v>2660173835</v>
      </c>
      <c r="P12" s="112">
        <f t="shared" si="4"/>
        <v>16012944188</v>
      </c>
      <c r="Q12" s="99">
        <f t="shared" si="5"/>
        <v>0.2185786814850432</v>
      </c>
      <c r="R12" s="110">
        <v>16030234997</v>
      </c>
      <c r="S12" s="112">
        <v>9118112913</v>
      </c>
      <c r="T12" s="112">
        <f t="shared" si="6"/>
        <v>25148347910</v>
      </c>
      <c r="U12" s="99">
        <f t="shared" si="7"/>
        <v>0.3413054910163193</v>
      </c>
      <c r="V12" s="110">
        <v>25420090521</v>
      </c>
      <c r="W12" s="112">
        <v>3579880632</v>
      </c>
      <c r="X12" s="112">
        <f t="shared" si="8"/>
        <v>28999971153</v>
      </c>
      <c r="Y12" s="99">
        <f t="shared" si="9"/>
        <v>0.3935785137558867</v>
      </c>
      <c r="Z12" s="72">
        <f t="shared" si="10"/>
        <v>68301539320</v>
      </c>
      <c r="AA12" s="73">
        <f t="shared" si="11"/>
        <v>17172999668</v>
      </c>
      <c r="AB12" s="73">
        <f t="shared" si="12"/>
        <v>85474538988</v>
      </c>
      <c r="AC12" s="99">
        <f t="shared" si="13"/>
        <v>1.160033637322654</v>
      </c>
      <c r="AD12" s="72">
        <v>15683798056</v>
      </c>
      <c r="AE12" s="73">
        <v>4342956431</v>
      </c>
      <c r="AF12" s="73">
        <f t="shared" si="14"/>
        <v>20026754487</v>
      </c>
      <c r="AG12" s="73">
        <v>68856421886</v>
      </c>
      <c r="AH12" s="73">
        <v>70809905968</v>
      </c>
      <c r="AI12" s="73">
        <v>64810107038</v>
      </c>
      <c r="AJ12" s="99">
        <f t="shared" si="15"/>
        <v>0.9152689323904568</v>
      </c>
      <c r="AK12" s="99">
        <f t="shared" si="16"/>
        <v>0.4480614505872531</v>
      </c>
      <c r="AL12" s="12"/>
      <c r="AM12" s="12"/>
      <c r="AN12" s="12"/>
      <c r="AO12" s="12"/>
    </row>
    <row r="13" spans="1:41" s="13" customFormat="1" ht="12.75">
      <c r="A13" s="29"/>
      <c r="B13" s="38" t="s">
        <v>30</v>
      </c>
      <c r="C13" s="39" t="s">
        <v>31</v>
      </c>
      <c r="D13" s="72">
        <v>15798927834</v>
      </c>
      <c r="E13" s="73">
        <v>6261794859</v>
      </c>
      <c r="F13" s="75">
        <f t="shared" si="0"/>
        <v>22060722693</v>
      </c>
      <c r="G13" s="72">
        <v>16011174125</v>
      </c>
      <c r="H13" s="73">
        <v>6243042499</v>
      </c>
      <c r="I13" s="75">
        <f t="shared" si="1"/>
        <v>22254216624</v>
      </c>
      <c r="J13" s="72">
        <v>2814481777</v>
      </c>
      <c r="K13" s="73">
        <v>867802546</v>
      </c>
      <c r="L13" s="73">
        <f t="shared" si="2"/>
        <v>3682284323</v>
      </c>
      <c r="M13" s="99">
        <f t="shared" si="3"/>
        <v>0.16691585195295577</v>
      </c>
      <c r="N13" s="110">
        <v>3412258222</v>
      </c>
      <c r="O13" s="111">
        <v>1362994401</v>
      </c>
      <c r="P13" s="112">
        <f t="shared" si="4"/>
        <v>4775252623</v>
      </c>
      <c r="Q13" s="99">
        <f t="shared" si="5"/>
        <v>0.21645948274011967</v>
      </c>
      <c r="R13" s="110">
        <v>3267463565</v>
      </c>
      <c r="S13" s="112">
        <v>941074651</v>
      </c>
      <c r="T13" s="112">
        <f t="shared" si="6"/>
        <v>4208538216</v>
      </c>
      <c r="U13" s="99">
        <f t="shared" si="7"/>
        <v>0.18911194615861307</v>
      </c>
      <c r="V13" s="110">
        <v>3232936252</v>
      </c>
      <c r="W13" s="112">
        <v>1107442717</v>
      </c>
      <c r="X13" s="112">
        <f t="shared" si="8"/>
        <v>4340378969</v>
      </c>
      <c r="Y13" s="99">
        <f t="shared" si="9"/>
        <v>0.19503625053775786</v>
      </c>
      <c r="Z13" s="72">
        <f t="shared" si="10"/>
        <v>12727139816</v>
      </c>
      <c r="AA13" s="73">
        <f t="shared" si="11"/>
        <v>4279314315</v>
      </c>
      <c r="AB13" s="73">
        <f t="shared" si="12"/>
        <v>17006454131</v>
      </c>
      <c r="AC13" s="99">
        <f t="shared" si="13"/>
        <v>0.7641901945296711</v>
      </c>
      <c r="AD13" s="72">
        <v>3167371266</v>
      </c>
      <c r="AE13" s="73">
        <v>1422058045</v>
      </c>
      <c r="AF13" s="73">
        <f t="shared" si="14"/>
        <v>4589429311</v>
      </c>
      <c r="AG13" s="73">
        <v>20675952898</v>
      </c>
      <c r="AH13" s="73">
        <v>21683732469</v>
      </c>
      <c r="AI13" s="73">
        <v>16526266284</v>
      </c>
      <c r="AJ13" s="99">
        <f t="shared" si="15"/>
        <v>0.7621504419327559</v>
      </c>
      <c r="AK13" s="99">
        <f t="shared" si="16"/>
        <v>-0.05426608083995832</v>
      </c>
      <c r="AL13" s="12"/>
      <c r="AM13" s="12"/>
      <c r="AN13" s="12"/>
      <c r="AO13" s="12"/>
    </row>
    <row r="14" spans="1:41" s="13" customFormat="1" ht="12.75">
      <c r="A14" s="29"/>
      <c r="B14" s="38" t="s">
        <v>32</v>
      </c>
      <c r="C14" s="39" t="s">
        <v>33</v>
      </c>
      <c r="D14" s="72">
        <v>17850732137</v>
      </c>
      <c r="E14" s="73">
        <v>3152048455</v>
      </c>
      <c r="F14" s="75">
        <f t="shared" si="0"/>
        <v>21002780592</v>
      </c>
      <c r="G14" s="72">
        <v>18157340806</v>
      </c>
      <c r="H14" s="73">
        <v>3195962617</v>
      </c>
      <c r="I14" s="75">
        <f t="shared" si="1"/>
        <v>21353303423</v>
      </c>
      <c r="J14" s="72">
        <v>2378528398</v>
      </c>
      <c r="K14" s="73">
        <v>461002186</v>
      </c>
      <c r="L14" s="73">
        <f t="shared" si="2"/>
        <v>2839530584</v>
      </c>
      <c r="M14" s="99">
        <f t="shared" si="3"/>
        <v>0.1351978406650395</v>
      </c>
      <c r="N14" s="110">
        <v>3183907787</v>
      </c>
      <c r="O14" s="111">
        <v>630340979</v>
      </c>
      <c r="P14" s="112">
        <f t="shared" si="4"/>
        <v>3814248766</v>
      </c>
      <c r="Q14" s="99">
        <f t="shared" si="5"/>
        <v>0.1816068472120713</v>
      </c>
      <c r="R14" s="110">
        <v>3108139806</v>
      </c>
      <c r="S14" s="112">
        <v>678615952</v>
      </c>
      <c r="T14" s="112">
        <f t="shared" si="6"/>
        <v>3786755758</v>
      </c>
      <c r="U14" s="99">
        <f t="shared" si="7"/>
        <v>0.1773381702580605</v>
      </c>
      <c r="V14" s="110">
        <v>4710065158</v>
      </c>
      <c r="W14" s="112">
        <v>638417634</v>
      </c>
      <c r="X14" s="112">
        <f t="shared" si="8"/>
        <v>5348482792</v>
      </c>
      <c r="Y14" s="99">
        <f t="shared" si="9"/>
        <v>0.2504756611213167</v>
      </c>
      <c r="Z14" s="72">
        <f t="shared" si="10"/>
        <v>13380641149</v>
      </c>
      <c r="AA14" s="73">
        <f t="shared" si="11"/>
        <v>2408376751</v>
      </c>
      <c r="AB14" s="73">
        <f t="shared" si="12"/>
        <v>15789017900</v>
      </c>
      <c r="AC14" s="99">
        <f t="shared" si="13"/>
        <v>0.7394180463428148</v>
      </c>
      <c r="AD14" s="72">
        <v>3564111926</v>
      </c>
      <c r="AE14" s="73">
        <v>811774331</v>
      </c>
      <c r="AF14" s="73">
        <f t="shared" si="14"/>
        <v>4375886257</v>
      </c>
      <c r="AG14" s="73">
        <v>20002642511</v>
      </c>
      <c r="AH14" s="73">
        <v>20173999456</v>
      </c>
      <c r="AI14" s="73">
        <v>15742168894</v>
      </c>
      <c r="AJ14" s="99">
        <f t="shared" si="15"/>
        <v>0.7803196846680831</v>
      </c>
      <c r="AK14" s="99">
        <f t="shared" si="16"/>
        <v>0.2222627549891547</v>
      </c>
      <c r="AL14" s="12"/>
      <c r="AM14" s="12"/>
      <c r="AN14" s="12"/>
      <c r="AO14" s="12"/>
    </row>
    <row r="15" spans="1:41" s="13" customFormat="1" ht="12.75">
      <c r="A15" s="29"/>
      <c r="B15" s="38" t="s">
        <v>34</v>
      </c>
      <c r="C15" s="39" t="s">
        <v>35</v>
      </c>
      <c r="D15" s="72">
        <v>18461734605</v>
      </c>
      <c r="E15" s="73">
        <v>3107218029</v>
      </c>
      <c r="F15" s="75">
        <f t="shared" si="0"/>
        <v>21568952634</v>
      </c>
      <c r="G15" s="72">
        <v>18778979659</v>
      </c>
      <c r="H15" s="73">
        <v>3227960833</v>
      </c>
      <c r="I15" s="75">
        <f t="shared" si="1"/>
        <v>22006940492</v>
      </c>
      <c r="J15" s="72">
        <v>2859445138</v>
      </c>
      <c r="K15" s="73">
        <v>310453694</v>
      </c>
      <c r="L15" s="73">
        <f t="shared" si="2"/>
        <v>3169898832</v>
      </c>
      <c r="M15" s="99">
        <f t="shared" si="3"/>
        <v>0.14696582100157993</v>
      </c>
      <c r="N15" s="110">
        <v>3147968265</v>
      </c>
      <c r="O15" s="111">
        <v>854057154</v>
      </c>
      <c r="P15" s="112">
        <f t="shared" si="4"/>
        <v>4002025419</v>
      </c>
      <c r="Q15" s="99">
        <f t="shared" si="5"/>
        <v>0.1855456538344587</v>
      </c>
      <c r="R15" s="110">
        <v>2270013827</v>
      </c>
      <c r="S15" s="112">
        <v>705938906</v>
      </c>
      <c r="T15" s="112">
        <f t="shared" si="6"/>
        <v>2975952733</v>
      </c>
      <c r="U15" s="99">
        <f t="shared" si="7"/>
        <v>0.13522791748729557</v>
      </c>
      <c r="V15" s="110">
        <v>2164235308</v>
      </c>
      <c r="W15" s="112">
        <v>272920109</v>
      </c>
      <c r="X15" s="112">
        <f t="shared" si="8"/>
        <v>2437155417</v>
      </c>
      <c r="Y15" s="99">
        <f t="shared" si="9"/>
        <v>0.11074485423750562</v>
      </c>
      <c r="Z15" s="72">
        <f t="shared" si="10"/>
        <v>10441662538</v>
      </c>
      <c r="AA15" s="73">
        <f t="shared" si="11"/>
        <v>2143369863</v>
      </c>
      <c r="AB15" s="73">
        <f t="shared" si="12"/>
        <v>12585032401</v>
      </c>
      <c r="AC15" s="99">
        <f t="shared" si="13"/>
        <v>0.5718665166371005</v>
      </c>
      <c r="AD15" s="72">
        <v>3508387679</v>
      </c>
      <c r="AE15" s="73">
        <v>693040139</v>
      </c>
      <c r="AF15" s="73">
        <f t="shared" si="14"/>
        <v>4201427818</v>
      </c>
      <c r="AG15" s="73">
        <v>16673362404</v>
      </c>
      <c r="AH15" s="73">
        <v>19697657663</v>
      </c>
      <c r="AI15" s="73">
        <v>15850202791</v>
      </c>
      <c r="AJ15" s="99">
        <f t="shared" si="15"/>
        <v>0.8046744979619052</v>
      </c>
      <c r="AK15" s="99">
        <f t="shared" si="16"/>
        <v>-0.4199221020628754</v>
      </c>
      <c r="AL15" s="12"/>
      <c r="AM15" s="12"/>
      <c r="AN15" s="12"/>
      <c r="AO15" s="12"/>
    </row>
    <row r="16" spans="1:41" s="13" customFormat="1" ht="12.75">
      <c r="A16" s="29"/>
      <c r="B16" s="38" t="s">
        <v>36</v>
      </c>
      <c r="C16" s="39" t="s">
        <v>37</v>
      </c>
      <c r="D16" s="72">
        <v>6621197756</v>
      </c>
      <c r="E16" s="73">
        <v>1391803486</v>
      </c>
      <c r="F16" s="75">
        <f t="shared" si="0"/>
        <v>8013001242</v>
      </c>
      <c r="G16" s="72">
        <v>6738226469</v>
      </c>
      <c r="H16" s="73">
        <v>1437911389</v>
      </c>
      <c r="I16" s="75">
        <f t="shared" si="1"/>
        <v>8176137858</v>
      </c>
      <c r="J16" s="72">
        <v>1342451861</v>
      </c>
      <c r="K16" s="73">
        <v>196046024</v>
      </c>
      <c r="L16" s="73">
        <f t="shared" si="2"/>
        <v>1538497885</v>
      </c>
      <c r="M16" s="99">
        <f t="shared" si="3"/>
        <v>0.19200020548305813</v>
      </c>
      <c r="N16" s="110">
        <v>1332148234</v>
      </c>
      <c r="O16" s="111">
        <v>290248627</v>
      </c>
      <c r="P16" s="112">
        <f t="shared" si="4"/>
        <v>1622396861</v>
      </c>
      <c r="Q16" s="99">
        <f t="shared" si="5"/>
        <v>0.20247056152896076</v>
      </c>
      <c r="R16" s="110">
        <v>1292587683</v>
      </c>
      <c r="S16" s="112">
        <v>216705388</v>
      </c>
      <c r="T16" s="112">
        <f t="shared" si="6"/>
        <v>1509293071</v>
      </c>
      <c r="U16" s="99">
        <f t="shared" si="7"/>
        <v>0.18459731198431562</v>
      </c>
      <c r="V16" s="110">
        <v>1233152882</v>
      </c>
      <c r="W16" s="112">
        <v>342700242</v>
      </c>
      <c r="X16" s="112">
        <f t="shared" si="8"/>
        <v>1575853124</v>
      </c>
      <c r="Y16" s="99">
        <f t="shared" si="9"/>
        <v>0.19273808139843132</v>
      </c>
      <c r="Z16" s="72">
        <f t="shared" si="10"/>
        <v>5200340660</v>
      </c>
      <c r="AA16" s="73">
        <f t="shared" si="11"/>
        <v>1045700281</v>
      </c>
      <c r="AB16" s="73">
        <f t="shared" si="12"/>
        <v>6246040941</v>
      </c>
      <c r="AC16" s="99">
        <f t="shared" si="13"/>
        <v>0.7639353750485649</v>
      </c>
      <c r="AD16" s="72">
        <v>1449367934</v>
      </c>
      <c r="AE16" s="73">
        <v>264235991</v>
      </c>
      <c r="AF16" s="73">
        <f t="shared" si="14"/>
        <v>1713603925</v>
      </c>
      <c r="AG16" s="73">
        <v>7935045114</v>
      </c>
      <c r="AH16" s="73">
        <v>7793399991</v>
      </c>
      <c r="AI16" s="73">
        <v>6272392135</v>
      </c>
      <c r="AJ16" s="99">
        <f t="shared" si="15"/>
        <v>0.8048338520085592</v>
      </c>
      <c r="AK16" s="99">
        <f t="shared" si="16"/>
        <v>-0.08038660450663937</v>
      </c>
      <c r="AL16" s="12"/>
      <c r="AM16" s="12"/>
      <c r="AN16" s="12"/>
      <c r="AO16" s="12"/>
    </row>
    <row r="17" spans="1:41" s="13" customFormat="1" ht="12.75">
      <c r="A17" s="29"/>
      <c r="B17" s="40" t="s">
        <v>38</v>
      </c>
      <c r="C17" s="39" t="s">
        <v>39</v>
      </c>
      <c r="D17" s="72">
        <v>56001097879</v>
      </c>
      <c r="E17" s="73">
        <v>10092332675</v>
      </c>
      <c r="F17" s="75">
        <f t="shared" si="0"/>
        <v>66093430554</v>
      </c>
      <c r="G17" s="72">
        <v>55236414064</v>
      </c>
      <c r="H17" s="73">
        <v>11604299038</v>
      </c>
      <c r="I17" s="75">
        <f t="shared" si="1"/>
        <v>66840713102</v>
      </c>
      <c r="J17" s="72">
        <v>11062175166</v>
      </c>
      <c r="K17" s="73">
        <v>1087696827</v>
      </c>
      <c r="L17" s="73">
        <f t="shared" si="2"/>
        <v>12149871993</v>
      </c>
      <c r="M17" s="99">
        <f t="shared" si="3"/>
        <v>0.18382873897086108</v>
      </c>
      <c r="N17" s="110">
        <v>13212692065</v>
      </c>
      <c r="O17" s="111">
        <v>2037699968</v>
      </c>
      <c r="P17" s="112">
        <f t="shared" si="4"/>
        <v>15250392033</v>
      </c>
      <c r="Q17" s="99">
        <f t="shared" si="5"/>
        <v>0.23073990720666324</v>
      </c>
      <c r="R17" s="110">
        <v>11488766056</v>
      </c>
      <c r="S17" s="112">
        <v>1547047312</v>
      </c>
      <c r="T17" s="112">
        <f t="shared" si="6"/>
        <v>13035813368</v>
      </c>
      <c r="U17" s="99">
        <f t="shared" si="7"/>
        <v>0.1950280414888324</v>
      </c>
      <c r="V17" s="110">
        <v>12847944543</v>
      </c>
      <c r="W17" s="112">
        <v>3397184389</v>
      </c>
      <c r="X17" s="112">
        <f t="shared" si="8"/>
        <v>16245128932</v>
      </c>
      <c r="Y17" s="99">
        <f t="shared" si="9"/>
        <v>0.2430424239671063</v>
      </c>
      <c r="Z17" s="72">
        <f t="shared" si="10"/>
        <v>48611577830</v>
      </c>
      <c r="AA17" s="73">
        <f t="shared" si="11"/>
        <v>8069628496</v>
      </c>
      <c r="AB17" s="73">
        <f t="shared" si="12"/>
        <v>56681206326</v>
      </c>
      <c r="AC17" s="99">
        <f t="shared" si="13"/>
        <v>0.848004213233087</v>
      </c>
      <c r="AD17" s="72">
        <v>12421964488</v>
      </c>
      <c r="AE17" s="73">
        <v>3368218325</v>
      </c>
      <c r="AF17" s="73">
        <f t="shared" si="14"/>
        <v>15790182813</v>
      </c>
      <c r="AG17" s="73">
        <v>61091648401</v>
      </c>
      <c r="AH17" s="73">
        <v>62649975136</v>
      </c>
      <c r="AI17" s="73">
        <v>54111358965</v>
      </c>
      <c r="AJ17" s="99">
        <f t="shared" si="15"/>
        <v>0.8637091850002422</v>
      </c>
      <c r="AK17" s="99">
        <f t="shared" si="16"/>
        <v>0.028811960215270327</v>
      </c>
      <c r="AL17" s="12"/>
      <c r="AM17" s="12"/>
      <c r="AN17" s="12"/>
      <c r="AO17" s="12"/>
    </row>
    <row r="18" spans="1:41" s="13" customFormat="1" ht="12.75">
      <c r="A18" s="41"/>
      <c r="B18" s="42" t="s">
        <v>613</v>
      </c>
      <c r="C18" s="41"/>
      <c r="D18" s="76">
        <f>SUM(D9:D17)</f>
        <v>346274685331</v>
      </c>
      <c r="E18" s="77">
        <f>SUM(E9:E17)</f>
        <v>70623095712</v>
      </c>
      <c r="F18" s="78">
        <f t="shared" si="0"/>
        <v>416897781043</v>
      </c>
      <c r="G18" s="76">
        <f>SUM(G9:G17)</f>
        <v>346606690317</v>
      </c>
      <c r="H18" s="77">
        <f>SUM(H9:H17)</f>
        <v>71381343651</v>
      </c>
      <c r="I18" s="78">
        <f t="shared" si="1"/>
        <v>417988033968</v>
      </c>
      <c r="J18" s="76">
        <f>SUM(J9:J17)</f>
        <v>70852060338</v>
      </c>
      <c r="K18" s="77">
        <f>SUM(K9:K17)</f>
        <v>7493670542</v>
      </c>
      <c r="L18" s="77">
        <f t="shared" si="2"/>
        <v>78345730880</v>
      </c>
      <c r="M18" s="100">
        <f t="shared" si="3"/>
        <v>0.18792551661943052</v>
      </c>
      <c r="N18" s="113">
        <f>SUM(N9:N17)</f>
        <v>79544123535</v>
      </c>
      <c r="O18" s="114">
        <f>SUM(O9:O17)</f>
        <v>13585493441</v>
      </c>
      <c r="P18" s="115">
        <f t="shared" si="4"/>
        <v>93129616976</v>
      </c>
      <c r="Q18" s="100">
        <f t="shared" si="5"/>
        <v>0.2233871735728772</v>
      </c>
      <c r="R18" s="113">
        <f>SUM(R9:R17)</f>
        <v>73556862444</v>
      </c>
      <c r="S18" s="115">
        <f>SUM(S9:S17)</f>
        <v>17752682557</v>
      </c>
      <c r="T18" s="115">
        <f t="shared" si="6"/>
        <v>91309545001</v>
      </c>
      <c r="U18" s="100">
        <f t="shared" si="7"/>
        <v>0.21845014110616956</v>
      </c>
      <c r="V18" s="113">
        <f>SUM(V9:V17)</f>
        <v>91072465148</v>
      </c>
      <c r="W18" s="115">
        <f>SUM(W9:W17)</f>
        <v>19923713895</v>
      </c>
      <c r="X18" s="115">
        <f t="shared" si="8"/>
        <v>110996179043</v>
      </c>
      <c r="Y18" s="100">
        <f t="shared" si="9"/>
        <v>0.2655487000173253</v>
      </c>
      <c r="Z18" s="76">
        <f t="shared" si="10"/>
        <v>315025511465</v>
      </c>
      <c r="AA18" s="77">
        <f t="shared" si="11"/>
        <v>58755560435</v>
      </c>
      <c r="AB18" s="77">
        <f t="shared" si="12"/>
        <v>373781071900</v>
      </c>
      <c r="AC18" s="100">
        <f t="shared" si="13"/>
        <v>0.8942386899253093</v>
      </c>
      <c r="AD18" s="76">
        <f>SUM(AD9:AD17)</f>
        <v>81664436901</v>
      </c>
      <c r="AE18" s="77">
        <f>SUM(AE9:AE17)</f>
        <v>21815874317</v>
      </c>
      <c r="AF18" s="77">
        <f t="shared" si="14"/>
        <v>103480311218</v>
      </c>
      <c r="AG18" s="77">
        <f>SUM(AG9:AG17)</f>
        <v>395560935354</v>
      </c>
      <c r="AH18" s="77">
        <f>SUM(AH9:AH17)</f>
        <v>402554668951</v>
      </c>
      <c r="AI18" s="77">
        <f>SUM(AI9:AI17)</f>
        <v>350501052356</v>
      </c>
      <c r="AJ18" s="100">
        <f t="shared" si="15"/>
        <v>0.8706918075732564</v>
      </c>
      <c r="AK18" s="100">
        <f t="shared" si="16"/>
        <v>0.07263089699417757</v>
      </c>
      <c r="AL18" s="130"/>
      <c r="AM18" s="12"/>
      <c r="AN18" s="12"/>
      <c r="AO18" s="12"/>
    </row>
    <row r="19" spans="1:41" s="13" customFormat="1" ht="12.75" customHeight="1">
      <c r="A19" s="43"/>
      <c r="B19" s="44"/>
      <c r="C19" s="45"/>
      <c r="D19" s="79"/>
      <c r="E19" s="80"/>
      <c r="F19" s="81"/>
      <c r="G19" s="79"/>
      <c r="H19" s="80"/>
      <c r="I19" s="81"/>
      <c r="J19" s="82"/>
      <c r="K19" s="80"/>
      <c r="L19" s="81"/>
      <c r="M19" s="101"/>
      <c r="N19" s="82"/>
      <c r="O19" s="81"/>
      <c r="P19" s="80"/>
      <c r="Q19" s="101"/>
      <c r="R19" s="82"/>
      <c r="S19" s="80"/>
      <c r="T19" s="80"/>
      <c r="U19" s="101"/>
      <c r="V19" s="82"/>
      <c r="W19" s="80"/>
      <c r="X19" s="80"/>
      <c r="Y19" s="101"/>
      <c r="Z19" s="82"/>
      <c r="AA19" s="80"/>
      <c r="AB19" s="81"/>
      <c r="AC19" s="101"/>
      <c r="AD19" s="82"/>
      <c r="AE19" s="80"/>
      <c r="AF19" s="80"/>
      <c r="AG19" s="80"/>
      <c r="AH19" s="80"/>
      <c r="AI19" s="80"/>
      <c r="AJ19" s="101"/>
      <c r="AK19" s="101"/>
      <c r="AL19" s="12"/>
      <c r="AM19" s="12"/>
      <c r="AN19" s="12"/>
      <c r="AO19" s="12"/>
    </row>
    <row r="20" spans="1:41" s="13" customFormat="1" ht="12.75">
      <c r="A20" s="12"/>
      <c r="B20" s="46"/>
      <c r="C20" s="12"/>
      <c r="D20" s="83"/>
      <c r="E20" s="83"/>
      <c r="F20" s="83"/>
      <c r="G20" s="83"/>
      <c r="H20" s="83"/>
      <c r="I20" s="83"/>
      <c r="J20" s="83"/>
      <c r="K20" s="83"/>
      <c r="L20" s="83"/>
      <c r="M20" s="102"/>
      <c r="N20" s="83"/>
      <c r="O20" s="83"/>
      <c r="P20" s="83"/>
      <c r="Q20" s="102"/>
      <c r="R20" s="83"/>
      <c r="S20" s="83"/>
      <c r="T20" s="83"/>
      <c r="U20" s="102"/>
      <c r="V20" s="83"/>
      <c r="W20" s="83"/>
      <c r="X20" s="83"/>
      <c r="Y20" s="102"/>
      <c r="Z20" s="83"/>
      <c r="AA20" s="83"/>
      <c r="AB20" s="83"/>
      <c r="AC20" s="102"/>
      <c r="AD20" s="83"/>
      <c r="AE20" s="83"/>
      <c r="AF20" s="83"/>
      <c r="AG20" s="83"/>
      <c r="AH20" s="83"/>
      <c r="AI20" s="83"/>
      <c r="AJ20" s="102"/>
      <c r="AK20" s="102"/>
      <c r="AL20" s="12"/>
      <c r="AM20" s="12"/>
      <c r="AN20" s="12"/>
      <c r="AO20" s="12"/>
    </row>
    <row r="21" spans="1:41" ht="12.75">
      <c r="A21" s="2"/>
      <c r="B21" s="2"/>
      <c r="C21" s="2"/>
      <c r="D21" s="84"/>
      <c r="E21" s="84"/>
      <c r="F21" s="84"/>
      <c r="G21" s="84"/>
      <c r="H21" s="84"/>
      <c r="I21" s="84"/>
      <c r="J21" s="84"/>
      <c r="K21" s="84"/>
      <c r="L21" s="84"/>
      <c r="M21" s="103"/>
      <c r="N21" s="84"/>
      <c r="O21" s="84"/>
      <c r="P21" s="84"/>
      <c r="Q21" s="103"/>
      <c r="R21" s="84"/>
      <c r="S21" s="84"/>
      <c r="T21" s="84"/>
      <c r="U21" s="103"/>
      <c r="V21" s="84"/>
      <c r="W21" s="84"/>
      <c r="X21" s="84"/>
      <c r="Y21" s="103"/>
      <c r="Z21" s="84"/>
      <c r="AA21" s="84"/>
      <c r="AB21" s="84"/>
      <c r="AC21" s="103"/>
      <c r="AD21" s="84"/>
      <c r="AE21" s="84"/>
      <c r="AF21" s="84"/>
      <c r="AG21" s="84"/>
      <c r="AH21" s="84"/>
      <c r="AI21" s="84"/>
      <c r="AJ21" s="103"/>
      <c r="AK21" s="103"/>
      <c r="AL21" s="2"/>
      <c r="AM21" s="2"/>
      <c r="AN21" s="2"/>
      <c r="AO21" s="2"/>
    </row>
    <row r="22" spans="1:41" ht="12.75">
      <c r="A22" s="2"/>
      <c r="B22" s="2"/>
      <c r="C22" s="2"/>
      <c r="D22" s="84"/>
      <c r="E22" s="84"/>
      <c r="F22" s="84"/>
      <c r="G22" s="84"/>
      <c r="H22" s="84"/>
      <c r="I22" s="84"/>
      <c r="J22" s="84"/>
      <c r="K22" s="84"/>
      <c r="L22" s="84"/>
      <c r="M22" s="103"/>
      <c r="N22" s="84"/>
      <c r="O22" s="84"/>
      <c r="P22" s="84"/>
      <c r="Q22" s="103"/>
      <c r="R22" s="84"/>
      <c r="S22" s="84"/>
      <c r="T22" s="84"/>
      <c r="U22" s="103"/>
      <c r="V22" s="84"/>
      <c r="W22" s="84"/>
      <c r="X22" s="84"/>
      <c r="Y22" s="103"/>
      <c r="Z22" s="84"/>
      <c r="AA22" s="84"/>
      <c r="AB22" s="84"/>
      <c r="AC22" s="103"/>
      <c r="AD22" s="84"/>
      <c r="AE22" s="84"/>
      <c r="AF22" s="84"/>
      <c r="AG22" s="84"/>
      <c r="AH22" s="84"/>
      <c r="AI22" s="84"/>
      <c r="AJ22" s="103"/>
      <c r="AK22" s="103"/>
      <c r="AL22" s="2"/>
      <c r="AM22" s="2"/>
      <c r="AN22" s="2"/>
      <c r="AO22" s="2"/>
    </row>
    <row r="23" spans="1:41" ht="12.75">
      <c r="A23" s="2"/>
      <c r="B23" s="2"/>
      <c r="C23" s="2"/>
      <c r="D23" s="84"/>
      <c r="E23" s="84"/>
      <c r="F23" s="84"/>
      <c r="G23" s="84"/>
      <c r="H23" s="84"/>
      <c r="I23" s="84"/>
      <c r="J23" s="84"/>
      <c r="K23" s="84"/>
      <c r="L23" s="84"/>
      <c r="M23" s="103"/>
      <c r="N23" s="84"/>
      <c r="O23" s="84"/>
      <c r="P23" s="84"/>
      <c r="Q23" s="103"/>
      <c r="R23" s="84"/>
      <c r="S23" s="84"/>
      <c r="T23" s="84"/>
      <c r="U23" s="103"/>
      <c r="V23" s="84"/>
      <c r="W23" s="84"/>
      <c r="X23" s="84"/>
      <c r="Y23" s="103"/>
      <c r="Z23" s="84"/>
      <c r="AA23" s="84"/>
      <c r="AB23" s="84"/>
      <c r="AC23" s="103"/>
      <c r="AD23" s="84"/>
      <c r="AE23" s="84"/>
      <c r="AF23" s="84"/>
      <c r="AG23" s="84"/>
      <c r="AH23" s="84"/>
      <c r="AI23" s="84"/>
      <c r="AJ23" s="103"/>
      <c r="AK23" s="103"/>
      <c r="AL23" s="2"/>
      <c r="AM23" s="2"/>
      <c r="AN23" s="2"/>
      <c r="AO23" s="2"/>
    </row>
    <row r="24" spans="1:41" ht="12.75">
      <c r="A24" s="2"/>
      <c r="B24" s="2"/>
      <c r="C24" s="2"/>
      <c r="D24" s="84"/>
      <c r="E24" s="84"/>
      <c r="F24" s="84"/>
      <c r="G24" s="84"/>
      <c r="H24" s="84"/>
      <c r="I24" s="84"/>
      <c r="J24" s="84"/>
      <c r="K24" s="84"/>
      <c r="L24" s="84"/>
      <c r="M24" s="103"/>
      <c r="N24" s="84"/>
      <c r="O24" s="84"/>
      <c r="P24" s="84"/>
      <c r="Q24" s="103"/>
      <c r="R24" s="84"/>
      <c r="S24" s="84"/>
      <c r="T24" s="84"/>
      <c r="U24" s="103"/>
      <c r="V24" s="84"/>
      <c r="W24" s="84"/>
      <c r="X24" s="84"/>
      <c r="Y24" s="103"/>
      <c r="Z24" s="84"/>
      <c r="AA24" s="84"/>
      <c r="AB24" s="84"/>
      <c r="AC24" s="103"/>
      <c r="AD24" s="84"/>
      <c r="AE24" s="84"/>
      <c r="AF24" s="84"/>
      <c r="AG24" s="84"/>
      <c r="AH24" s="84"/>
      <c r="AI24" s="84"/>
      <c r="AJ24" s="103"/>
      <c r="AK24" s="103"/>
      <c r="AL24" s="2"/>
      <c r="AM24" s="2"/>
      <c r="AN24" s="2"/>
      <c r="AO24" s="2"/>
    </row>
    <row r="25" spans="1:41" ht="12.75">
      <c r="A25" s="2"/>
      <c r="B25" s="2"/>
      <c r="C25" s="2"/>
      <c r="D25" s="84"/>
      <c r="E25" s="84"/>
      <c r="F25" s="84"/>
      <c r="G25" s="84"/>
      <c r="H25" s="84"/>
      <c r="I25" s="84"/>
      <c r="J25" s="84"/>
      <c r="K25" s="84"/>
      <c r="L25" s="84"/>
      <c r="M25" s="103"/>
      <c r="N25" s="84"/>
      <c r="O25" s="84"/>
      <c r="P25" s="84"/>
      <c r="Q25" s="103"/>
      <c r="R25" s="84"/>
      <c r="S25" s="84"/>
      <c r="T25" s="84"/>
      <c r="U25" s="103"/>
      <c r="V25" s="84"/>
      <c r="W25" s="84"/>
      <c r="X25" s="84"/>
      <c r="Y25" s="103"/>
      <c r="Z25" s="84"/>
      <c r="AA25" s="84"/>
      <c r="AB25" s="84"/>
      <c r="AC25" s="103"/>
      <c r="AD25" s="84"/>
      <c r="AE25" s="84"/>
      <c r="AF25" s="84"/>
      <c r="AG25" s="84"/>
      <c r="AH25" s="84"/>
      <c r="AI25" s="84"/>
      <c r="AJ25" s="103"/>
      <c r="AK25" s="103"/>
      <c r="AL25" s="2"/>
      <c r="AM25" s="2"/>
      <c r="AN25" s="2"/>
      <c r="AO25" s="2"/>
    </row>
    <row r="26" spans="1:41" ht="12.75">
      <c r="A26" s="2"/>
      <c r="B26" s="2"/>
      <c r="C26" s="2"/>
      <c r="D26" s="84"/>
      <c r="E26" s="84"/>
      <c r="F26" s="84"/>
      <c r="G26" s="84"/>
      <c r="H26" s="84"/>
      <c r="I26" s="84"/>
      <c r="J26" s="84"/>
      <c r="K26" s="84"/>
      <c r="L26" s="84"/>
      <c r="M26" s="103"/>
      <c r="N26" s="84"/>
      <c r="O26" s="84"/>
      <c r="P26" s="84"/>
      <c r="Q26" s="103"/>
      <c r="R26" s="84"/>
      <c r="S26" s="84"/>
      <c r="T26" s="84"/>
      <c r="U26" s="103"/>
      <c r="V26" s="84"/>
      <c r="W26" s="84"/>
      <c r="X26" s="84"/>
      <c r="Y26" s="103"/>
      <c r="Z26" s="84"/>
      <c r="AA26" s="84"/>
      <c r="AB26" s="84"/>
      <c r="AC26" s="103"/>
      <c r="AD26" s="84"/>
      <c r="AE26" s="84"/>
      <c r="AF26" s="84"/>
      <c r="AG26" s="84"/>
      <c r="AH26" s="84"/>
      <c r="AI26" s="84"/>
      <c r="AJ26" s="103"/>
      <c r="AK26" s="103"/>
      <c r="AL26" s="2"/>
      <c r="AM26" s="2"/>
      <c r="AN26" s="2"/>
      <c r="AO26" s="2"/>
    </row>
    <row r="27" spans="1:41" ht="12.75">
      <c r="A27" s="2"/>
      <c r="B27" s="2"/>
      <c r="C27" s="2"/>
      <c r="D27" s="84"/>
      <c r="E27" s="84"/>
      <c r="F27" s="84"/>
      <c r="G27" s="84"/>
      <c r="H27" s="84"/>
      <c r="I27" s="84"/>
      <c r="J27" s="84"/>
      <c r="K27" s="84"/>
      <c r="L27" s="84"/>
      <c r="M27" s="103"/>
      <c r="N27" s="84"/>
      <c r="O27" s="84"/>
      <c r="P27" s="84"/>
      <c r="Q27" s="103"/>
      <c r="R27" s="84"/>
      <c r="S27" s="84"/>
      <c r="T27" s="84"/>
      <c r="U27" s="103"/>
      <c r="V27" s="84"/>
      <c r="W27" s="84"/>
      <c r="X27" s="84"/>
      <c r="Y27" s="103"/>
      <c r="Z27" s="84"/>
      <c r="AA27" s="84"/>
      <c r="AB27" s="84"/>
      <c r="AC27" s="103"/>
      <c r="AD27" s="84"/>
      <c r="AE27" s="84"/>
      <c r="AF27" s="84"/>
      <c r="AG27" s="84"/>
      <c r="AH27" s="84"/>
      <c r="AI27" s="84"/>
      <c r="AJ27" s="103"/>
      <c r="AK27" s="103"/>
      <c r="AL27" s="2"/>
      <c r="AM27" s="2"/>
      <c r="AN27" s="2"/>
      <c r="AO27" s="2"/>
    </row>
    <row r="28" spans="1:41" ht="12.75">
      <c r="A28" s="2"/>
      <c r="B28" s="2"/>
      <c r="C28" s="2"/>
      <c r="D28" s="84"/>
      <c r="E28" s="84"/>
      <c r="F28" s="84"/>
      <c r="G28" s="84"/>
      <c r="H28" s="84"/>
      <c r="I28" s="84"/>
      <c r="J28" s="84"/>
      <c r="K28" s="84"/>
      <c r="L28" s="84"/>
      <c r="M28" s="103"/>
      <c r="N28" s="84"/>
      <c r="O28" s="84"/>
      <c r="P28" s="84"/>
      <c r="Q28" s="103"/>
      <c r="R28" s="84"/>
      <c r="S28" s="84"/>
      <c r="T28" s="84"/>
      <c r="U28" s="103"/>
      <c r="V28" s="84"/>
      <c r="W28" s="84"/>
      <c r="X28" s="84"/>
      <c r="Y28" s="103"/>
      <c r="Z28" s="84"/>
      <c r="AA28" s="84"/>
      <c r="AB28" s="84"/>
      <c r="AC28" s="103"/>
      <c r="AD28" s="84"/>
      <c r="AE28" s="84"/>
      <c r="AF28" s="84"/>
      <c r="AG28" s="84"/>
      <c r="AH28" s="84"/>
      <c r="AI28" s="84"/>
      <c r="AJ28" s="103"/>
      <c r="AK28" s="103"/>
      <c r="AL28" s="2"/>
      <c r="AM28" s="2"/>
      <c r="AN28" s="2"/>
      <c r="AO28" s="2"/>
    </row>
    <row r="29" spans="1:41" ht="12.75">
      <c r="A29" s="2"/>
      <c r="B29" s="2"/>
      <c r="C29" s="2"/>
      <c r="D29" s="84"/>
      <c r="E29" s="84"/>
      <c r="F29" s="84"/>
      <c r="G29" s="84"/>
      <c r="H29" s="84"/>
      <c r="I29" s="84"/>
      <c r="J29" s="84"/>
      <c r="K29" s="84"/>
      <c r="L29" s="84"/>
      <c r="M29" s="103"/>
      <c r="N29" s="84"/>
      <c r="O29" s="84"/>
      <c r="P29" s="84"/>
      <c r="Q29" s="103"/>
      <c r="R29" s="84"/>
      <c r="S29" s="84"/>
      <c r="T29" s="84"/>
      <c r="U29" s="103"/>
      <c r="V29" s="84"/>
      <c r="W29" s="84"/>
      <c r="X29" s="84"/>
      <c r="Y29" s="103"/>
      <c r="Z29" s="84"/>
      <c r="AA29" s="84"/>
      <c r="AB29" s="84"/>
      <c r="AC29" s="103"/>
      <c r="AD29" s="84"/>
      <c r="AE29" s="84"/>
      <c r="AF29" s="84"/>
      <c r="AG29" s="84"/>
      <c r="AH29" s="84"/>
      <c r="AI29" s="84"/>
      <c r="AJ29" s="103"/>
      <c r="AK29" s="103"/>
      <c r="AL29" s="2"/>
      <c r="AM29" s="2"/>
      <c r="AN29" s="2"/>
      <c r="AO29" s="2"/>
    </row>
    <row r="30" spans="1:41" ht="12.75">
      <c r="A30" s="2"/>
      <c r="B30" s="2"/>
      <c r="C30" s="2"/>
      <c r="D30" s="84"/>
      <c r="E30" s="84"/>
      <c r="F30" s="84"/>
      <c r="G30" s="84"/>
      <c r="H30" s="84"/>
      <c r="I30" s="84"/>
      <c r="J30" s="84"/>
      <c r="K30" s="84"/>
      <c r="L30" s="84"/>
      <c r="M30" s="103"/>
      <c r="N30" s="84"/>
      <c r="O30" s="84"/>
      <c r="P30" s="84"/>
      <c r="Q30" s="103"/>
      <c r="R30" s="84"/>
      <c r="S30" s="84"/>
      <c r="T30" s="84"/>
      <c r="U30" s="103"/>
      <c r="V30" s="84"/>
      <c r="W30" s="84"/>
      <c r="X30" s="84"/>
      <c r="Y30" s="103"/>
      <c r="Z30" s="84"/>
      <c r="AA30" s="84"/>
      <c r="AB30" s="84"/>
      <c r="AC30" s="103"/>
      <c r="AD30" s="84"/>
      <c r="AE30" s="84"/>
      <c r="AF30" s="84"/>
      <c r="AG30" s="84"/>
      <c r="AH30" s="84"/>
      <c r="AI30" s="84"/>
      <c r="AJ30" s="103"/>
      <c r="AK30" s="103"/>
      <c r="AL30" s="2"/>
      <c r="AM30" s="2"/>
      <c r="AN30" s="2"/>
      <c r="AO30" s="2"/>
    </row>
    <row r="31" spans="1:41" ht="12.75">
      <c r="A31" s="2"/>
      <c r="B31" s="2"/>
      <c r="C31" s="2"/>
      <c r="D31" s="84"/>
      <c r="E31" s="84"/>
      <c r="F31" s="84"/>
      <c r="G31" s="84"/>
      <c r="H31" s="84"/>
      <c r="I31" s="84"/>
      <c r="J31" s="84"/>
      <c r="K31" s="84"/>
      <c r="L31" s="84"/>
      <c r="M31" s="103"/>
      <c r="N31" s="84"/>
      <c r="O31" s="84"/>
      <c r="P31" s="84"/>
      <c r="Q31" s="103"/>
      <c r="R31" s="84"/>
      <c r="S31" s="84"/>
      <c r="T31" s="84"/>
      <c r="U31" s="103"/>
      <c r="V31" s="84"/>
      <c r="W31" s="84"/>
      <c r="X31" s="84"/>
      <c r="Y31" s="103"/>
      <c r="Z31" s="84"/>
      <c r="AA31" s="84"/>
      <c r="AB31" s="84"/>
      <c r="AC31" s="103"/>
      <c r="AD31" s="84"/>
      <c r="AE31" s="84"/>
      <c r="AF31" s="84"/>
      <c r="AG31" s="84"/>
      <c r="AH31" s="84"/>
      <c r="AI31" s="84"/>
      <c r="AJ31" s="103"/>
      <c r="AK31" s="103"/>
      <c r="AL31" s="2"/>
      <c r="AM31" s="2"/>
      <c r="AN31" s="2"/>
      <c r="AO31" s="2"/>
    </row>
    <row r="32" spans="1:41" ht="12.75">
      <c r="A32" s="2"/>
      <c r="B32" s="2"/>
      <c r="C32" s="2"/>
      <c r="D32" s="84"/>
      <c r="E32" s="84"/>
      <c r="F32" s="84"/>
      <c r="G32" s="84"/>
      <c r="H32" s="84"/>
      <c r="I32" s="84"/>
      <c r="J32" s="84"/>
      <c r="K32" s="84"/>
      <c r="L32" s="84"/>
      <c r="M32" s="103"/>
      <c r="N32" s="84"/>
      <c r="O32" s="84"/>
      <c r="P32" s="84"/>
      <c r="Q32" s="103"/>
      <c r="R32" s="84"/>
      <c r="S32" s="84"/>
      <c r="T32" s="84"/>
      <c r="U32" s="103"/>
      <c r="V32" s="84"/>
      <c r="W32" s="84"/>
      <c r="X32" s="84"/>
      <c r="Y32" s="103"/>
      <c r="Z32" s="84"/>
      <c r="AA32" s="84"/>
      <c r="AB32" s="84"/>
      <c r="AC32" s="103"/>
      <c r="AD32" s="84"/>
      <c r="AE32" s="84"/>
      <c r="AF32" s="84"/>
      <c r="AG32" s="84"/>
      <c r="AH32" s="84"/>
      <c r="AI32" s="84"/>
      <c r="AJ32" s="103"/>
      <c r="AK32" s="103"/>
      <c r="AL32" s="2"/>
      <c r="AM32" s="2"/>
      <c r="AN32" s="2"/>
      <c r="AO32" s="2"/>
    </row>
    <row r="33" spans="1:41" ht="12.75">
      <c r="A33" s="2"/>
      <c r="B33" s="2"/>
      <c r="C33" s="2"/>
      <c r="D33" s="84"/>
      <c r="E33" s="84"/>
      <c r="F33" s="84"/>
      <c r="G33" s="84"/>
      <c r="H33" s="84"/>
      <c r="I33" s="84"/>
      <c r="J33" s="84"/>
      <c r="K33" s="84"/>
      <c r="L33" s="84"/>
      <c r="M33" s="103"/>
      <c r="N33" s="84"/>
      <c r="O33" s="84"/>
      <c r="P33" s="84"/>
      <c r="Q33" s="103"/>
      <c r="R33" s="84"/>
      <c r="S33" s="84"/>
      <c r="T33" s="84"/>
      <c r="U33" s="103"/>
      <c r="V33" s="84"/>
      <c r="W33" s="84"/>
      <c r="X33" s="84"/>
      <c r="Y33" s="103"/>
      <c r="Z33" s="84"/>
      <c r="AA33" s="84"/>
      <c r="AB33" s="84"/>
      <c r="AC33" s="103"/>
      <c r="AD33" s="84"/>
      <c r="AE33" s="84"/>
      <c r="AF33" s="84"/>
      <c r="AG33" s="84"/>
      <c r="AH33" s="84"/>
      <c r="AI33" s="84"/>
      <c r="AJ33" s="103"/>
      <c r="AK33" s="103"/>
      <c r="AL33" s="2"/>
      <c r="AM33" s="2"/>
      <c r="AN33" s="2"/>
      <c r="AO33" s="2"/>
    </row>
    <row r="34" spans="1:41" ht="12.75">
      <c r="A34" s="2"/>
      <c r="B34" s="2"/>
      <c r="C34" s="2"/>
      <c r="D34" s="84"/>
      <c r="E34" s="84"/>
      <c r="F34" s="84"/>
      <c r="G34" s="84"/>
      <c r="H34" s="84"/>
      <c r="I34" s="84"/>
      <c r="J34" s="84"/>
      <c r="K34" s="84"/>
      <c r="L34" s="84"/>
      <c r="M34" s="103"/>
      <c r="N34" s="84"/>
      <c r="O34" s="84"/>
      <c r="P34" s="84"/>
      <c r="Q34" s="103"/>
      <c r="R34" s="84"/>
      <c r="S34" s="84"/>
      <c r="T34" s="84"/>
      <c r="U34" s="103"/>
      <c r="V34" s="84"/>
      <c r="W34" s="84"/>
      <c r="X34" s="84"/>
      <c r="Y34" s="103"/>
      <c r="Z34" s="84"/>
      <c r="AA34" s="84"/>
      <c r="AB34" s="84"/>
      <c r="AC34" s="103"/>
      <c r="AD34" s="84"/>
      <c r="AE34" s="84"/>
      <c r="AF34" s="84"/>
      <c r="AG34" s="84"/>
      <c r="AH34" s="84"/>
      <c r="AI34" s="84"/>
      <c r="AJ34" s="103"/>
      <c r="AK34" s="103"/>
      <c r="AL34" s="2"/>
      <c r="AM34" s="2"/>
      <c r="AN34" s="2"/>
      <c r="AO34" s="2"/>
    </row>
    <row r="35" spans="1:41" ht="12.75">
      <c r="A35" s="2"/>
      <c r="B35" s="2"/>
      <c r="C35" s="2"/>
      <c r="D35" s="84"/>
      <c r="E35" s="84"/>
      <c r="F35" s="84"/>
      <c r="G35" s="84"/>
      <c r="H35" s="84"/>
      <c r="I35" s="84"/>
      <c r="J35" s="84"/>
      <c r="K35" s="84"/>
      <c r="L35" s="84"/>
      <c r="M35" s="103"/>
      <c r="N35" s="84"/>
      <c r="O35" s="84"/>
      <c r="P35" s="84"/>
      <c r="Q35" s="103"/>
      <c r="R35" s="84"/>
      <c r="S35" s="84"/>
      <c r="T35" s="84"/>
      <c r="U35" s="103"/>
      <c r="V35" s="84"/>
      <c r="W35" s="84"/>
      <c r="X35" s="84"/>
      <c r="Y35" s="103"/>
      <c r="Z35" s="84"/>
      <c r="AA35" s="84"/>
      <c r="AB35" s="84"/>
      <c r="AC35" s="103"/>
      <c r="AD35" s="84"/>
      <c r="AE35" s="84"/>
      <c r="AF35" s="84"/>
      <c r="AG35" s="84"/>
      <c r="AH35" s="84"/>
      <c r="AI35" s="84"/>
      <c r="AJ35" s="103"/>
      <c r="AK35" s="103"/>
      <c r="AL35" s="2"/>
      <c r="AM35" s="2"/>
      <c r="AN35" s="2"/>
      <c r="AO35" s="2"/>
    </row>
    <row r="36" spans="1:41" ht="12.75">
      <c r="A36" s="2"/>
      <c r="B36" s="2"/>
      <c r="C36" s="2"/>
      <c r="D36" s="84"/>
      <c r="E36" s="84"/>
      <c r="F36" s="84"/>
      <c r="G36" s="84"/>
      <c r="H36" s="84"/>
      <c r="I36" s="84"/>
      <c r="J36" s="84"/>
      <c r="K36" s="84"/>
      <c r="L36" s="84"/>
      <c r="M36" s="103"/>
      <c r="N36" s="84"/>
      <c r="O36" s="84"/>
      <c r="P36" s="84"/>
      <c r="Q36" s="103"/>
      <c r="R36" s="84"/>
      <c r="S36" s="84"/>
      <c r="T36" s="84"/>
      <c r="U36" s="103"/>
      <c r="V36" s="84"/>
      <c r="W36" s="84"/>
      <c r="X36" s="84"/>
      <c r="Y36" s="103"/>
      <c r="Z36" s="84"/>
      <c r="AA36" s="84"/>
      <c r="AB36" s="84"/>
      <c r="AC36" s="103"/>
      <c r="AD36" s="84"/>
      <c r="AE36" s="84"/>
      <c r="AF36" s="84"/>
      <c r="AG36" s="84"/>
      <c r="AH36" s="84"/>
      <c r="AI36" s="84"/>
      <c r="AJ36" s="103"/>
      <c r="AK36" s="103"/>
      <c r="AL36" s="2"/>
      <c r="AM36" s="2"/>
      <c r="AN36" s="2"/>
      <c r="AO36" s="2"/>
    </row>
    <row r="37" spans="1:41" ht="12.75">
      <c r="A37" s="2"/>
      <c r="B37" s="2"/>
      <c r="C37" s="2"/>
      <c r="D37" s="84"/>
      <c r="E37" s="84"/>
      <c r="F37" s="84"/>
      <c r="G37" s="84"/>
      <c r="H37" s="84"/>
      <c r="I37" s="84"/>
      <c r="J37" s="84"/>
      <c r="K37" s="84"/>
      <c r="L37" s="84"/>
      <c r="M37" s="103"/>
      <c r="N37" s="84"/>
      <c r="O37" s="84"/>
      <c r="P37" s="84"/>
      <c r="Q37" s="103"/>
      <c r="R37" s="84"/>
      <c r="S37" s="84"/>
      <c r="T37" s="84"/>
      <c r="U37" s="103"/>
      <c r="V37" s="84"/>
      <c r="W37" s="84"/>
      <c r="X37" s="84"/>
      <c r="Y37" s="103"/>
      <c r="Z37" s="84"/>
      <c r="AA37" s="84"/>
      <c r="AB37" s="84"/>
      <c r="AC37" s="103"/>
      <c r="AD37" s="84"/>
      <c r="AE37" s="84"/>
      <c r="AF37" s="84"/>
      <c r="AG37" s="84"/>
      <c r="AH37" s="84"/>
      <c r="AI37" s="84"/>
      <c r="AJ37" s="103"/>
      <c r="AK37" s="103"/>
      <c r="AL37" s="2"/>
      <c r="AM37" s="2"/>
      <c r="AN37" s="2"/>
      <c r="AO37" s="2"/>
    </row>
    <row r="38" spans="1:41" ht="12.75">
      <c r="A38" s="2"/>
      <c r="B38" s="2"/>
      <c r="C38" s="2"/>
      <c r="D38" s="84"/>
      <c r="E38" s="84"/>
      <c r="F38" s="84"/>
      <c r="G38" s="84"/>
      <c r="H38" s="84"/>
      <c r="I38" s="84"/>
      <c r="J38" s="84"/>
      <c r="K38" s="84"/>
      <c r="L38" s="84"/>
      <c r="M38" s="103"/>
      <c r="N38" s="84"/>
      <c r="O38" s="84"/>
      <c r="P38" s="84"/>
      <c r="Q38" s="103"/>
      <c r="R38" s="84"/>
      <c r="S38" s="84"/>
      <c r="T38" s="84"/>
      <c r="U38" s="103"/>
      <c r="V38" s="84"/>
      <c r="W38" s="84"/>
      <c r="X38" s="84"/>
      <c r="Y38" s="103"/>
      <c r="Z38" s="84"/>
      <c r="AA38" s="84"/>
      <c r="AB38" s="84"/>
      <c r="AC38" s="103"/>
      <c r="AD38" s="84"/>
      <c r="AE38" s="84"/>
      <c r="AF38" s="84"/>
      <c r="AG38" s="84"/>
      <c r="AH38" s="84"/>
      <c r="AI38" s="84"/>
      <c r="AJ38" s="103"/>
      <c r="AK38" s="103"/>
      <c r="AL38" s="2"/>
      <c r="AM38" s="2"/>
      <c r="AN38" s="2"/>
      <c r="AO38" s="2"/>
    </row>
    <row r="39" spans="1:41" ht="12.75">
      <c r="A39" s="2"/>
      <c r="B39" s="2"/>
      <c r="C39" s="2"/>
      <c r="D39" s="84"/>
      <c r="E39" s="84"/>
      <c r="F39" s="84"/>
      <c r="G39" s="84"/>
      <c r="H39" s="84"/>
      <c r="I39" s="84"/>
      <c r="J39" s="84"/>
      <c r="K39" s="84"/>
      <c r="L39" s="84"/>
      <c r="M39" s="103"/>
      <c r="N39" s="84"/>
      <c r="O39" s="84"/>
      <c r="P39" s="84"/>
      <c r="Q39" s="103"/>
      <c r="R39" s="84"/>
      <c r="S39" s="84"/>
      <c r="T39" s="84"/>
      <c r="U39" s="103"/>
      <c r="V39" s="84"/>
      <c r="W39" s="84"/>
      <c r="X39" s="84"/>
      <c r="Y39" s="103"/>
      <c r="Z39" s="84"/>
      <c r="AA39" s="84"/>
      <c r="AB39" s="84"/>
      <c r="AC39" s="103"/>
      <c r="AD39" s="84"/>
      <c r="AE39" s="84"/>
      <c r="AF39" s="84"/>
      <c r="AG39" s="84"/>
      <c r="AH39" s="84"/>
      <c r="AI39" s="84"/>
      <c r="AJ39" s="103"/>
      <c r="AK39" s="103"/>
      <c r="AL39" s="2"/>
      <c r="AM39" s="2"/>
      <c r="AN39" s="2"/>
      <c r="AO39" s="2"/>
    </row>
    <row r="40" spans="1:41" ht="12.75">
      <c r="A40" s="2"/>
      <c r="B40" s="2"/>
      <c r="C40" s="2"/>
      <c r="D40" s="84"/>
      <c r="E40" s="84"/>
      <c r="F40" s="84"/>
      <c r="G40" s="84"/>
      <c r="H40" s="84"/>
      <c r="I40" s="84"/>
      <c r="J40" s="84"/>
      <c r="K40" s="84"/>
      <c r="L40" s="84"/>
      <c r="M40" s="103"/>
      <c r="N40" s="84"/>
      <c r="O40" s="84"/>
      <c r="P40" s="84"/>
      <c r="Q40" s="103"/>
      <c r="R40" s="84"/>
      <c r="S40" s="84"/>
      <c r="T40" s="84"/>
      <c r="U40" s="103"/>
      <c r="V40" s="84"/>
      <c r="W40" s="84"/>
      <c r="X40" s="84"/>
      <c r="Y40" s="103"/>
      <c r="Z40" s="84"/>
      <c r="AA40" s="84"/>
      <c r="AB40" s="84"/>
      <c r="AC40" s="103"/>
      <c r="AD40" s="84"/>
      <c r="AE40" s="84"/>
      <c r="AF40" s="84"/>
      <c r="AG40" s="84"/>
      <c r="AH40" s="84"/>
      <c r="AI40" s="84"/>
      <c r="AJ40" s="103"/>
      <c r="AK40" s="103"/>
      <c r="AL40" s="2"/>
      <c r="AM40" s="2"/>
      <c r="AN40" s="2"/>
      <c r="AO40" s="2"/>
    </row>
    <row r="41" spans="1:41" ht="12.75">
      <c r="A41" s="2"/>
      <c r="B41" s="2"/>
      <c r="C41" s="2"/>
      <c r="D41" s="84"/>
      <c r="E41" s="84"/>
      <c r="F41" s="84"/>
      <c r="G41" s="84"/>
      <c r="H41" s="84"/>
      <c r="I41" s="84"/>
      <c r="J41" s="84"/>
      <c r="K41" s="84"/>
      <c r="L41" s="84"/>
      <c r="M41" s="103"/>
      <c r="N41" s="84"/>
      <c r="O41" s="84"/>
      <c r="P41" s="84"/>
      <c r="Q41" s="103"/>
      <c r="R41" s="84"/>
      <c r="S41" s="84"/>
      <c r="T41" s="84"/>
      <c r="U41" s="103"/>
      <c r="V41" s="84"/>
      <c r="W41" s="84"/>
      <c r="X41" s="84"/>
      <c r="Y41" s="103"/>
      <c r="Z41" s="84"/>
      <c r="AA41" s="84"/>
      <c r="AB41" s="84"/>
      <c r="AC41" s="103"/>
      <c r="AD41" s="84"/>
      <c r="AE41" s="84"/>
      <c r="AF41" s="84"/>
      <c r="AG41" s="84"/>
      <c r="AH41" s="84"/>
      <c r="AI41" s="84"/>
      <c r="AJ41" s="103"/>
      <c r="AK41" s="103"/>
      <c r="AL41" s="2"/>
      <c r="AM41" s="2"/>
      <c r="AN41" s="2"/>
      <c r="AO41" s="2"/>
    </row>
    <row r="42" spans="1:41" ht="12.75">
      <c r="A42" s="2"/>
      <c r="B42" s="2"/>
      <c r="C42" s="2"/>
      <c r="D42" s="84"/>
      <c r="E42" s="84"/>
      <c r="F42" s="84"/>
      <c r="G42" s="84"/>
      <c r="H42" s="84"/>
      <c r="I42" s="84"/>
      <c r="J42" s="84"/>
      <c r="K42" s="84"/>
      <c r="L42" s="84"/>
      <c r="M42" s="103"/>
      <c r="N42" s="84"/>
      <c r="O42" s="84"/>
      <c r="P42" s="84"/>
      <c r="Q42" s="103"/>
      <c r="R42" s="84"/>
      <c r="S42" s="84"/>
      <c r="T42" s="84"/>
      <c r="U42" s="103"/>
      <c r="V42" s="84"/>
      <c r="W42" s="84"/>
      <c r="X42" s="84"/>
      <c r="Y42" s="103"/>
      <c r="Z42" s="84"/>
      <c r="AA42" s="84"/>
      <c r="AB42" s="84"/>
      <c r="AC42" s="103"/>
      <c r="AD42" s="84"/>
      <c r="AE42" s="84"/>
      <c r="AF42" s="84"/>
      <c r="AG42" s="84"/>
      <c r="AH42" s="84"/>
      <c r="AI42" s="84"/>
      <c r="AJ42" s="103"/>
      <c r="AK42" s="103"/>
      <c r="AL42" s="2"/>
      <c r="AM42" s="2"/>
      <c r="AN42" s="2"/>
      <c r="AO42" s="2"/>
    </row>
    <row r="43" spans="1:41" ht="12.75">
      <c r="A43" s="2"/>
      <c r="B43" s="2"/>
      <c r="C43" s="2"/>
      <c r="D43" s="84"/>
      <c r="E43" s="84"/>
      <c r="F43" s="84"/>
      <c r="G43" s="84"/>
      <c r="H43" s="84"/>
      <c r="I43" s="84"/>
      <c r="J43" s="84"/>
      <c r="K43" s="84"/>
      <c r="L43" s="84"/>
      <c r="M43" s="103"/>
      <c r="N43" s="84"/>
      <c r="O43" s="84"/>
      <c r="P43" s="84"/>
      <c r="Q43" s="103"/>
      <c r="R43" s="84"/>
      <c r="S43" s="84"/>
      <c r="T43" s="84"/>
      <c r="U43" s="103"/>
      <c r="V43" s="84"/>
      <c r="W43" s="84"/>
      <c r="X43" s="84"/>
      <c r="Y43" s="103"/>
      <c r="Z43" s="84"/>
      <c r="AA43" s="84"/>
      <c r="AB43" s="84"/>
      <c r="AC43" s="103"/>
      <c r="AD43" s="84"/>
      <c r="AE43" s="84"/>
      <c r="AF43" s="84"/>
      <c r="AG43" s="84"/>
      <c r="AH43" s="84"/>
      <c r="AI43" s="84"/>
      <c r="AJ43" s="103"/>
      <c r="AK43" s="103"/>
      <c r="AL43" s="2"/>
      <c r="AM43" s="2"/>
      <c r="AN43" s="2"/>
      <c r="AO43" s="2"/>
    </row>
    <row r="44" spans="1:41" ht="12.75">
      <c r="A44" s="2"/>
      <c r="B44" s="2"/>
      <c r="C44" s="2"/>
      <c r="D44" s="84"/>
      <c r="E44" s="84"/>
      <c r="F44" s="84"/>
      <c r="G44" s="84"/>
      <c r="H44" s="84"/>
      <c r="I44" s="84"/>
      <c r="J44" s="84"/>
      <c r="K44" s="84"/>
      <c r="L44" s="84"/>
      <c r="M44" s="103"/>
      <c r="N44" s="84"/>
      <c r="O44" s="84"/>
      <c r="P44" s="84"/>
      <c r="Q44" s="103"/>
      <c r="R44" s="84"/>
      <c r="S44" s="84"/>
      <c r="T44" s="84"/>
      <c r="U44" s="103"/>
      <c r="V44" s="84"/>
      <c r="W44" s="84"/>
      <c r="X44" s="84"/>
      <c r="Y44" s="103"/>
      <c r="Z44" s="84"/>
      <c r="AA44" s="84"/>
      <c r="AB44" s="84"/>
      <c r="AC44" s="103"/>
      <c r="AD44" s="84"/>
      <c r="AE44" s="84"/>
      <c r="AF44" s="84"/>
      <c r="AG44" s="84"/>
      <c r="AH44" s="84"/>
      <c r="AI44" s="84"/>
      <c r="AJ44" s="103"/>
      <c r="AK44" s="103"/>
      <c r="AL44" s="2"/>
      <c r="AM44" s="2"/>
      <c r="AN44" s="2"/>
      <c r="AO44" s="2"/>
    </row>
    <row r="45" spans="1:41" ht="12.75">
      <c r="A45" s="2"/>
      <c r="B45" s="2"/>
      <c r="C45" s="2"/>
      <c r="D45" s="84"/>
      <c r="E45" s="84"/>
      <c r="F45" s="84"/>
      <c r="G45" s="84"/>
      <c r="H45" s="84"/>
      <c r="I45" s="84"/>
      <c r="J45" s="84"/>
      <c r="K45" s="84"/>
      <c r="L45" s="84"/>
      <c r="M45" s="103"/>
      <c r="N45" s="84"/>
      <c r="O45" s="84"/>
      <c r="P45" s="84"/>
      <c r="Q45" s="103"/>
      <c r="R45" s="84"/>
      <c r="S45" s="84"/>
      <c r="T45" s="84"/>
      <c r="U45" s="103"/>
      <c r="V45" s="84"/>
      <c r="W45" s="84"/>
      <c r="X45" s="84"/>
      <c r="Y45" s="103"/>
      <c r="Z45" s="84"/>
      <c r="AA45" s="84"/>
      <c r="AB45" s="84"/>
      <c r="AC45" s="103"/>
      <c r="AD45" s="84"/>
      <c r="AE45" s="84"/>
      <c r="AF45" s="84"/>
      <c r="AG45" s="84"/>
      <c r="AH45" s="84"/>
      <c r="AI45" s="84"/>
      <c r="AJ45" s="103"/>
      <c r="AK45" s="103"/>
      <c r="AL45" s="2"/>
      <c r="AM45" s="2"/>
      <c r="AN45" s="2"/>
      <c r="AO45" s="2"/>
    </row>
    <row r="46" spans="1:41" ht="12.75">
      <c r="A46" s="2"/>
      <c r="B46" s="2"/>
      <c r="C46" s="2"/>
      <c r="D46" s="84"/>
      <c r="E46" s="84"/>
      <c r="F46" s="84"/>
      <c r="G46" s="84"/>
      <c r="H46" s="84"/>
      <c r="I46" s="84"/>
      <c r="J46" s="84"/>
      <c r="K46" s="84"/>
      <c r="L46" s="84"/>
      <c r="M46" s="103"/>
      <c r="N46" s="84"/>
      <c r="O46" s="84"/>
      <c r="P46" s="84"/>
      <c r="Q46" s="103"/>
      <c r="R46" s="84"/>
      <c r="S46" s="84"/>
      <c r="T46" s="84"/>
      <c r="U46" s="103"/>
      <c r="V46" s="84"/>
      <c r="W46" s="84"/>
      <c r="X46" s="84"/>
      <c r="Y46" s="103"/>
      <c r="Z46" s="84"/>
      <c r="AA46" s="84"/>
      <c r="AB46" s="84"/>
      <c r="AC46" s="103"/>
      <c r="AD46" s="84"/>
      <c r="AE46" s="84"/>
      <c r="AF46" s="84"/>
      <c r="AG46" s="84"/>
      <c r="AH46" s="84"/>
      <c r="AI46" s="84"/>
      <c r="AJ46" s="103"/>
      <c r="AK46" s="103"/>
      <c r="AL46" s="2"/>
      <c r="AM46" s="2"/>
      <c r="AN46" s="2"/>
      <c r="AO46" s="2"/>
    </row>
    <row r="47" spans="1:41" ht="12.75">
      <c r="A47" s="2"/>
      <c r="B47" s="2"/>
      <c r="C47" s="2"/>
      <c r="D47" s="84"/>
      <c r="E47" s="84"/>
      <c r="F47" s="84"/>
      <c r="G47" s="84"/>
      <c r="H47" s="84"/>
      <c r="I47" s="84"/>
      <c r="J47" s="84"/>
      <c r="K47" s="84"/>
      <c r="L47" s="84"/>
      <c r="M47" s="103"/>
      <c r="N47" s="84"/>
      <c r="O47" s="84"/>
      <c r="P47" s="84"/>
      <c r="Q47" s="103"/>
      <c r="R47" s="84"/>
      <c r="S47" s="84"/>
      <c r="T47" s="84"/>
      <c r="U47" s="103"/>
      <c r="V47" s="84"/>
      <c r="W47" s="84"/>
      <c r="X47" s="84"/>
      <c r="Y47" s="103"/>
      <c r="Z47" s="84"/>
      <c r="AA47" s="84"/>
      <c r="AB47" s="84"/>
      <c r="AC47" s="103"/>
      <c r="AD47" s="84"/>
      <c r="AE47" s="84"/>
      <c r="AF47" s="84"/>
      <c r="AG47" s="84"/>
      <c r="AH47" s="84"/>
      <c r="AI47" s="84"/>
      <c r="AJ47" s="103"/>
      <c r="AK47" s="103"/>
      <c r="AL47" s="2"/>
      <c r="AM47" s="2"/>
      <c r="AN47" s="2"/>
      <c r="AO47" s="2"/>
    </row>
    <row r="48" spans="1:41" ht="12.75">
      <c r="A48" s="2"/>
      <c r="B48" s="2"/>
      <c r="C48" s="2"/>
      <c r="D48" s="84"/>
      <c r="E48" s="84"/>
      <c r="F48" s="84"/>
      <c r="G48" s="84"/>
      <c r="H48" s="84"/>
      <c r="I48" s="84"/>
      <c r="J48" s="84"/>
      <c r="K48" s="84"/>
      <c r="L48" s="84"/>
      <c r="M48" s="103"/>
      <c r="N48" s="84"/>
      <c r="O48" s="84"/>
      <c r="P48" s="84"/>
      <c r="Q48" s="103"/>
      <c r="R48" s="84"/>
      <c r="S48" s="84"/>
      <c r="T48" s="84"/>
      <c r="U48" s="103"/>
      <c r="V48" s="84"/>
      <c r="W48" s="84"/>
      <c r="X48" s="84"/>
      <c r="Y48" s="103"/>
      <c r="Z48" s="84"/>
      <c r="AA48" s="84"/>
      <c r="AB48" s="84"/>
      <c r="AC48" s="103"/>
      <c r="AD48" s="84"/>
      <c r="AE48" s="84"/>
      <c r="AF48" s="84"/>
      <c r="AG48" s="84"/>
      <c r="AH48" s="84"/>
      <c r="AI48" s="84"/>
      <c r="AJ48" s="103"/>
      <c r="AK48" s="103"/>
      <c r="AL48" s="2"/>
      <c r="AM48" s="2"/>
      <c r="AN48" s="2"/>
      <c r="AO48" s="2"/>
    </row>
    <row r="49" spans="1:41" ht="12.75">
      <c r="A49" s="2"/>
      <c r="B49" s="2"/>
      <c r="C49" s="2"/>
      <c r="D49" s="84"/>
      <c r="E49" s="84"/>
      <c r="F49" s="84"/>
      <c r="G49" s="84"/>
      <c r="H49" s="84"/>
      <c r="I49" s="84"/>
      <c r="J49" s="84"/>
      <c r="K49" s="84"/>
      <c r="L49" s="84"/>
      <c r="M49" s="103"/>
      <c r="N49" s="84"/>
      <c r="O49" s="84"/>
      <c r="P49" s="84"/>
      <c r="Q49" s="103"/>
      <c r="R49" s="84"/>
      <c r="S49" s="84"/>
      <c r="T49" s="84"/>
      <c r="U49" s="103"/>
      <c r="V49" s="84"/>
      <c r="W49" s="84"/>
      <c r="X49" s="84"/>
      <c r="Y49" s="103"/>
      <c r="Z49" s="84"/>
      <c r="AA49" s="84"/>
      <c r="AB49" s="84"/>
      <c r="AC49" s="103"/>
      <c r="AD49" s="84"/>
      <c r="AE49" s="84"/>
      <c r="AF49" s="84"/>
      <c r="AG49" s="84"/>
      <c r="AH49" s="84"/>
      <c r="AI49" s="84"/>
      <c r="AJ49" s="103"/>
      <c r="AK49" s="103"/>
      <c r="AL49" s="2"/>
      <c r="AM49" s="2"/>
      <c r="AN49" s="2"/>
      <c r="AO49" s="2"/>
    </row>
    <row r="50" spans="1:41" ht="12.75">
      <c r="A50" s="2"/>
      <c r="B50" s="2"/>
      <c r="C50" s="2"/>
      <c r="D50" s="84"/>
      <c r="E50" s="84"/>
      <c r="F50" s="84"/>
      <c r="G50" s="84"/>
      <c r="H50" s="84"/>
      <c r="I50" s="84"/>
      <c r="J50" s="84"/>
      <c r="K50" s="84"/>
      <c r="L50" s="84"/>
      <c r="M50" s="103"/>
      <c r="N50" s="84"/>
      <c r="O50" s="84"/>
      <c r="P50" s="84"/>
      <c r="Q50" s="103"/>
      <c r="R50" s="84"/>
      <c r="S50" s="84"/>
      <c r="T50" s="84"/>
      <c r="U50" s="103"/>
      <c r="V50" s="84"/>
      <c r="W50" s="84"/>
      <c r="X50" s="84"/>
      <c r="Y50" s="103"/>
      <c r="Z50" s="84"/>
      <c r="AA50" s="84"/>
      <c r="AB50" s="84"/>
      <c r="AC50" s="103"/>
      <c r="AD50" s="84"/>
      <c r="AE50" s="84"/>
      <c r="AF50" s="84"/>
      <c r="AG50" s="84"/>
      <c r="AH50" s="84"/>
      <c r="AI50" s="84"/>
      <c r="AJ50" s="103"/>
      <c r="AK50" s="103"/>
      <c r="AL50" s="2"/>
      <c r="AM50" s="2"/>
      <c r="AN50" s="2"/>
      <c r="AO50" s="2"/>
    </row>
    <row r="51" spans="1:41" ht="12.75">
      <c r="A51" s="2"/>
      <c r="B51" s="2"/>
      <c r="C51" s="2"/>
      <c r="D51" s="84"/>
      <c r="E51" s="84"/>
      <c r="F51" s="84"/>
      <c r="G51" s="84"/>
      <c r="H51" s="84"/>
      <c r="I51" s="84"/>
      <c r="J51" s="84"/>
      <c r="K51" s="84"/>
      <c r="L51" s="84"/>
      <c r="M51" s="103"/>
      <c r="N51" s="84"/>
      <c r="O51" s="84"/>
      <c r="P51" s="84"/>
      <c r="Q51" s="103"/>
      <c r="R51" s="84"/>
      <c r="S51" s="84"/>
      <c r="T51" s="84"/>
      <c r="U51" s="103"/>
      <c r="V51" s="84"/>
      <c r="W51" s="84"/>
      <c r="X51" s="84"/>
      <c r="Y51" s="103"/>
      <c r="Z51" s="84"/>
      <c r="AA51" s="84"/>
      <c r="AB51" s="84"/>
      <c r="AC51" s="103"/>
      <c r="AD51" s="84"/>
      <c r="AE51" s="84"/>
      <c r="AF51" s="84"/>
      <c r="AG51" s="84"/>
      <c r="AH51" s="84"/>
      <c r="AI51" s="84"/>
      <c r="AJ51" s="103"/>
      <c r="AK51" s="103"/>
      <c r="AL51" s="2"/>
      <c r="AM51" s="2"/>
      <c r="AN51" s="2"/>
      <c r="AO51" s="2"/>
    </row>
    <row r="52" spans="1:41" ht="12.75">
      <c r="A52" s="2"/>
      <c r="B52" s="2"/>
      <c r="C52" s="2"/>
      <c r="D52" s="84"/>
      <c r="E52" s="84"/>
      <c r="F52" s="84"/>
      <c r="G52" s="84"/>
      <c r="H52" s="84"/>
      <c r="I52" s="84"/>
      <c r="J52" s="84"/>
      <c r="K52" s="84"/>
      <c r="L52" s="84"/>
      <c r="M52" s="103"/>
      <c r="N52" s="84"/>
      <c r="O52" s="84"/>
      <c r="P52" s="84"/>
      <c r="Q52" s="103"/>
      <c r="R52" s="84"/>
      <c r="S52" s="84"/>
      <c r="T52" s="84"/>
      <c r="U52" s="103"/>
      <c r="V52" s="84"/>
      <c r="W52" s="84"/>
      <c r="X52" s="84"/>
      <c r="Y52" s="103"/>
      <c r="Z52" s="84"/>
      <c r="AA52" s="84"/>
      <c r="AB52" s="84"/>
      <c r="AC52" s="103"/>
      <c r="AD52" s="84"/>
      <c r="AE52" s="84"/>
      <c r="AF52" s="84"/>
      <c r="AG52" s="84"/>
      <c r="AH52" s="84"/>
      <c r="AI52" s="84"/>
      <c r="AJ52" s="103"/>
      <c r="AK52" s="103"/>
      <c r="AL52" s="2"/>
      <c r="AM52" s="2"/>
      <c r="AN52" s="2"/>
      <c r="AO52" s="2"/>
    </row>
    <row r="53" spans="1:41" ht="12.75">
      <c r="A53" s="2"/>
      <c r="B53" s="2"/>
      <c r="C53" s="2"/>
      <c r="D53" s="84"/>
      <c r="E53" s="84"/>
      <c r="F53" s="84"/>
      <c r="G53" s="84"/>
      <c r="H53" s="84"/>
      <c r="I53" s="84"/>
      <c r="J53" s="84"/>
      <c r="K53" s="84"/>
      <c r="L53" s="84"/>
      <c r="M53" s="103"/>
      <c r="N53" s="84"/>
      <c r="O53" s="84"/>
      <c r="P53" s="84"/>
      <c r="Q53" s="103"/>
      <c r="R53" s="84"/>
      <c r="S53" s="84"/>
      <c r="T53" s="84"/>
      <c r="U53" s="103"/>
      <c r="V53" s="84"/>
      <c r="W53" s="84"/>
      <c r="X53" s="84"/>
      <c r="Y53" s="103"/>
      <c r="Z53" s="84"/>
      <c r="AA53" s="84"/>
      <c r="AB53" s="84"/>
      <c r="AC53" s="103"/>
      <c r="AD53" s="84"/>
      <c r="AE53" s="84"/>
      <c r="AF53" s="84"/>
      <c r="AG53" s="84"/>
      <c r="AH53" s="84"/>
      <c r="AI53" s="84"/>
      <c r="AJ53" s="103"/>
      <c r="AK53" s="103"/>
      <c r="AL53" s="2"/>
      <c r="AM53" s="2"/>
      <c r="AN53" s="2"/>
      <c r="AO53" s="2"/>
    </row>
    <row r="54" spans="1:41" ht="12.75">
      <c r="A54" s="2"/>
      <c r="B54" s="2"/>
      <c r="C54" s="2"/>
      <c r="D54" s="84"/>
      <c r="E54" s="84"/>
      <c r="F54" s="84"/>
      <c r="G54" s="84"/>
      <c r="H54" s="84"/>
      <c r="I54" s="84"/>
      <c r="J54" s="84"/>
      <c r="K54" s="84"/>
      <c r="L54" s="84"/>
      <c r="M54" s="103"/>
      <c r="N54" s="84"/>
      <c r="O54" s="84"/>
      <c r="P54" s="84"/>
      <c r="Q54" s="103"/>
      <c r="R54" s="84"/>
      <c r="S54" s="84"/>
      <c r="T54" s="84"/>
      <c r="U54" s="103"/>
      <c r="V54" s="84"/>
      <c r="W54" s="84"/>
      <c r="X54" s="84"/>
      <c r="Y54" s="103"/>
      <c r="Z54" s="84"/>
      <c r="AA54" s="84"/>
      <c r="AB54" s="84"/>
      <c r="AC54" s="103"/>
      <c r="AD54" s="84"/>
      <c r="AE54" s="84"/>
      <c r="AF54" s="84"/>
      <c r="AG54" s="84"/>
      <c r="AH54" s="84"/>
      <c r="AI54" s="84"/>
      <c r="AJ54" s="103"/>
      <c r="AK54" s="103"/>
      <c r="AL54" s="2"/>
      <c r="AM54" s="2"/>
      <c r="AN54" s="2"/>
      <c r="AO54" s="2"/>
    </row>
    <row r="55" spans="1:41" ht="12.75">
      <c r="A55" s="2"/>
      <c r="B55" s="2"/>
      <c r="C55" s="2"/>
      <c r="D55" s="84"/>
      <c r="E55" s="84"/>
      <c r="F55" s="84"/>
      <c r="G55" s="84"/>
      <c r="H55" s="84"/>
      <c r="I55" s="84"/>
      <c r="J55" s="84"/>
      <c r="K55" s="84"/>
      <c r="L55" s="84"/>
      <c r="M55" s="103"/>
      <c r="N55" s="84"/>
      <c r="O55" s="84"/>
      <c r="P55" s="84"/>
      <c r="Q55" s="103"/>
      <c r="R55" s="84"/>
      <c r="S55" s="84"/>
      <c r="T55" s="84"/>
      <c r="U55" s="103"/>
      <c r="V55" s="84"/>
      <c r="W55" s="84"/>
      <c r="X55" s="84"/>
      <c r="Y55" s="103"/>
      <c r="Z55" s="84"/>
      <c r="AA55" s="84"/>
      <c r="AB55" s="84"/>
      <c r="AC55" s="103"/>
      <c r="AD55" s="84"/>
      <c r="AE55" s="84"/>
      <c r="AF55" s="84"/>
      <c r="AG55" s="84"/>
      <c r="AH55" s="84"/>
      <c r="AI55" s="84"/>
      <c r="AJ55" s="103"/>
      <c r="AK55" s="103"/>
      <c r="AL55" s="2"/>
      <c r="AM55" s="2"/>
      <c r="AN55" s="2"/>
      <c r="AO55" s="2"/>
    </row>
    <row r="56" spans="1:41" ht="12.75">
      <c r="A56" s="2"/>
      <c r="B56" s="2"/>
      <c r="C56" s="2"/>
      <c r="D56" s="84"/>
      <c r="E56" s="84"/>
      <c r="F56" s="84"/>
      <c r="G56" s="84"/>
      <c r="H56" s="84"/>
      <c r="I56" s="84"/>
      <c r="J56" s="84"/>
      <c r="K56" s="84"/>
      <c r="L56" s="84"/>
      <c r="M56" s="103"/>
      <c r="N56" s="84"/>
      <c r="O56" s="84"/>
      <c r="P56" s="84"/>
      <c r="Q56" s="103"/>
      <c r="R56" s="84"/>
      <c r="S56" s="84"/>
      <c r="T56" s="84"/>
      <c r="U56" s="103"/>
      <c r="V56" s="84"/>
      <c r="W56" s="84"/>
      <c r="X56" s="84"/>
      <c r="Y56" s="103"/>
      <c r="Z56" s="84"/>
      <c r="AA56" s="84"/>
      <c r="AB56" s="84"/>
      <c r="AC56" s="103"/>
      <c r="AD56" s="84"/>
      <c r="AE56" s="84"/>
      <c r="AF56" s="84"/>
      <c r="AG56" s="84"/>
      <c r="AH56" s="84"/>
      <c r="AI56" s="84"/>
      <c r="AJ56" s="103"/>
      <c r="AK56" s="103"/>
      <c r="AL56" s="2"/>
      <c r="AM56" s="2"/>
      <c r="AN56" s="2"/>
      <c r="AO56" s="2"/>
    </row>
    <row r="57" spans="1:41" ht="12.75">
      <c r="A57" s="2"/>
      <c r="B57" s="2"/>
      <c r="C57" s="2"/>
      <c r="D57" s="84"/>
      <c r="E57" s="84"/>
      <c r="F57" s="84"/>
      <c r="G57" s="84"/>
      <c r="H57" s="84"/>
      <c r="I57" s="84"/>
      <c r="J57" s="84"/>
      <c r="K57" s="84"/>
      <c r="L57" s="84"/>
      <c r="M57" s="103"/>
      <c r="N57" s="84"/>
      <c r="O57" s="84"/>
      <c r="P57" s="84"/>
      <c r="Q57" s="103"/>
      <c r="R57" s="84"/>
      <c r="S57" s="84"/>
      <c r="T57" s="84"/>
      <c r="U57" s="103"/>
      <c r="V57" s="84"/>
      <c r="W57" s="84"/>
      <c r="X57" s="84"/>
      <c r="Y57" s="103"/>
      <c r="Z57" s="84"/>
      <c r="AA57" s="84"/>
      <c r="AB57" s="84"/>
      <c r="AC57" s="103"/>
      <c r="AD57" s="84"/>
      <c r="AE57" s="84"/>
      <c r="AF57" s="84"/>
      <c r="AG57" s="84"/>
      <c r="AH57" s="84"/>
      <c r="AI57" s="84"/>
      <c r="AJ57" s="103"/>
      <c r="AK57" s="103"/>
      <c r="AL57" s="2"/>
      <c r="AM57" s="2"/>
      <c r="AN57" s="2"/>
      <c r="AO57" s="2"/>
    </row>
    <row r="58" spans="1:41" ht="12.75">
      <c r="A58" s="2"/>
      <c r="B58" s="2"/>
      <c r="C58" s="2"/>
      <c r="D58" s="84"/>
      <c r="E58" s="84"/>
      <c r="F58" s="84"/>
      <c r="G58" s="84"/>
      <c r="H58" s="84"/>
      <c r="I58" s="84"/>
      <c r="J58" s="84"/>
      <c r="K58" s="84"/>
      <c r="L58" s="84"/>
      <c r="M58" s="103"/>
      <c r="N58" s="84"/>
      <c r="O58" s="84"/>
      <c r="P58" s="84"/>
      <c r="Q58" s="103"/>
      <c r="R58" s="84"/>
      <c r="S58" s="84"/>
      <c r="T58" s="84"/>
      <c r="U58" s="103"/>
      <c r="V58" s="84"/>
      <c r="W58" s="84"/>
      <c r="X58" s="84"/>
      <c r="Y58" s="103"/>
      <c r="Z58" s="84"/>
      <c r="AA58" s="84"/>
      <c r="AB58" s="84"/>
      <c r="AC58" s="103"/>
      <c r="AD58" s="84"/>
      <c r="AE58" s="84"/>
      <c r="AF58" s="84"/>
      <c r="AG58" s="84"/>
      <c r="AH58" s="84"/>
      <c r="AI58" s="84"/>
      <c r="AJ58" s="103"/>
      <c r="AK58" s="103"/>
      <c r="AL58" s="2"/>
      <c r="AM58" s="2"/>
      <c r="AN58" s="2"/>
      <c r="AO58" s="2"/>
    </row>
    <row r="59" spans="1:41" ht="12.75">
      <c r="A59" s="2"/>
      <c r="B59" s="2"/>
      <c r="C59" s="2"/>
      <c r="D59" s="84"/>
      <c r="E59" s="84"/>
      <c r="F59" s="84"/>
      <c r="G59" s="84"/>
      <c r="H59" s="84"/>
      <c r="I59" s="84"/>
      <c r="J59" s="84"/>
      <c r="K59" s="84"/>
      <c r="L59" s="84"/>
      <c r="M59" s="103"/>
      <c r="N59" s="84"/>
      <c r="O59" s="84"/>
      <c r="P59" s="84"/>
      <c r="Q59" s="103"/>
      <c r="R59" s="84"/>
      <c r="S59" s="84"/>
      <c r="T59" s="84"/>
      <c r="U59" s="103"/>
      <c r="V59" s="84"/>
      <c r="W59" s="84"/>
      <c r="X59" s="84"/>
      <c r="Y59" s="103"/>
      <c r="Z59" s="84"/>
      <c r="AA59" s="84"/>
      <c r="AB59" s="84"/>
      <c r="AC59" s="103"/>
      <c r="AD59" s="84"/>
      <c r="AE59" s="84"/>
      <c r="AF59" s="84"/>
      <c r="AG59" s="84"/>
      <c r="AH59" s="84"/>
      <c r="AI59" s="84"/>
      <c r="AJ59" s="103"/>
      <c r="AK59" s="103"/>
      <c r="AL59" s="2"/>
      <c r="AM59" s="2"/>
      <c r="AN59" s="2"/>
      <c r="AO59" s="2"/>
    </row>
    <row r="60" spans="1:41" ht="12.75">
      <c r="A60" s="2"/>
      <c r="B60" s="2"/>
      <c r="C60" s="2"/>
      <c r="D60" s="84"/>
      <c r="E60" s="84"/>
      <c r="F60" s="84"/>
      <c r="G60" s="84"/>
      <c r="H60" s="84"/>
      <c r="I60" s="84"/>
      <c r="J60" s="84"/>
      <c r="K60" s="84"/>
      <c r="L60" s="84"/>
      <c r="M60" s="103"/>
      <c r="N60" s="84"/>
      <c r="O60" s="84"/>
      <c r="P60" s="84"/>
      <c r="Q60" s="103"/>
      <c r="R60" s="84"/>
      <c r="S60" s="84"/>
      <c r="T60" s="84"/>
      <c r="U60" s="103"/>
      <c r="V60" s="84"/>
      <c r="W60" s="84"/>
      <c r="X60" s="84"/>
      <c r="Y60" s="103"/>
      <c r="Z60" s="84"/>
      <c r="AA60" s="84"/>
      <c r="AB60" s="84"/>
      <c r="AC60" s="103"/>
      <c r="AD60" s="84"/>
      <c r="AE60" s="84"/>
      <c r="AF60" s="84"/>
      <c r="AG60" s="84"/>
      <c r="AH60" s="84"/>
      <c r="AI60" s="84"/>
      <c r="AJ60" s="103"/>
      <c r="AK60" s="103"/>
      <c r="AL60" s="2"/>
      <c r="AM60" s="2"/>
      <c r="AN60" s="2"/>
      <c r="AO60" s="2"/>
    </row>
    <row r="61" spans="1:41" ht="12.75">
      <c r="A61" s="2"/>
      <c r="B61" s="2"/>
      <c r="C61" s="2"/>
      <c r="D61" s="84"/>
      <c r="E61" s="84"/>
      <c r="F61" s="84"/>
      <c r="G61" s="84"/>
      <c r="H61" s="84"/>
      <c r="I61" s="84"/>
      <c r="J61" s="84"/>
      <c r="K61" s="84"/>
      <c r="L61" s="84"/>
      <c r="M61" s="103"/>
      <c r="N61" s="84"/>
      <c r="O61" s="84"/>
      <c r="P61" s="84"/>
      <c r="Q61" s="103"/>
      <c r="R61" s="84"/>
      <c r="S61" s="84"/>
      <c r="T61" s="84"/>
      <c r="U61" s="103"/>
      <c r="V61" s="84"/>
      <c r="W61" s="84"/>
      <c r="X61" s="84"/>
      <c r="Y61" s="103"/>
      <c r="Z61" s="84"/>
      <c r="AA61" s="84"/>
      <c r="AB61" s="84"/>
      <c r="AC61" s="103"/>
      <c r="AD61" s="84"/>
      <c r="AE61" s="84"/>
      <c r="AF61" s="84"/>
      <c r="AG61" s="84"/>
      <c r="AH61" s="84"/>
      <c r="AI61" s="84"/>
      <c r="AJ61" s="103"/>
      <c r="AK61" s="103"/>
      <c r="AL61" s="2"/>
      <c r="AM61" s="2"/>
      <c r="AN61" s="2"/>
      <c r="AO61" s="2"/>
    </row>
    <row r="62" spans="1:41" ht="12.75">
      <c r="A62" s="2"/>
      <c r="B62" s="2"/>
      <c r="C62" s="2"/>
      <c r="D62" s="84"/>
      <c r="E62" s="84"/>
      <c r="F62" s="84"/>
      <c r="G62" s="84"/>
      <c r="H62" s="84"/>
      <c r="I62" s="84"/>
      <c r="J62" s="84"/>
      <c r="K62" s="84"/>
      <c r="L62" s="84"/>
      <c r="M62" s="103"/>
      <c r="N62" s="84"/>
      <c r="O62" s="84"/>
      <c r="P62" s="84"/>
      <c r="Q62" s="103"/>
      <c r="R62" s="84"/>
      <c r="S62" s="84"/>
      <c r="T62" s="84"/>
      <c r="U62" s="103"/>
      <c r="V62" s="84"/>
      <c r="W62" s="84"/>
      <c r="X62" s="84"/>
      <c r="Y62" s="103"/>
      <c r="Z62" s="84"/>
      <c r="AA62" s="84"/>
      <c r="AB62" s="84"/>
      <c r="AC62" s="103"/>
      <c r="AD62" s="84"/>
      <c r="AE62" s="84"/>
      <c r="AF62" s="84"/>
      <c r="AG62" s="84"/>
      <c r="AH62" s="84"/>
      <c r="AI62" s="84"/>
      <c r="AJ62" s="103"/>
      <c r="AK62" s="103"/>
      <c r="AL62" s="2"/>
      <c r="AM62" s="2"/>
      <c r="AN62" s="2"/>
      <c r="AO62" s="2"/>
    </row>
    <row r="63" spans="1:41" ht="12.75">
      <c r="A63" s="2"/>
      <c r="B63" s="2"/>
      <c r="C63" s="2"/>
      <c r="D63" s="84"/>
      <c r="E63" s="84"/>
      <c r="F63" s="84"/>
      <c r="G63" s="84"/>
      <c r="H63" s="84"/>
      <c r="I63" s="84"/>
      <c r="J63" s="84"/>
      <c r="K63" s="84"/>
      <c r="L63" s="84"/>
      <c r="M63" s="103"/>
      <c r="N63" s="84"/>
      <c r="O63" s="84"/>
      <c r="P63" s="84"/>
      <c r="Q63" s="103"/>
      <c r="R63" s="84"/>
      <c r="S63" s="84"/>
      <c r="T63" s="84"/>
      <c r="U63" s="103"/>
      <c r="V63" s="84"/>
      <c r="W63" s="84"/>
      <c r="X63" s="84"/>
      <c r="Y63" s="103"/>
      <c r="Z63" s="84"/>
      <c r="AA63" s="84"/>
      <c r="AB63" s="84"/>
      <c r="AC63" s="103"/>
      <c r="AD63" s="84"/>
      <c r="AE63" s="84"/>
      <c r="AF63" s="84"/>
      <c r="AG63" s="84"/>
      <c r="AH63" s="84"/>
      <c r="AI63" s="84"/>
      <c r="AJ63" s="103"/>
      <c r="AK63" s="103"/>
      <c r="AL63" s="2"/>
      <c r="AM63" s="2"/>
      <c r="AN63" s="2"/>
      <c r="AO63" s="2"/>
    </row>
    <row r="64" spans="1:41" ht="12.75">
      <c r="A64" s="2"/>
      <c r="B64" s="2"/>
      <c r="C64" s="2"/>
      <c r="D64" s="84"/>
      <c r="E64" s="84"/>
      <c r="F64" s="84"/>
      <c r="G64" s="84"/>
      <c r="H64" s="84"/>
      <c r="I64" s="84"/>
      <c r="J64" s="84"/>
      <c r="K64" s="84"/>
      <c r="L64" s="84"/>
      <c r="M64" s="103"/>
      <c r="N64" s="84"/>
      <c r="O64" s="84"/>
      <c r="P64" s="84"/>
      <c r="Q64" s="103"/>
      <c r="R64" s="84"/>
      <c r="S64" s="84"/>
      <c r="T64" s="84"/>
      <c r="U64" s="103"/>
      <c r="V64" s="84"/>
      <c r="W64" s="84"/>
      <c r="X64" s="84"/>
      <c r="Y64" s="103"/>
      <c r="Z64" s="84"/>
      <c r="AA64" s="84"/>
      <c r="AB64" s="84"/>
      <c r="AC64" s="103"/>
      <c r="AD64" s="84"/>
      <c r="AE64" s="84"/>
      <c r="AF64" s="84"/>
      <c r="AG64" s="84"/>
      <c r="AH64" s="84"/>
      <c r="AI64" s="84"/>
      <c r="AJ64" s="103"/>
      <c r="AK64" s="103"/>
      <c r="AL64" s="2"/>
      <c r="AM64" s="2"/>
      <c r="AN64" s="2"/>
      <c r="AO64" s="2"/>
    </row>
    <row r="65" spans="1:41" ht="12.75">
      <c r="A65" s="2"/>
      <c r="B65" s="2"/>
      <c r="C65" s="2"/>
      <c r="D65" s="84"/>
      <c r="E65" s="84"/>
      <c r="F65" s="84"/>
      <c r="G65" s="84"/>
      <c r="H65" s="84"/>
      <c r="I65" s="84"/>
      <c r="J65" s="84"/>
      <c r="K65" s="84"/>
      <c r="L65" s="84"/>
      <c r="M65" s="103"/>
      <c r="N65" s="84"/>
      <c r="O65" s="84"/>
      <c r="P65" s="84"/>
      <c r="Q65" s="103"/>
      <c r="R65" s="84"/>
      <c r="S65" s="84"/>
      <c r="T65" s="84"/>
      <c r="U65" s="103"/>
      <c r="V65" s="84"/>
      <c r="W65" s="84"/>
      <c r="X65" s="84"/>
      <c r="Y65" s="103"/>
      <c r="Z65" s="84"/>
      <c r="AA65" s="84"/>
      <c r="AB65" s="84"/>
      <c r="AC65" s="103"/>
      <c r="AD65" s="84"/>
      <c r="AE65" s="84"/>
      <c r="AF65" s="84"/>
      <c r="AG65" s="84"/>
      <c r="AH65" s="84"/>
      <c r="AI65" s="84"/>
      <c r="AJ65" s="103"/>
      <c r="AK65" s="103"/>
      <c r="AL65" s="2"/>
      <c r="AM65" s="2"/>
      <c r="AN65" s="2"/>
      <c r="AO65" s="2"/>
    </row>
    <row r="66" spans="1:41" ht="12.75">
      <c r="A66" s="2"/>
      <c r="B66" s="2"/>
      <c r="C66" s="2"/>
      <c r="D66" s="84"/>
      <c r="E66" s="84"/>
      <c r="F66" s="84"/>
      <c r="G66" s="84"/>
      <c r="H66" s="84"/>
      <c r="I66" s="84"/>
      <c r="J66" s="84"/>
      <c r="K66" s="84"/>
      <c r="L66" s="84"/>
      <c r="M66" s="103"/>
      <c r="N66" s="84"/>
      <c r="O66" s="84"/>
      <c r="P66" s="84"/>
      <c r="Q66" s="103"/>
      <c r="R66" s="84"/>
      <c r="S66" s="84"/>
      <c r="T66" s="84"/>
      <c r="U66" s="103"/>
      <c r="V66" s="84"/>
      <c r="W66" s="84"/>
      <c r="X66" s="84"/>
      <c r="Y66" s="103"/>
      <c r="Z66" s="84"/>
      <c r="AA66" s="84"/>
      <c r="AB66" s="84"/>
      <c r="AC66" s="103"/>
      <c r="AD66" s="84"/>
      <c r="AE66" s="84"/>
      <c r="AF66" s="84"/>
      <c r="AG66" s="84"/>
      <c r="AH66" s="84"/>
      <c r="AI66" s="84"/>
      <c r="AJ66" s="103"/>
      <c r="AK66" s="103"/>
      <c r="AL66" s="2"/>
      <c r="AM66" s="2"/>
      <c r="AN66" s="2"/>
      <c r="AO66" s="2"/>
    </row>
    <row r="67" spans="1:41" ht="12.75">
      <c r="A67" s="2"/>
      <c r="B67" s="2"/>
      <c r="C67" s="2"/>
      <c r="D67" s="84"/>
      <c r="E67" s="84"/>
      <c r="F67" s="84"/>
      <c r="G67" s="84"/>
      <c r="H67" s="84"/>
      <c r="I67" s="84"/>
      <c r="J67" s="84"/>
      <c r="K67" s="84"/>
      <c r="L67" s="84"/>
      <c r="M67" s="103"/>
      <c r="N67" s="84"/>
      <c r="O67" s="84"/>
      <c r="P67" s="84"/>
      <c r="Q67" s="103"/>
      <c r="R67" s="84"/>
      <c r="S67" s="84"/>
      <c r="T67" s="84"/>
      <c r="U67" s="103"/>
      <c r="V67" s="84"/>
      <c r="W67" s="84"/>
      <c r="X67" s="84"/>
      <c r="Y67" s="103"/>
      <c r="Z67" s="84"/>
      <c r="AA67" s="84"/>
      <c r="AB67" s="84"/>
      <c r="AC67" s="103"/>
      <c r="AD67" s="84"/>
      <c r="AE67" s="84"/>
      <c r="AF67" s="84"/>
      <c r="AG67" s="84"/>
      <c r="AH67" s="84"/>
      <c r="AI67" s="84"/>
      <c r="AJ67" s="103"/>
      <c r="AK67" s="103"/>
      <c r="AL67" s="2"/>
      <c r="AM67" s="2"/>
      <c r="AN67" s="2"/>
      <c r="AO67" s="2"/>
    </row>
    <row r="68" spans="1:41" ht="12.75">
      <c r="A68" s="2"/>
      <c r="B68" s="2"/>
      <c r="C68" s="2"/>
      <c r="D68" s="84"/>
      <c r="E68" s="84"/>
      <c r="F68" s="84"/>
      <c r="G68" s="84"/>
      <c r="H68" s="84"/>
      <c r="I68" s="84"/>
      <c r="J68" s="84"/>
      <c r="K68" s="84"/>
      <c r="L68" s="84"/>
      <c r="M68" s="103"/>
      <c r="N68" s="84"/>
      <c r="O68" s="84"/>
      <c r="P68" s="84"/>
      <c r="Q68" s="103"/>
      <c r="R68" s="84"/>
      <c r="S68" s="84"/>
      <c r="T68" s="84"/>
      <c r="U68" s="103"/>
      <c r="V68" s="84"/>
      <c r="W68" s="84"/>
      <c r="X68" s="84"/>
      <c r="Y68" s="103"/>
      <c r="Z68" s="84"/>
      <c r="AA68" s="84"/>
      <c r="AB68" s="84"/>
      <c r="AC68" s="103"/>
      <c r="AD68" s="84"/>
      <c r="AE68" s="84"/>
      <c r="AF68" s="84"/>
      <c r="AG68" s="84"/>
      <c r="AH68" s="84"/>
      <c r="AI68" s="84"/>
      <c r="AJ68" s="103"/>
      <c r="AK68" s="103"/>
      <c r="AL68" s="2"/>
      <c r="AM68" s="2"/>
      <c r="AN68" s="2"/>
      <c r="AO68" s="2"/>
    </row>
    <row r="69" spans="1:41" ht="12.75">
      <c r="A69" s="2"/>
      <c r="B69" s="2"/>
      <c r="C69" s="2"/>
      <c r="D69" s="84"/>
      <c r="E69" s="84"/>
      <c r="F69" s="84"/>
      <c r="G69" s="84"/>
      <c r="H69" s="84"/>
      <c r="I69" s="84"/>
      <c r="J69" s="84"/>
      <c r="K69" s="84"/>
      <c r="L69" s="84"/>
      <c r="M69" s="103"/>
      <c r="N69" s="84"/>
      <c r="O69" s="84"/>
      <c r="P69" s="84"/>
      <c r="Q69" s="103"/>
      <c r="R69" s="84"/>
      <c r="S69" s="84"/>
      <c r="T69" s="84"/>
      <c r="U69" s="103"/>
      <c r="V69" s="84"/>
      <c r="W69" s="84"/>
      <c r="X69" s="84"/>
      <c r="Y69" s="103"/>
      <c r="Z69" s="84"/>
      <c r="AA69" s="84"/>
      <c r="AB69" s="84"/>
      <c r="AC69" s="103"/>
      <c r="AD69" s="84"/>
      <c r="AE69" s="84"/>
      <c r="AF69" s="84"/>
      <c r="AG69" s="84"/>
      <c r="AH69" s="84"/>
      <c r="AI69" s="84"/>
      <c r="AJ69" s="103"/>
      <c r="AK69" s="103"/>
      <c r="AL69" s="2"/>
      <c r="AM69" s="2"/>
      <c r="AN69" s="2"/>
      <c r="AO69" s="2"/>
    </row>
    <row r="70" spans="1:41" ht="12.75">
      <c r="A70" s="2"/>
      <c r="B70" s="2"/>
      <c r="C70" s="2"/>
      <c r="D70" s="84"/>
      <c r="E70" s="84"/>
      <c r="F70" s="84"/>
      <c r="G70" s="84"/>
      <c r="H70" s="84"/>
      <c r="I70" s="84"/>
      <c r="J70" s="84"/>
      <c r="K70" s="84"/>
      <c r="L70" s="84"/>
      <c r="M70" s="103"/>
      <c r="N70" s="84"/>
      <c r="O70" s="84"/>
      <c r="P70" s="84"/>
      <c r="Q70" s="103"/>
      <c r="R70" s="84"/>
      <c r="S70" s="84"/>
      <c r="T70" s="84"/>
      <c r="U70" s="103"/>
      <c r="V70" s="84"/>
      <c r="W70" s="84"/>
      <c r="X70" s="84"/>
      <c r="Y70" s="103"/>
      <c r="Z70" s="84"/>
      <c r="AA70" s="84"/>
      <c r="AB70" s="84"/>
      <c r="AC70" s="103"/>
      <c r="AD70" s="84"/>
      <c r="AE70" s="84"/>
      <c r="AF70" s="84"/>
      <c r="AG70" s="84"/>
      <c r="AH70" s="84"/>
      <c r="AI70" s="84"/>
      <c r="AJ70" s="103"/>
      <c r="AK70" s="103"/>
      <c r="AL70" s="2"/>
      <c r="AM70" s="2"/>
      <c r="AN70" s="2"/>
      <c r="AO70" s="2"/>
    </row>
    <row r="71" spans="1:41" ht="12.75">
      <c r="A71" s="2"/>
      <c r="B71" s="2"/>
      <c r="C71" s="2"/>
      <c r="D71" s="84"/>
      <c r="E71" s="84"/>
      <c r="F71" s="84"/>
      <c r="G71" s="84"/>
      <c r="H71" s="84"/>
      <c r="I71" s="84"/>
      <c r="J71" s="84"/>
      <c r="K71" s="84"/>
      <c r="L71" s="84"/>
      <c r="M71" s="103"/>
      <c r="N71" s="84"/>
      <c r="O71" s="84"/>
      <c r="P71" s="84"/>
      <c r="Q71" s="103"/>
      <c r="R71" s="84"/>
      <c r="S71" s="84"/>
      <c r="T71" s="84"/>
      <c r="U71" s="103"/>
      <c r="V71" s="84"/>
      <c r="W71" s="84"/>
      <c r="X71" s="84"/>
      <c r="Y71" s="103"/>
      <c r="Z71" s="84"/>
      <c r="AA71" s="84"/>
      <c r="AB71" s="84"/>
      <c r="AC71" s="103"/>
      <c r="AD71" s="84"/>
      <c r="AE71" s="84"/>
      <c r="AF71" s="84"/>
      <c r="AG71" s="84"/>
      <c r="AH71" s="84"/>
      <c r="AI71" s="84"/>
      <c r="AJ71" s="103"/>
      <c r="AK71" s="103"/>
      <c r="AL71" s="2"/>
      <c r="AM71" s="2"/>
      <c r="AN71" s="2"/>
      <c r="AO71" s="2"/>
    </row>
    <row r="72" spans="1:41" ht="12.75">
      <c r="A72" s="2"/>
      <c r="B72" s="2"/>
      <c r="C72" s="2"/>
      <c r="D72" s="84"/>
      <c r="E72" s="84"/>
      <c r="F72" s="84"/>
      <c r="G72" s="84"/>
      <c r="H72" s="84"/>
      <c r="I72" s="84"/>
      <c r="J72" s="84"/>
      <c r="K72" s="84"/>
      <c r="L72" s="84"/>
      <c r="M72" s="103"/>
      <c r="N72" s="84"/>
      <c r="O72" s="84"/>
      <c r="P72" s="84"/>
      <c r="Q72" s="103"/>
      <c r="R72" s="84"/>
      <c r="S72" s="84"/>
      <c r="T72" s="84"/>
      <c r="U72" s="103"/>
      <c r="V72" s="84"/>
      <c r="W72" s="84"/>
      <c r="X72" s="84"/>
      <c r="Y72" s="103"/>
      <c r="Z72" s="84"/>
      <c r="AA72" s="84"/>
      <c r="AB72" s="84"/>
      <c r="AC72" s="103"/>
      <c r="AD72" s="84"/>
      <c r="AE72" s="84"/>
      <c r="AF72" s="84"/>
      <c r="AG72" s="84"/>
      <c r="AH72" s="84"/>
      <c r="AI72" s="84"/>
      <c r="AJ72" s="103"/>
      <c r="AK72" s="103"/>
      <c r="AL72" s="2"/>
      <c r="AM72" s="2"/>
      <c r="AN72" s="2"/>
      <c r="AO72" s="2"/>
    </row>
    <row r="73" spans="1:41" ht="12.75">
      <c r="A73" s="2"/>
      <c r="B73" s="2"/>
      <c r="C73" s="2"/>
      <c r="D73" s="84"/>
      <c r="E73" s="84"/>
      <c r="F73" s="84"/>
      <c r="G73" s="84"/>
      <c r="H73" s="84"/>
      <c r="I73" s="84"/>
      <c r="J73" s="84"/>
      <c r="K73" s="84"/>
      <c r="L73" s="84"/>
      <c r="M73" s="103"/>
      <c r="N73" s="84"/>
      <c r="O73" s="84"/>
      <c r="P73" s="84"/>
      <c r="Q73" s="103"/>
      <c r="R73" s="84"/>
      <c r="S73" s="84"/>
      <c r="T73" s="84"/>
      <c r="U73" s="103"/>
      <c r="V73" s="84"/>
      <c r="W73" s="84"/>
      <c r="X73" s="84"/>
      <c r="Y73" s="103"/>
      <c r="Z73" s="84"/>
      <c r="AA73" s="84"/>
      <c r="AB73" s="84"/>
      <c r="AC73" s="103"/>
      <c r="AD73" s="84"/>
      <c r="AE73" s="84"/>
      <c r="AF73" s="84"/>
      <c r="AG73" s="84"/>
      <c r="AH73" s="84"/>
      <c r="AI73" s="84"/>
      <c r="AJ73" s="103"/>
      <c r="AK73" s="103"/>
      <c r="AL73" s="2"/>
      <c r="AM73" s="2"/>
      <c r="AN73" s="2"/>
      <c r="AO73" s="2"/>
    </row>
    <row r="74" spans="1:41" ht="12.75">
      <c r="A74" s="2"/>
      <c r="B74" s="2"/>
      <c r="C74" s="2"/>
      <c r="D74" s="84"/>
      <c r="E74" s="84"/>
      <c r="F74" s="84"/>
      <c r="G74" s="84"/>
      <c r="H74" s="84"/>
      <c r="I74" s="84"/>
      <c r="J74" s="84"/>
      <c r="K74" s="84"/>
      <c r="L74" s="84"/>
      <c r="M74" s="103"/>
      <c r="N74" s="84"/>
      <c r="O74" s="84"/>
      <c r="P74" s="84"/>
      <c r="Q74" s="103"/>
      <c r="R74" s="84"/>
      <c r="S74" s="84"/>
      <c r="T74" s="84"/>
      <c r="U74" s="103"/>
      <c r="V74" s="84"/>
      <c r="W74" s="84"/>
      <c r="X74" s="84"/>
      <c r="Y74" s="103"/>
      <c r="Z74" s="84"/>
      <c r="AA74" s="84"/>
      <c r="AB74" s="84"/>
      <c r="AC74" s="103"/>
      <c r="AD74" s="84"/>
      <c r="AE74" s="84"/>
      <c r="AF74" s="84"/>
      <c r="AG74" s="84"/>
      <c r="AH74" s="84"/>
      <c r="AI74" s="84"/>
      <c r="AJ74" s="103"/>
      <c r="AK74" s="103"/>
      <c r="AL74" s="2"/>
      <c r="AM74" s="2"/>
      <c r="AN74" s="2"/>
      <c r="AO74" s="2"/>
    </row>
    <row r="75" spans="1:41" ht="12.75">
      <c r="A75" s="2"/>
      <c r="B75" s="2"/>
      <c r="C75" s="2"/>
      <c r="D75" s="84"/>
      <c r="E75" s="84"/>
      <c r="F75" s="84"/>
      <c r="G75" s="84"/>
      <c r="H75" s="84"/>
      <c r="I75" s="84"/>
      <c r="J75" s="84"/>
      <c r="K75" s="84"/>
      <c r="L75" s="84"/>
      <c r="M75" s="103"/>
      <c r="N75" s="84"/>
      <c r="O75" s="84"/>
      <c r="P75" s="84"/>
      <c r="Q75" s="103"/>
      <c r="R75" s="84"/>
      <c r="S75" s="84"/>
      <c r="T75" s="84"/>
      <c r="U75" s="103"/>
      <c r="V75" s="84"/>
      <c r="W75" s="84"/>
      <c r="X75" s="84"/>
      <c r="Y75" s="103"/>
      <c r="Z75" s="84"/>
      <c r="AA75" s="84"/>
      <c r="AB75" s="84"/>
      <c r="AC75" s="103"/>
      <c r="AD75" s="84"/>
      <c r="AE75" s="84"/>
      <c r="AF75" s="84"/>
      <c r="AG75" s="84"/>
      <c r="AH75" s="84"/>
      <c r="AI75" s="84"/>
      <c r="AJ75" s="103"/>
      <c r="AK75" s="103"/>
      <c r="AL75" s="2"/>
      <c r="AM75" s="2"/>
      <c r="AN75" s="2"/>
      <c r="AO75" s="2"/>
    </row>
    <row r="76" spans="1:41" ht="12.75">
      <c r="A76" s="2"/>
      <c r="B76" s="2"/>
      <c r="C76" s="2"/>
      <c r="D76" s="84"/>
      <c r="E76" s="84"/>
      <c r="F76" s="84"/>
      <c r="G76" s="84"/>
      <c r="H76" s="84"/>
      <c r="I76" s="84"/>
      <c r="J76" s="84"/>
      <c r="K76" s="84"/>
      <c r="L76" s="84"/>
      <c r="M76" s="103"/>
      <c r="N76" s="84"/>
      <c r="O76" s="84"/>
      <c r="P76" s="84"/>
      <c r="Q76" s="103"/>
      <c r="R76" s="84"/>
      <c r="S76" s="84"/>
      <c r="T76" s="84"/>
      <c r="U76" s="103"/>
      <c r="V76" s="84"/>
      <c r="W76" s="84"/>
      <c r="X76" s="84"/>
      <c r="Y76" s="103"/>
      <c r="Z76" s="84"/>
      <c r="AA76" s="84"/>
      <c r="AB76" s="84"/>
      <c r="AC76" s="103"/>
      <c r="AD76" s="84"/>
      <c r="AE76" s="84"/>
      <c r="AF76" s="84"/>
      <c r="AG76" s="84"/>
      <c r="AH76" s="84"/>
      <c r="AI76" s="84"/>
      <c r="AJ76" s="103"/>
      <c r="AK76" s="103"/>
      <c r="AL76" s="2"/>
      <c r="AM76" s="2"/>
      <c r="AN76" s="2"/>
      <c r="AO76" s="2"/>
    </row>
    <row r="77" spans="1:41" ht="12.75">
      <c r="A77" s="2"/>
      <c r="B77" s="2"/>
      <c r="C77" s="2"/>
      <c r="D77" s="84"/>
      <c r="E77" s="84"/>
      <c r="F77" s="84"/>
      <c r="G77" s="84"/>
      <c r="H77" s="84"/>
      <c r="I77" s="84"/>
      <c r="J77" s="84"/>
      <c r="K77" s="84"/>
      <c r="L77" s="84"/>
      <c r="M77" s="103"/>
      <c r="N77" s="84"/>
      <c r="O77" s="84"/>
      <c r="P77" s="84"/>
      <c r="Q77" s="103"/>
      <c r="R77" s="84"/>
      <c r="S77" s="84"/>
      <c r="T77" s="84"/>
      <c r="U77" s="103"/>
      <c r="V77" s="84"/>
      <c r="W77" s="84"/>
      <c r="X77" s="84"/>
      <c r="Y77" s="103"/>
      <c r="Z77" s="84"/>
      <c r="AA77" s="84"/>
      <c r="AB77" s="84"/>
      <c r="AC77" s="103"/>
      <c r="AD77" s="84"/>
      <c r="AE77" s="84"/>
      <c r="AF77" s="84"/>
      <c r="AG77" s="84"/>
      <c r="AH77" s="84"/>
      <c r="AI77" s="84"/>
      <c r="AJ77" s="103"/>
      <c r="AK77" s="103"/>
      <c r="AL77" s="2"/>
      <c r="AM77" s="2"/>
      <c r="AN77" s="2"/>
      <c r="AO77" s="2"/>
    </row>
    <row r="78" spans="1:41" ht="12.75">
      <c r="A78" s="2"/>
      <c r="B78" s="2"/>
      <c r="C78" s="2"/>
      <c r="D78" s="84"/>
      <c r="E78" s="84"/>
      <c r="F78" s="84"/>
      <c r="G78" s="84"/>
      <c r="H78" s="84"/>
      <c r="I78" s="84"/>
      <c r="J78" s="84"/>
      <c r="K78" s="84"/>
      <c r="L78" s="84"/>
      <c r="M78" s="103"/>
      <c r="N78" s="84"/>
      <c r="O78" s="84"/>
      <c r="P78" s="84"/>
      <c r="Q78" s="103"/>
      <c r="R78" s="84"/>
      <c r="S78" s="84"/>
      <c r="T78" s="84"/>
      <c r="U78" s="103"/>
      <c r="V78" s="84"/>
      <c r="W78" s="84"/>
      <c r="X78" s="84"/>
      <c r="Y78" s="103"/>
      <c r="Z78" s="84"/>
      <c r="AA78" s="84"/>
      <c r="AB78" s="84"/>
      <c r="AC78" s="103"/>
      <c r="AD78" s="84"/>
      <c r="AE78" s="84"/>
      <c r="AF78" s="84"/>
      <c r="AG78" s="84"/>
      <c r="AH78" s="84"/>
      <c r="AI78" s="84"/>
      <c r="AJ78" s="103"/>
      <c r="AK78" s="103"/>
      <c r="AL78" s="2"/>
      <c r="AM78" s="2"/>
      <c r="AN78" s="2"/>
      <c r="AO78" s="2"/>
    </row>
    <row r="79" spans="1:41" ht="12.75">
      <c r="A79" s="2"/>
      <c r="B79" s="2"/>
      <c r="C79" s="2"/>
      <c r="D79" s="84"/>
      <c r="E79" s="84"/>
      <c r="F79" s="84"/>
      <c r="G79" s="84"/>
      <c r="H79" s="84"/>
      <c r="I79" s="84"/>
      <c r="J79" s="84"/>
      <c r="K79" s="84"/>
      <c r="L79" s="84"/>
      <c r="M79" s="103"/>
      <c r="N79" s="84"/>
      <c r="O79" s="84"/>
      <c r="P79" s="84"/>
      <c r="Q79" s="103"/>
      <c r="R79" s="84"/>
      <c r="S79" s="84"/>
      <c r="T79" s="84"/>
      <c r="U79" s="103"/>
      <c r="V79" s="84"/>
      <c r="W79" s="84"/>
      <c r="X79" s="84"/>
      <c r="Y79" s="103"/>
      <c r="Z79" s="84"/>
      <c r="AA79" s="84"/>
      <c r="AB79" s="84"/>
      <c r="AC79" s="103"/>
      <c r="AD79" s="84"/>
      <c r="AE79" s="84"/>
      <c r="AF79" s="84"/>
      <c r="AG79" s="84"/>
      <c r="AH79" s="84"/>
      <c r="AI79" s="84"/>
      <c r="AJ79" s="103"/>
      <c r="AK79" s="103"/>
      <c r="AL79" s="2"/>
      <c r="AM79" s="2"/>
      <c r="AN79" s="2"/>
      <c r="AO79" s="2"/>
    </row>
    <row r="80" spans="1:41" ht="12.75">
      <c r="A80" s="2"/>
      <c r="B80" s="2"/>
      <c r="C80" s="2"/>
      <c r="D80" s="84"/>
      <c r="E80" s="84"/>
      <c r="F80" s="84"/>
      <c r="G80" s="84"/>
      <c r="H80" s="84"/>
      <c r="I80" s="84"/>
      <c r="J80" s="84"/>
      <c r="K80" s="84"/>
      <c r="L80" s="84"/>
      <c r="M80" s="103"/>
      <c r="N80" s="84"/>
      <c r="O80" s="84"/>
      <c r="P80" s="84"/>
      <c r="Q80" s="103"/>
      <c r="R80" s="84"/>
      <c r="S80" s="84"/>
      <c r="T80" s="84"/>
      <c r="U80" s="103"/>
      <c r="V80" s="84"/>
      <c r="W80" s="84"/>
      <c r="X80" s="84"/>
      <c r="Y80" s="103"/>
      <c r="Z80" s="84"/>
      <c r="AA80" s="84"/>
      <c r="AB80" s="84"/>
      <c r="AC80" s="103"/>
      <c r="AD80" s="84"/>
      <c r="AE80" s="84"/>
      <c r="AF80" s="84"/>
      <c r="AG80" s="84"/>
      <c r="AH80" s="84"/>
      <c r="AI80" s="84"/>
      <c r="AJ80" s="103"/>
      <c r="AK80" s="103"/>
      <c r="AL80" s="2"/>
      <c r="AM80" s="2"/>
      <c r="AN80" s="2"/>
      <c r="AO80" s="2"/>
    </row>
    <row r="81" spans="1:41" ht="12.75">
      <c r="A81" s="2"/>
      <c r="B81" s="2"/>
      <c r="C81" s="2"/>
      <c r="D81" s="84"/>
      <c r="E81" s="84"/>
      <c r="F81" s="84"/>
      <c r="G81" s="84"/>
      <c r="H81" s="84"/>
      <c r="I81" s="84"/>
      <c r="J81" s="84"/>
      <c r="K81" s="84"/>
      <c r="L81" s="84"/>
      <c r="M81" s="103"/>
      <c r="N81" s="84"/>
      <c r="O81" s="84"/>
      <c r="P81" s="84"/>
      <c r="Q81" s="103"/>
      <c r="R81" s="84"/>
      <c r="S81" s="84"/>
      <c r="T81" s="84"/>
      <c r="U81" s="103"/>
      <c r="V81" s="84"/>
      <c r="W81" s="84"/>
      <c r="X81" s="84"/>
      <c r="Y81" s="103"/>
      <c r="Z81" s="84"/>
      <c r="AA81" s="84"/>
      <c r="AB81" s="84"/>
      <c r="AC81" s="103"/>
      <c r="AD81" s="84"/>
      <c r="AE81" s="84"/>
      <c r="AF81" s="84"/>
      <c r="AG81" s="84"/>
      <c r="AH81" s="84"/>
      <c r="AI81" s="84"/>
      <c r="AJ81" s="103"/>
      <c r="AK81" s="103"/>
      <c r="AL81" s="2"/>
      <c r="AM81" s="2"/>
      <c r="AN81" s="2"/>
      <c r="AO81" s="2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1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</row>
    <row r="3" spans="1:37" ht="16.5">
      <c r="A3" s="5"/>
      <c r="B3" s="133" t="s">
        <v>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</row>
    <row r="4" spans="1:37" ht="15" customHeight="1">
      <c r="A4" s="8"/>
      <c r="B4" s="9"/>
      <c r="C4" s="10"/>
      <c r="D4" s="135" t="s">
        <v>2</v>
      </c>
      <c r="E4" s="135"/>
      <c r="F4" s="135"/>
      <c r="G4" s="135" t="s">
        <v>3</v>
      </c>
      <c r="H4" s="135"/>
      <c r="I4" s="135"/>
      <c r="J4" s="136" t="s">
        <v>4</v>
      </c>
      <c r="K4" s="137"/>
      <c r="L4" s="137"/>
      <c r="M4" s="138"/>
      <c r="N4" s="136" t="s">
        <v>5</v>
      </c>
      <c r="O4" s="139"/>
      <c r="P4" s="139"/>
      <c r="Q4" s="140"/>
      <c r="R4" s="136" t="s">
        <v>6</v>
      </c>
      <c r="S4" s="139"/>
      <c r="T4" s="139"/>
      <c r="U4" s="140"/>
      <c r="V4" s="136" t="s">
        <v>7</v>
      </c>
      <c r="W4" s="141"/>
      <c r="X4" s="141"/>
      <c r="Y4" s="142"/>
      <c r="Z4" s="136" t="s">
        <v>8</v>
      </c>
      <c r="AA4" s="137"/>
      <c r="AB4" s="137"/>
      <c r="AC4" s="138"/>
      <c r="AD4" s="136" t="s">
        <v>9</v>
      </c>
      <c r="AE4" s="137"/>
      <c r="AF4" s="137"/>
      <c r="AG4" s="137"/>
      <c r="AH4" s="137"/>
      <c r="AI4" s="137"/>
      <c r="AJ4" s="138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36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98</v>
      </c>
      <c r="B9" s="63" t="s">
        <v>448</v>
      </c>
      <c r="C9" s="64" t="s">
        <v>449</v>
      </c>
      <c r="D9" s="85">
        <v>157638599</v>
      </c>
      <c r="E9" s="86">
        <v>114264001</v>
      </c>
      <c r="F9" s="87">
        <f>$D9+$E9</f>
        <v>271902600</v>
      </c>
      <c r="G9" s="85">
        <v>174709981</v>
      </c>
      <c r="H9" s="86">
        <v>114390174</v>
      </c>
      <c r="I9" s="87">
        <f>$G9+$H9</f>
        <v>289100155</v>
      </c>
      <c r="J9" s="85">
        <v>35291920</v>
      </c>
      <c r="K9" s="86">
        <v>26388984</v>
      </c>
      <c r="L9" s="86">
        <f>$J9+$K9</f>
        <v>61680904</v>
      </c>
      <c r="M9" s="104">
        <f>IF($F9=0,0,$L9/$F9)</f>
        <v>0.22684926146347995</v>
      </c>
      <c r="N9" s="85">
        <v>30769940</v>
      </c>
      <c r="O9" s="86">
        <v>24736727</v>
      </c>
      <c r="P9" s="86">
        <f>$N9+$O9</f>
        <v>55506667</v>
      </c>
      <c r="Q9" s="104">
        <f>IF($F9=0,0,$P9/$F9)</f>
        <v>0.2041417294281114</v>
      </c>
      <c r="R9" s="85">
        <v>35551065</v>
      </c>
      <c r="S9" s="86">
        <v>19883566</v>
      </c>
      <c r="T9" s="86">
        <f>$R9+$S9</f>
        <v>55434631</v>
      </c>
      <c r="U9" s="104">
        <f>IF($I9=0,0,$T9/$I9)</f>
        <v>0.19174888024532535</v>
      </c>
      <c r="V9" s="85">
        <v>37331336</v>
      </c>
      <c r="W9" s="86">
        <v>34264271</v>
      </c>
      <c r="X9" s="86">
        <f>$V9+$W9</f>
        <v>71595607</v>
      </c>
      <c r="Y9" s="104">
        <f>IF($I9=0,0,$X9/$I9)</f>
        <v>0.2476498395512794</v>
      </c>
      <c r="Z9" s="85">
        <f>$J9+$N9+$R9+$V9</f>
        <v>138944261</v>
      </c>
      <c r="AA9" s="86">
        <f>$K9+$O9+$S9+$W9</f>
        <v>105273548</v>
      </c>
      <c r="AB9" s="86">
        <f>$Z9+$AA9</f>
        <v>244217809</v>
      </c>
      <c r="AC9" s="104">
        <f>IF($I9=0,0,$AB9/$I9)</f>
        <v>0.8447515671515292</v>
      </c>
      <c r="AD9" s="85">
        <v>45159803</v>
      </c>
      <c r="AE9" s="86">
        <v>30297631</v>
      </c>
      <c r="AF9" s="86">
        <f>$AD9+$AE9</f>
        <v>75457434</v>
      </c>
      <c r="AG9" s="86">
        <v>298270603</v>
      </c>
      <c r="AH9" s="86">
        <v>318944381</v>
      </c>
      <c r="AI9" s="87">
        <v>320399872</v>
      </c>
      <c r="AJ9" s="124">
        <f>IF($AH9=0,0,$AI9/$AH9)</f>
        <v>1.0045634633707499</v>
      </c>
      <c r="AK9" s="125">
        <f>IF($AF9=0,0,(($X9/$AF9)-1))</f>
        <v>-0.05117888053283126</v>
      </c>
    </row>
    <row r="10" spans="1:37" ht="12.75">
      <c r="A10" s="62" t="s">
        <v>98</v>
      </c>
      <c r="B10" s="63" t="s">
        <v>450</v>
      </c>
      <c r="C10" s="64" t="s">
        <v>451</v>
      </c>
      <c r="D10" s="85">
        <v>330498572</v>
      </c>
      <c r="E10" s="86">
        <v>95256152</v>
      </c>
      <c r="F10" s="87">
        <f aca="true" t="shared" si="0" ref="F10:F45">$D10+$E10</f>
        <v>425754724</v>
      </c>
      <c r="G10" s="85">
        <v>363116872</v>
      </c>
      <c r="H10" s="86">
        <v>90979944</v>
      </c>
      <c r="I10" s="87">
        <f aca="true" t="shared" si="1" ref="I10:I45">$G10+$H10</f>
        <v>454096816</v>
      </c>
      <c r="J10" s="85">
        <v>79161238</v>
      </c>
      <c r="K10" s="86">
        <v>20893560</v>
      </c>
      <c r="L10" s="86">
        <f aca="true" t="shared" si="2" ref="L10:L45">$J10+$K10</f>
        <v>100054798</v>
      </c>
      <c r="M10" s="104">
        <f aca="true" t="shared" si="3" ref="M10:M45">IF($F10=0,0,$L10/$F10)</f>
        <v>0.2350057259728726</v>
      </c>
      <c r="N10" s="85">
        <v>86571142</v>
      </c>
      <c r="O10" s="86">
        <v>42210383</v>
      </c>
      <c r="P10" s="86">
        <f aca="true" t="shared" si="4" ref="P10:P45">$N10+$O10</f>
        <v>128781525</v>
      </c>
      <c r="Q10" s="104">
        <f aca="true" t="shared" si="5" ref="Q10:Q45">IF($F10=0,0,$P10/$F10)</f>
        <v>0.3024782057380061</v>
      </c>
      <c r="R10" s="85">
        <v>44933819</v>
      </c>
      <c r="S10" s="86">
        <v>14201111</v>
      </c>
      <c r="T10" s="86">
        <f aca="true" t="shared" si="6" ref="T10:T45">$R10+$S10</f>
        <v>59134930</v>
      </c>
      <c r="U10" s="104">
        <f aca="true" t="shared" si="7" ref="U10:U45">IF($I10=0,0,$T10/$I10)</f>
        <v>0.13022537907422807</v>
      </c>
      <c r="V10" s="85">
        <v>77997155</v>
      </c>
      <c r="W10" s="86">
        <v>22714829</v>
      </c>
      <c r="X10" s="86">
        <f aca="true" t="shared" si="8" ref="X10:X45">$V10+$W10</f>
        <v>100711984</v>
      </c>
      <c r="Y10" s="104">
        <f aca="true" t="shared" si="9" ref="Y10:Y45">IF($I10=0,0,$X10/$I10)</f>
        <v>0.2217852679240103</v>
      </c>
      <c r="Z10" s="85">
        <f aca="true" t="shared" si="10" ref="Z10:Z45">$J10+$N10+$R10+$V10</f>
        <v>288663354</v>
      </c>
      <c r="AA10" s="86">
        <f aca="true" t="shared" si="11" ref="AA10:AA45">$K10+$O10+$S10+$W10</f>
        <v>100019883</v>
      </c>
      <c r="AB10" s="86">
        <f aca="true" t="shared" si="12" ref="AB10:AB45">$Z10+$AA10</f>
        <v>388683237</v>
      </c>
      <c r="AC10" s="104">
        <f aca="true" t="shared" si="13" ref="AC10:AC45">IF($I10=0,0,$AB10/$I10)</f>
        <v>0.8559479461313818</v>
      </c>
      <c r="AD10" s="85">
        <v>96194559</v>
      </c>
      <c r="AE10" s="86">
        <v>40317013</v>
      </c>
      <c r="AF10" s="86">
        <f aca="true" t="shared" si="14" ref="AF10:AF45">$AD10+$AE10</f>
        <v>136511572</v>
      </c>
      <c r="AG10" s="86">
        <v>441512476</v>
      </c>
      <c r="AH10" s="86">
        <v>456388559</v>
      </c>
      <c r="AI10" s="87">
        <v>412138382</v>
      </c>
      <c r="AJ10" s="124">
        <f aca="true" t="shared" si="15" ref="AJ10:AJ45">IF($AH10=0,0,$AI10/$AH10)</f>
        <v>0.9030427557234185</v>
      </c>
      <c r="AK10" s="125">
        <f aca="true" t="shared" si="16" ref="AK10:AK45">IF($AF10=0,0,(($X10/$AF10)-1))</f>
        <v>-0.26224581165910243</v>
      </c>
    </row>
    <row r="11" spans="1:37" ht="12.75">
      <c r="A11" s="62" t="s">
        <v>98</v>
      </c>
      <c r="B11" s="63" t="s">
        <v>452</v>
      </c>
      <c r="C11" s="64" t="s">
        <v>453</v>
      </c>
      <c r="D11" s="85">
        <v>459602717</v>
      </c>
      <c r="E11" s="86">
        <v>208307099</v>
      </c>
      <c r="F11" s="87">
        <f t="shared" si="0"/>
        <v>667909816</v>
      </c>
      <c r="G11" s="85">
        <v>474603638</v>
      </c>
      <c r="H11" s="86">
        <v>105013650</v>
      </c>
      <c r="I11" s="87">
        <f t="shared" si="1"/>
        <v>579617288</v>
      </c>
      <c r="J11" s="85">
        <v>44099541</v>
      </c>
      <c r="K11" s="86">
        <v>12622673</v>
      </c>
      <c r="L11" s="86">
        <f t="shared" si="2"/>
        <v>56722214</v>
      </c>
      <c r="M11" s="104">
        <f t="shared" si="3"/>
        <v>0.0849249593900264</v>
      </c>
      <c r="N11" s="85">
        <v>38822974</v>
      </c>
      <c r="O11" s="86">
        <v>13157694</v>
      </c>
      <c r="P11" s="86">
        <f t="shared" si="4"/>
        <v>51980668</v>
      </c>
      <c r="Q11" s="104">
        <f t="shared" si="5"/>
        <v>0.07782587821706756</v>
      </c>
      <c r="R11" s="85">
        <v>58887344</v>
      </c>
      <c r="S11" s="86">
        <v>5316228</v>
      </c>
      <c r="T11" s="86">
        <f t="shared" si="6"/>
        <v>64203572</v>
      </c>
      <c r="U11" s="104">
        <f t="shared" si="7"/>
        <v>0.11076890446373297</v>
      </c>
      <c r="V11" s="85">
        <v>0</v>
      </c>
      <c r="W11" s="86">
        <v>13473284</v>
      </c>
      <c r="X11" s="86">
        <f t="shared" si="8"/>
        <v>13473284</v>
      </c>
      <c r="Y11" s="104">
        <f t="shared" si="9"/>
        <v>0.023245138264405944</v>
      </c>
      <c r="Z11" s="85">
        <f t="shared" si="10"/>
        <v>141809859</v>
      </c>
      <c r="AA11" s="86">
        <f t="shared" si="11"/>
        <v>44569879</v>
      </c>
      <c r="AB11" s="86">
        <f t="shared" si="12"/>
        <v>186379738</v>
      </c>
      <c r="AC11" s="104">
        <f t="shared" si="13"/>
        <v>0.321556554400082</v>
      </c>
      <c r="AD11" s="85">
        <v>155100535</v>
      </c>
      <c r="AE11" s="86">
        <v>16239668</v>
      </c>
      <c r="AF11" s="86">
        <f t="shared" si="14"/>
        <v>171340203</v>
      </c>
      <c r="AG11" s="86">
        <v>807842525</v>
      </c>
      <c r="AH11" s="86">
        <v>545232518</v>
      </c>
      <c r="AI11" s="87">
        <v>388728806</v>
      </c>
      <c r="AJ11" s="124">
        <f t="shared" si="15"/>
        <v>0.7129596881453795</v>
      </c>
      <c r="AK11" s="125">
        <f t="shared" si="16"/>
        <v>-0.9213653085259856</v>
      </c>
    </row>
    <row r="12" spans="1:37" ht="12.75">
      <c r="A12" s="62" t="s">
        <v>113</v>
      </c>
      <c r="B12" s="63" t="s">
        <v>454</v>
      </c>
      <c r="C12" s="64" t="s">
        <v>455</v>
      </c>
      <c r="D12" s="85">
        <v>81428343</v>
      </c>
      <c r="E12" s="86">
        <v>946000</v>
      </c>
      <c r="F12" s="87">
        <f t="shared" si="0"/>
        <v>82374343</v>
      </c>
      <c r="G12" s="85">
        <v>81211955</v>
      </c>
      <c r="H12" s="86">
        <v>1216000</v>
      </c>
      <c r="I12" s="87">
        <f t="shared" si="1"/>
        <v>82427955</v>
      </c>
      <c r="J12" s="85">
        <v>18395505</v>
      </c>
      <c r="K12" s="86">
        <v>0</v>
      </c>
      <c r="L12" s="86">
        <f t="shared" si="2"/>
        <v>18395505</v>
      </c>
      <c r="M12" s="104">
        <f t="shared" si="3"/>
        <v>0.22331595409507546</v>
      </c>
      <c r="N12" s="85">
        <v>25495146</v>
      </c>
      <c r="O12" s="86">
        <v>25981</v>
      </c>
      <c r="P12" s="86">
        <f t="shared" si="4"/>
        <v>25521127</v>
      </c>
      <c r="Q12" s="104">
        <f t="shared" si="5"/>
        <v>0.30981888377549793</v>
      </c>
      <c r="R12" s="85">
        <v>19450219</v>
      </c>
      <c r="S12" s="86">
        <v>75046</v>
      </c>
      <c r="T12" s="86">
        <f t="shared" si="6"/>
        <v>19525265</v>
      </c>
      <c r="U12" s="104">
        <f t="shared" si="7"/>
        <v>0.2368767367818357</v>
      </c>
      <c r="V12" s="85">
        <v>21641244</v>
      </c>
      <c r="W12" s="86">
        <v>1351099</v>
      </c>
      <c r="X12" s="86">
        <f t="shared" si="8"/>
        <v>22992343</v>
      </c>
      <c r="Y12" s="104">
        <f t="shared" si="9"/>
        <v>0.2789386561876975</v>
      </c>
      <c r="Z12" s="85">
        <f t="shared" si="10"/>
        <v>84982114</v>
      </c>
      <c r="AA12" s="86">
        <f t="shared" si="11"/>
        <v>1452126</v>
      </c>
      <c r="AB12" s="86">
        <f t="shared" si="12"/>
        <v>86434240</v>
      </c>
      <c r="AC12" s="104">
        <f t="shared" si="13"/>
        <v>1.0486034743916672</v>
      </c>
      <c r="AD12" s="85">
        <v>21684962</v>
      </c>
      <c r="AE12" s="86">
        <v>37000</v>
      </c>
      <c r="AF12" s="86">
        <f t="shared" si="14"/>
        <v>21721962</v>
      </c>
      <c r="AG12" s="86">
        <v>100828279</v>
      </c>
      <c r="AH12" s="86">
        <v>94566422</v>
      </c>
      <c r="AI12" s="87">
        <v>82310707</v>
      </c>
      <c r="AJ12" s="124">
        <f t="shared" si="15"/>
        <v>0.8704009865150656</v>
      </c>
      <c r="AK12" s="125">
        <f t="shared" si="16"/>
        <v>0.05848371339568681</v>
      </c>
    </row>
    <row r="13" spans="1:37" ht="16.5">
      <c r="A13" s="65"/>
      <c r="B13" s="66" t="s">
        <v>456</v>
      </c>
      <c r="C13" s="67"/>
      <c r="D13" s="88">
        <f>SUM(D9:D12)</f>
        <v>1029168231</v>
      </c>
      <c r="E13" s="89">
        <f>SUM(E9:E12)</f>
        <v>418773252</v>
      </c>
      <c r="F13" s="90">
        <f t="shared" si="0"/>
        <v>1447941483</v>
      </c>
      <c r="G13" s="88">
        <f>SUM(G9:G12)</f>
        <v>1093642446</v>
      </c>
      <c r="H13" s="89">
        <f>SUM(H9:H12)</f>
        <v>311599768</v>
      </c>
      <c r="I13" s="90">
        <f t="shared" si="1"/>
        <v>1405242214</v>
      </c>
      <c r="J13" s="88">
        <f>SUM(J9:J12)</f>
        <v>176948204</v>
      </c>
      <c r="K13" s="89">
        <f>SUM(K9:K12)</f>
        <v>59905217</v>
      </c>
      <c r="L13" s="89">
        <f t="shared" si="2"/>
        <v>236853421</v>
      </c>
      <c r="M13" s="105">
        <f t="shared" si="3"/>
        <v>0.16357941517723615</v>
      </c>
      <c r="N13" s="88">
        <f>SUM(N9:N12)</f>
        <v>181659202</v>
      </c>
      <c r="O13" s="89">
        <f>SUM(O9:O12)</f>
        <v>80130785</v>
      </c>
      <c r="P13" s="89">
        <f t="shared" si="4"/>
        <v>261789987</v>
      </c>
      <c r="Q13" s="105">
        <f t="shared" si="5"/>
        <v>0.18080149652014632</v>
      </c>
      <c r="R13" s="88">
        <f>SUM(R9:R12)</f>
        <v>158822447</v>
      </c>
      <c r="S13" s="89">
        <f>SUM(S9:S12)</f>
        <v>39475951</v>
      </c>
      <c r="T13" s="89">
        <f t="shared" si="6"/>
        <v>198298398</v>
      </c>
      <c r="U13" s="105">
        <f t="shared" si="7"/>
        <v>0.14111332268872476</v>
      </c>
      <c r="V13" s="88">
        <f>SUM(V9:V12)</f>
        <v>136969735</v>
      </c>
      <c r="W13" s="89">
        <f>SUM(W9:W12)</f>
        <v>71803483</v>
      </c>
      <c r="X13" s="89">
        <f t="shared" si="8"/>
        <v>208773218</v>
      </c>
      <c r="Y13" s="105">
        <f t="shared" si="9"/>
        <v>0.14856742554419164</v>
      </c>
      <c r="Z13" s="88">
        <f t="shared" si="10"/>
        <v>654399588</v>
      </c>
      <c r="AA13" s="89">
        <f t="shared" si="11"/>
        <v>251315436</v>
      </c>
      <c r="AB13" s="89">
        <f t="shared" si="12"/>
        <v>905715024</v>
      </c>
      <c r="AC13" s="105">
        <f t="shared" si="13"/>
        <v>0.6445259151601319</v>
      </c>
      <c r="AD13" s="88">
        <f>SUM(AD9:AD12)</f>
        <v>318139859</v>
      </c>
      <c r="AE13" s="89">
        <f>SUM(AE9:AE12)</f>
        <v>86891312</v>
      </c>
      <c r="AF13" s="89">
        <f t="shared" si="14"/>
        <v>405031171</v>
      </c>
      <c r="AG13" s="89">
        <f>SUM(AG9:AG12)</f>
        <v>1648453883</v>
      </c>
      <c r="AH13" s="89">
        <f>SUM(AH9:AH12)</f>
        <v>1415131880</v>
      </c>
      <c r="AI13" s="90">
        <f>SUM(AI9:AI12)</f>
        <v>1203577767</v>
      </c>
      <c r="AJ13" s="126">
        <f t="shared" si="15"/>
        <v>0.8505057260104973</v>
      </c>
      <c r="AK13" s="127">
        <f t="shared" si="16"/>
        <v>-0.48455024465265173</v>
      </c>
    </row>
    <row r="14" spans="1:37" ht="12.75">
      <c r="A14" s="62" t="s">
        <v>98</v>
      </c>
      <c r="B14" s="63" t="s">
        <v>457</v>
      </c>
      <c r="C14" s="64" t="s">
        <v>458</v>
      </c>
      <c r="D14" s="85">
        <v>65389290</v>
      </c>
      <c r="E14" s="86">
        <v>21947600</v>
      </c>
      <c r="F14" s="87">
        <f t="shared" si="0"/>
        <v>87336890</v>
      </c>
      <c r="G14" s="85">
        <v>74240698</v>
      </c>
      <c r="H14" s="86">
        <v>37144600</v>
      </c>
      <c r="I14" s="87">
        <f t="shared" si="1"/>
        <v>111385298</v>
      </c>
      <c r="J14" s="85">
        <v>11357545</v>
      </c>
      <c r="K14" s="86">
        <v>436962</v>
      </c>
      <c r="L14" s="86">
        <f t="shared" si="2"/>
        <v>11794507</v>
      </c>
      <c r="M14" s="104">
        <f t="shared" si="3"/>
        <v>0.13504610709174553</v>
      </c>
      <c r="N14" s="85">
        <v>13326448</v>
      </c>
      <c r="O14" s="86">
        <v>6381771</v>
      </c>
      <c r="P14" s="86">
        <f t="shared" si="4"/>
        <v>19708219</v>
      </c>
      <c r="Q14" s="104">
        <f t="shared" si="5"/>
        <v>0.22565743982869094</v>
      </c>
      <c r="R14" s="85">
        <v>13778397</v>
      </c>
      <c r="S14" s="86">
        <v>2182417</v>
      </c>
      <c r="T14" s="86">
        <f t="shared" si="6"/>
        <v>15960814</v>
      </c>
      <c r="U14" s="104">
        <f t="shared" si="7"/>
        <v>0.14329372265987922</v>
      </c>
      <c r="V14" s="85">
        <v>15040862</v>
      </c>
      <c r="W14" s="86">
        <v>18116962</v>
      </c>
      <c r="X14" s="86">
        <f t="shared" si="8"/>
        <v>33157824</v>
      </c>
      <c r="Y14" s="104">
        <f t="shared" si="9"/>
        <v>0.297685822055259</v>
      </c>
      <c r="Z14" s="85">
        <f t="shared" si="10"/>
        <v>53503252</v>
      </c>
      <c r="AA14" s="86">
        <f t="shared" si="11"/>
        <v>27118112</v>
      </c>
      <c r="AB14" s="86">
        <f t="shared" si="12"/>
        <v>80621364</v>
      </c>
      <c r="AC14" s="104">
        <f t="shared" si="13"/>
        <v>0.7238061525857749</v>
      </c>
      <c r="AD14" s="85">
        <v>7770254</v>
      </c>
      <c r="AE14" s="86">
        <v>933348</v>
      </c>
      <c r="AF14" s="86">
        <f t="shared" si="14"/>
        <v>8703602</v>
      </c>
      <c r="AG14" s="86">
        <v>90728602</v>
      </c>
      <c r="AH14" s="86">
        <v>73024930</v>
      </c>
      <c r="AI14" s="87">
        <v>53293074</v>
      </c>
      <c r="AJ14" s="124">
        <f t="shared" si="15"/>
        <v>0.7297928803218299</v>
      </c>
      <c r="AK14" s="125">
        <f t="shared" si="16"/>
        <v>2.8096668482772995</v>
      </c>
    </row>
    <row r="15" spans="1:37" ht="12.75">
      <c r="A15" s="62" t="s">
        <v>98</v>
      </c>
      <c r="B15" s="63" t="s">
        <v>459</v>
      </c>
      <c r="C15" s="64" t="s">
        <v>460</v>
      </c>
      <c r="D15" s="85">
        <v>290745636</v>
      </c>
      <c r="E15" s="86">
        <v>24774000</v>
      </c>
      <c r="F15" s="87">
        <f t="shared" si="0"/>
        <v>315519636</v>
      </c>
      <c r="G15" s="85">
        <v>295045182</v>
      </c>
      <c r="H15" s="86">
        <v>44421000</v>
      </c>
      <c r="I15" s="87">
        <f t="shared" si="1"/>
        <v>339466182</v>
      </c>
      <c r="J15" s="85">
        <v>53784934</v>
      </c>
      <c r="K15" s="86">
        <v>4327618</v>
      </c>
      <c r="L15" s="86">
        <f t="shared" si="2"/>
        <v>58112552</v>
      </c>
      <c r="M15" s="104">
        <f t="shared" si="3"/>
        <v>0.18418046095869609</v>
      </c>
      <c r="N15" s="85">
        <v>64297921</v>
      </c>
      <c r="O15" s="86">
        <v>5084524</v>
      </c>
      <c r="P15" s="86">
        <f t="shared" si="4"/>
        <v>69382445</v>
      </c>
      <c r="Q15" s="104">
        <f t="shared" si="5"/>
        <v>0.2198989764301072</v>
      </c>
      <c r="R15" s="85">
        <v>72612009</v>
      </c>
      <c r="S15" s="86">
        <v>4550513</v>
      </c>
      <c r="T15" s="86">
        <f t="shared" si="6"/>
        <v>77162522</v>
      </c>
      <c r="U15" s="104">
        <f t="shared" si="7"/>
        <v>0.22730547574839133</v>
      </c>
      <c r="V15" s="85">
        <v>58775606</v>
      </c>
      <c r="W15" s="86">
        <v>8136082</v>
      </c>
      <c r="X15" s="86">
        <f t="shared" si="8"/>
        <v>66911688</v>
      </c>
      <c r="Y15" s="104">
        <f t="shared" si="9"/>
        <v>0.19710855321665002</v>
      </c>
      <c r="Z15" s="85">
        <f t="shared" si="10"/>
        <v>249470470</v>
      </c>
      <c r="AA15" s="86">
        <f t="shared" si="11"/>
        <v>22098737</v>
      </c>
      <c r="AB15" s="86">
        <f t="shared" si="12"/>
        <v>271569207</v>
      </c>
      <c r="AC15" s="104">
        <f t="shared" si="13"/>
        <v>0.7999889868263814</v>
      </c>
      <c r="AD15" s="85">
        <v>70637027</v>
      </c>
      <c r="AE15" s="86">
        <v>4568974</v>
      </c>
      <c r="AF15" s="86">
        <f t="shared" si="14"/>
        <v>75206001</v>
      </c>
      <c r="AG15" s="86">
        <v>313436247</v>
      </c>
      <c r="AH15" s="86">
        <v>324529348</v>
      </c>
      <c r="AI15" s="87">
        <v>279058210</v>
      </c>
      <c r="AJ15" s="124">
        <f t="shared" si="15"/>
        <v>0.859885898516642</v>
      </c>
      <c r="AK15" s="125">
        <f t="shared" si="16"/>
        <v>-0.1102879143912997</v>
      </c>
    </row>
    <row r="16" spans="1:37" ht="12.75">
      <c r="A16" s="62" t="s">
        <v>98</v>
      </c>
      <c r="B16" s="63" t="s">
        <v>461</v>
      </c>
      <c r="C16" s="64" t="s">
        <v>462</v>
      </c>
      <c r="D16" s="85">
        <v>63261250</v>
      </c>
      <c r="E16" s="86">
        <v>11601000</v>
      </c>
      <c r="F16" s="87">
        <f t="shared" si="0"/>
        <v>74862250</v>
      </c>
      <c r="G16" s="85">
        <v>63569250</v>
      </c>
      <c r="H16" s="86">
        <v>25672000</v>
      </c>
      <c r="I16" s="87">
        <f t="shared" si="1"/>
        <v>89241250</v>
      </c>
      <c r="J16" s="85">
        <v>6821281</v>
      </c>
      <c r="K16" s="86">
        <v>3096014</v>
      </c>
      <c r="L16" s="86">
        <f t="shared" si="2"/>
        <v>9917295</v>
      </c>
      <c r="M16" s="104">
        <f t="shared" si="3"/>
        <v>0.13247391041546308</v>
      </c>
      <c r="N16" s="85">
        <v>9348812</v>
      </c>
      <c r="O16" s="86">
        <v>3752577</v>
      </c>
      <c r="P16" s="86">
        <f t="shared" si="4"/>
        <v>13101389</v>
      </c>
      <c r="Q16" s="104">
        <f t="shared" si="5"/>
        <v>0.17500661548377186</v>
      </c>
      <c r="R16" s="85">
        <v>10108697</v>
      </c>
      <c r="S16" s="86">
        <v>2141832</v>
      </c>
      <c r="T16" s="86">
        <f t="shared" si="6"/>
        <v>12250529</v>
      </c>
      <c r="U16" s="104">
        <f t="shared" si="7"/>
        <v>0.13727428739512276</v>
      </c>
      <c r="V16" s="85">
        <v>7402453</v>
      </c>
      <c r="W16" s="86">
        <v>10979308</v>
      </c>
      <c r="X16" s="86">
        <f t="shared" si="8"/>
        <v>18381761</v>
      </c>
      <c r="Y16" s="104">
        <f t="shared" si="9"/>
        <v>0.20597830039359602</v>
      </c>
      <c r="Z16" s="85">
        <f t="shared" si="10"/>
        <v>33681243</v>
      </c>
      <c r="AA16" s="86">
        <f t="shared" si="11"/>
        <v>19969731</v>
      </c>
      <c r="AB16" s="86">
        <f t="shared" si="12"/>
        <v>53650974</v>
      </c>
      <c r="AC16" s="104">
        <f t="shared" si="13"/>
        <v>0.6011903015701819</v>
      </c>
      <c r="AD16" s="85">
        <v>8912444</v>
      </c>
      <c r="AE16" s="86">
        <v>1161177</v>
      </c>
      <c r="AF16" s="86">
        <f t="shared" si="14"/>
        <v>10073621</v>
      </c>
      <c r="AG16" s="86">
        <v>60242500</v>
      </c>
      <c r="AH16" s="86">
        <v>60938000</v>
      </c>
      <c r="AI16" s="87">
        <v>43476393</v>
      </c>
      <c r="AJ16" s="124">
        <f t="shared" si="15"/>
        <v>0.7134529029505399</v>
      </c>
      <c r="AK16" s="125">
        <f t="shared" si="16"/>
        <v>0.8247421657018861</v>
      </c>
    </row>
    <row r="17" spans="1:37" ht="12.75">
      <c r="A17" s="62" t="s">
        <v>98</v>
      </c>
      <c r="B17" s="63" t="s">
        <v>463</v>
      </c>
      <c r="C17" s="64" t="s">
        <v>464</v>
      </c>
      <c r="D17" s="85">
        <v>94802761</v>
      </c>
      <c r="E17" s="86">
        <v>75577482</v>
      </c>
      <c r="F17" s="87">
        <f t="shared" si="0"/>
        <v>170380243</v>
      </c>
      <c r="G17" s="85">
        <v>95552065</v>
      </c>
      <c r="H17" s="86">
        <v>99326816</v>
      </c>
      <c r="I17" s="87">
        <f t="shared" si="1"/>
        <v>194878881</v>
      </c>
      <c r="J17" s="85">
        <v>4121739</v>
      </c>
      <c r="K17" s="86">
        <v>28256181</v>
      </c>
      <c r="L17" s="86">
        <f t="shared" si="2"/>
        <v>32377920</v>
      </c>
      <c r="M17" s="104">
        <f t="shared" si="3"/>
        <v>0.19003330098549043</v>
      </c>
      <c r="N17" s="85">
        <v>11090274</v>
      </c>
      <c r="O17" s="86">
        <v>24256780</v>
      </c>
      <c r="P17" s="86">
        <f t="shared" si="4"/>
        <v>35347054</v>
      </c>
      <c r="Q17" s="104">
        <f t="shared" si="5"/>
        <v>0.20745981680516795</v>
      </c>
      <c r="R17" s="85">
        <v>34244002</v>
      </c>
      <c r="S17" s="86">
        <v>23836658</v>
      </c>
      <c r="T17" s="86">
        <f t="shared" si="6"/>
        <v>58080660</v>
      </c>
      <c r="U17" s="104">
        <f t="shared" si="7"/>
        <v>0.2980346546632726</v>
      </c>
      <c r="V17" s="85">
        <v>18940320</v>
      </c>
      <c r="W17" s="86">
        <v>17511694</v>
      </c>
      <c r="X17" s="86">
        <f t="shared" si="8"/>
        <v>36452014</v>
      </c>
      <c r="Y17" s="104">
        <f t="shared" si="9"/>
        <v>0.18704958594256296</v>
      </c>
      <c r="Z17" s="85">
        <f t="shared" si="10"/>
        <v>68396335</v>
      </c>
      <c r="AA17" s="86">
        <f t="shared" si="11"/>
        <v>93861313</v>
      </c>
      <c r="AB17" s="86">
        <f t="shared" si="12"/>
        <v>162257648</v>
      </c>
      <c r="AC17" s="104">
        <f t="shared" si="13"/>
        <v>0.8326076543922684</v>
      </c>
      <c r="AD17" s="85">
        <v>21544353</v>
      </c>
      <c r="AE17" s="86">
        <v>16556769</v>
      </c>
      <c r="AF17" s="86">
        <f t="shared" si="14"/>
        <v>38101122</v>
      </c>
      <c r="AG17" s="86">
        <v>124581495</v>
      </c>
      <c r="AH17" s="86">
        <v>120232967</v>
      </c>
      <c r="AI17" s="87">
        <v>104198613</v>
      </c>
      <c r="AJ17" s="124">
        <f t="shared" si="15"/>
        <v>0.8666392887068985</v>
      </c>
      <c r="AK17" s="125">
        <f t="shared" si="16"/>
        <v>-0.043282399925125614</v>
      </c>
    </row>
    <row r="18" spans="1:37" ht="12.75">
      <c r="A18" s="62" t="s">
        <v>98</v>
      </c>
      <c r="B18" s="63" t="s">
        <v>465</v>
      </c>
      <c r="C18" s="64" t="s">
        <v>466</v>
      </c>
      <c r="D18" s="85">
        <v>59090900</v>
      </c>
      <c r="E18" s="86">
        <v>8145000</v>
      </c>
      <c r="F18" s="87">
        <f t="shared" si="0"/>
        <v>67235900</v>
      </c>
      <c r="G18" s="85">
        <v>55739600</v>
      </c>
      <c r="H18" s="86">
        <v>21145000</v>
      </c>
      <c r="I18" s="87">
        <f t="shared" si="1"/>
        <v>76884600</v>
      </c>
      <c r="J18" s="85">
        <v>13188100</v>
      </c>
      <c r="K18" s="86">
        <v>4552213</v>
      </c>
      <c r="L18" s="86">
        <f t="shared" si="2"/>
        <v>17740313</v>
      </c>
      <c r="M18" s="104">
        <f t="shared" si="3"/>
        <v>0.2638517964361301</v>
      </c>
      <c r="N18" s="85">
        <v>15060830</v>
      </c>
      <c r="O18" s="86">
        <v>4810813</v>
      </c>
      <c r="P18" s="86">
        <f t="shared" si="4"/>
        <v>19871643</v>
      </c>
      <c r="Q18" s="104">
        <f t="shared" si="5"/>
        <v>0.295551082085612</v>
      </c>
      <c r="R18" s="85">
        <v>11945944</v>
      </c>
      <c r="S18" s="86">
        <v>2676543</v>
      </c>
      <c r="T18" s="86">
        <f t="shared" si="6"/>
        <v>14622487</v>
      </c>
      <c r="U18" s="104">
        <f t="shared" si="7"/>
        <v>0.190187462768877</v>
      </c>
      <c r="V18" s="85">
        <v>13271444</v>
      </c>
      <c r="W18" s="86">
        <v>8392093</v>
      </c>
      <c r="X18" s="86">
        <f t="shared" si="8"/>
        <v>21663537</v>
      </c>
      <c r="Y18" s="104">
        <f t="shared" si="9"/>
        <v>0.28176692081379107</v>
      </c>
      <c r="Z18" s="85">
        <f t="shared" si="10"/>
        <v>53466318</v>
      </c>
      <c r="AA18" s="86">
        <f t="shared" si="11"/>
        <v>20431662</v>
      </c>
      <c r="AB18" s="86">
        <f t="shared" si="12"/>
        <v>73897980</v>
      </c>
      <c r="AC18" s="104">
        <f t="shared" si="13"/>
        <v>0.9611545094856447</v>
      </c>
      <c r="AD18" s="85">
        <v>13970932</v>
      </c>
      <c r="AE18" s="86">
        <v>5148103</v>
      </c>
      <c r="AF18" s="86">
        <f t="shared" si="14"/>
        <v>19119035</v>
      </c>
      <c r="AG18" s="86">
        <v>60979800</v>
      </c>
      <c r="AH18" s="86">
        <v>62439400</v>
      </c>
      <c r="AI18" s="87">
        <v>52309427</v>
      </c>
      <c r="AJ18" s="124">
        <f t="shared" si="15"/>
        <v>0.8377631271280633</v>
      </c>
      <c r="AK18" s="125">
        <f t="shared" si="16"/>
        <v>0.1330873655495688</v>
      </c>
    </row>
    <row r="19" spans="1:37" ht="12.75">
      <c r="A19" s="62" t="s">
        <v>98</v>
      </c>
      <c r="B19" s="63" t="s">
        <v>467</v>
      </c>
      <c r="C19" s="64" t="s">
        <v>468</v>
      </c>
      <c r="D19" s="85">
        <v>61078517</v>
      </c>
      <c r="E19" s="86">
        <v>22425000</v>
      </c>
      <c r="F19" s="87">
        <f t="shared" si="0"/>
        <v>83503517</v>
      </c>
      <c r="G19" s="85">
        <v>63671002</v>
      </c>
      <c r="H19" s="86">
        <v>26589000</v>
      </c>
      <c r="I19" s="87">
        <f t="shared" si="1"/>
        <v>90260002</v>
      </c>
      <c r="J19" s="85">
        <v>1159582</v>
      </c>
      <c r="K19" s="86">
        <v>109015</v>
      </c>
      <c r="L19" s="86">
        <f t="shared" si="2"/>
        <v>1268597</v>
      </c>
      <c r="M19" s="104">
        <f t="shared" si="3"/>
        <v>0.015192138553876718</v>
      </c>
      <c r="N19" s="85">
        <v>13578517</v>
      </c>
      <c r="O19" s="86">
        <v>3868027</v>
      </c>
      <c r="P19" s="86">
        <f t="shared" si="4"/>
        <v>17446544</v>
      </c>
      <c r="Q19" s="104">
        <f t="shared" si="5"/>
        <v>0.2089318465472538</v>
      </c>
      <c r="R19" s="85">
        <v>17311070</v>
      </c>
      <c r="S19" s="86">
        <v>1237286</v>
      </c>
      <c r="T19" s="86">
        <f t="shared" si="6"/>
        <v>18548356</v>
      </c>
      <c r="U19" s="104">
        <f t="shared" si="7"/>
        <v>0.20549917559275038</v>
      </c>
      <c r="V19" s="85">
        <v>11759471</v>
      </c>
      <c r="W19" s="86">
        <v>11139025</v>
      </c>
      <c r="X19" s="86">
        <f t="shared" si="8"/>
        <v>22898496</v>
      </c>
      <c r="Y19" s="104">
        <f t="shared" si="9"/>
        <v>0.2536948315157361</v>
      </c>
      <c r="Z19" s="85">
        <f t="shared" si="10"/>
        <v>43808640</v>
      </c>
      <c r="AA19" s="86">
        <f t="shared" si="11"/>
        <v>16353353</v>
      </c>
      <c r="AB19" s="86">
        <f t="shared" si="12"/>
        <v>60161993</v>
      </c>
      <c r="AC19" s="104">
        <f t="shared" si="13"/>
        <v>0.6665410111557498</v>
      </c>
      <c r="AD19" s="85">
        <v>18656937</v>
      </c>
      <c r="AE19" s="86">
        <v>1340120</v>
      </c>
      <c r="AF19" s="86">
        <f t="shared" si="14"/>
        <v>19997057</v>
      </c>
      <c r="AG19" s="86">
        <v>68807748</v>
      </c>
      <c r="AH19" s="86">
        <v>68498805</v>
      </c>
      <c r="AI19" s="87">
        <v>48341501</v>
      </c>
      <c r="AJ19" s="124">
        <f t="shared" si="15"/>
        <v>0.7057276546649245</v>
      </c>
      <c r="AK19" s="125">
        <f t="shared" si="16"/>
        <v>0.14509330047916547</v>
      </c>
    </row>
    <row r="20" spans="1:37" ht="12.75">
      <c r="A20" s="62" t="s">
        <v>113</v>
      </c>
      <c r="B20" s="63" t="s">
        <v>469</v>
      </c>
      <c r="C20" s="64" t="s">
        <v>470</v>
      </c>
      <c r="D20" s="85">
        <v>65585111</v>
      </c>
      <c r="E20" s="86">
        <v>110000</v>
      </c>
      <c r="F20" s="87">
        <f t="shared" si="0"/>
        <v>65695111</v>
      </c>
      <c r="G20" s="85">
        <v>67667602</v>
      </c>
      <c r="H20" s="86">
        <v>536000</v>
      </c>
      <c r="I20" s="87">
        <f t="shared" si="1"/>
        <v>68203602</v>
      </c>
      <c r="J20" s="85">
        <v>4322166</v>
      </c>
      <c r="K20" s="86">
        <v>0</v>
      </c>
      <c r="L20" s="86">
        <f t="shared" si="2"/>
        <v>4322166</v>
      </c>
      <c r="M20" s="104">
        <f t="shared" si="3"/>
        <v>0.0657912884872057</v>
      </c>
      <c r="N20" s="85">
        <v>20148049</v>
      </c>
      <c r="O20" s="86">
        <v>0</v>
      </c>
      <c r="P20" s="86">
        <f t="shared" si="4"/>
        <v>20148049</v>
      </c>
      <c r="Q20" s="104">
        <f t="shared" si="5"/>
        <v>0.30669023452902</v>
      </c>
      <c r="R20" s="85">
        <v>17727331</v>
      </c>
      <c r="S20" s="86">
        <v>30574</v>
      </c>
      <c r="T20" s="86">
        <f t="shared" si="6"/>
        <v>17757905</v>
      </c>
      <c r="U20" s="104">
        <f t="shared" si="7"/>
        <v>0.2603660874098702</v>
      </c>
      <c r="V20" s="85">
        <v>15900930</v>
      </c>
      <c r="W20" s="86">
        <v>85861</v>
      </c>
      <c r="X20" s="86">
        <f t="shared" si="8"/>
        <v>15986791</v>
      </c>
      <c r="Y20" s="104">
        <f t="shared" si="9"/>
        <v>0.23439804542874437</v>
      </c>
      <c r="Z20" s="85">
        <f t="shared" si="10"/>
        <v>58098476</v>
      </c>
      <c r="AA20" s="86">
        <f t="shared" si="11"/>
        <v>116435</v>
      </c>
      <c r="AB20" s="86">
        <f t="shared" si="12"/>
        <v>58214911</v>
      </c>
      <c r="AC20" s="104">
        <f t="shared" si="13"/>
        <v>0.8535459901370018</v>
      </c>
      <c r="AD20" s="85">
        <v>16342880</v>
      </c>
      <c r="AE20" s="86">
        <v>111845</v>
      </c>
      <c r="AF20" s="86">
        <f t="shared" si="14"/>
        <v>16454725</v>
      </c>
      <c r="AG20" s="86">
        <v>100502335</v>
      </c>
      <c r="AH20" s="86">
        <v>103148856</v>
      </c>
      <c r="AI20" s="87">
        <v>61287588</v>
      </c>
      <c r="AJ20" s="124">
        <f t="shared" si="15"/>
        <v>0.5941664345749021</v>
      </c>
      <c r="AK20" s="125">
        <f t="shared" si="16"/>
        <v>-0.028437667600035854</v>
      </c>
    </row>
    <row r="21" spans="1:37" ht="16.5">
      <c r="A21" s="65"/>
      <c r="B21" s="66" t="s">
        <v>471</v>
      </c>
      <c r="C21" s="67"/>
      <c r="D21" s="88">
        <f>SUM(D14:D20)</f>
        <v>699953465</v>
      </c>
      <c r="E21" s="89">
        <f>SUM(E14:E20)</f>
        <v>164580082</v>
      </c>
      <c r="F21" s="90">
        <f t="shared" si="0"/>
        <v>864533547</v>
      </c>
      <c r="G21" s="88">
        <f>SUM(G14:G20)</f>
        <v>715485399</v>
      </c>
      <c r="H21" s="89">
        <f>SUM(H14:H20)</f>
        <v>254834416</v>
      </c>
      <c r="I21" s="90">
        <f t="shared" si="1"/>
        <v>970319815</v>
      </c>
      <c r="J21" s="88">
        <f>SUM(J14:J20)</f>
        <v>94755347</v>
      </c>
      <c r="K21" s="89">
        <f>SUM(K14:K20)</f>
        <v>40778003</v>
      </c>
      <c r="L21" s="89">
        <f t="shared" si="2"/>
        <v>135533350</v>
      </c>
      <c r="M21" s="105">
        <f t="shared" si="3"/>
        <v>0.1567704925625055</v>
      </c>
      <c r="N21" s="88">
        <f>SUM(N14:N20)</f>
        <v>146850851</v>
      </c>
      <c r="O21" s="89">
        <f>SUM(O14:O20)</f>
        <v>48154492</v>
      </c>
      <c r="P21" s="89">
        <f t="shared" si="4"/>
        <v>195005343</v>
      </c>
      <c r="Q21" s="105">
        <f t="shared" si="5"/>
        <v>0.22556133729764913</v>
      </c>
      <c r="R21" s="88">
        <f>SUM(R14:R20)</f>
        <v>177727450</v>
      </c>
      <c r="S21" s="89">
        <f>SUM(S14:S20)</f>
        <v>36655823</v>
      </c>
      <c r="T21" s="89">
        <f t="shared" si="6"/>
        <v>214383273</v>
      </c>
      <c r="U21" s="105">
        <f t="shared" si="7"/>
        <v>0.22094083794424008</v>
      </c>
      <c r="V21" s="88">
        <f>SUM(V14:V20)</f>
        <v>141091086</v>
      </c>
      <c r="W21" s="89">
        <f>SUM(W14:W20)</f>
        <v>74361025</v>
      </c>
      <c r="X21" s="89">
        <f t="shared" si="8"/>
        <v>215452111</v>
      </c>
      <c r="Y21" s="105">
        <f t="shared" si="9"/>
        <v>0.22204236960779783</v>
      </c>
      <c r="Z21" s="88">
        <f t="shared" si="10"/>
        <v>560424734</v>
      </c>
      <c r="AA21" s="89">
        <f t="shared" si="11"/>
        <v>199949343</v>
      </c>
      <c r="AB21" s="89">
        <f t="shared" si="12"/>
        <v>760374077</v>
      </c>
      <c r="AC21" s="105">
        <f t="shared" si="13"/>
        <v>0.7836324325706984</v>
      </c>
      <c r="AD21" s="88">
        <f>SUM(AD14:AD20)</f>
        <v>157834827</v>
      </c>
      <c r="AE21" s="89">
        <f>SUM(AE14:AE20)</f>
        <v>29820336</v>
      </c>
      <c r="AF21" s="89">
        <f t="shared" si="14"/>
        <v>187655163</v>
      </c>
      <c r="AG21" s="89">
        <f>SUM(AG14:AG20)</f>
        <v>819278727</v>
      </c>
      <c r="AH21" s="89">
        <f>SUM(AH14:AH20)</f>
        <v>812812306</v>
      </c>
      <c r="AI21" s="90">
        <f>SUM(AI14:AI20)</f>
        <v>641964806</v>
      </c>
      <c r="AJ21" s="126">
        <f t="shared" si="15"/>
        <v>0.7898069471403893</v>
      </c>
      <c r="AK21" s="127">
        <f t="shared" si="16"/>
        <v>0.14812780823941418</v>
      </c>
    </row>
    <row r="22" spans="1:37" ht="12.75">
      <c r="A22" s="62" t="s">
        <v>98</v>
      </c>
      <c r="B22" s="63" t="s">
        <v>472</v>
      </c>
      <c r="C22" s="64" t="s">
        <v>473</v>
      </c>
      <c r="D22" s="85">
        <v>110138533</v>
      </c>
      <c r="E22" s="86">
        <v>15063000</v>
      </c>
      <c r="F22" s="87">
        <f t="shared" si="0"/>
        <v>125201533</v>
      </c>
      <c r="G22" s="85">
        <v>136453453</v>
      </c>
      <c r="H22" s="86">
        <v>14063000</v>
      </c>
      <c r="I22" s="87">
        <f t="shared" si="1"/>
        <v>150516453</v>
      </c>
      <c r="J22" s="85">
        <v>20304217</v>
      </c>
      <c r="K22" s="86">
        <v>4032998</v>
      </c>
      <c r="L22" s="86">
        <f t="shared" si="2"/>
        <v>24337215</v>
      </c>
      <c r="M22" s="104">
        <f t="shared" si="3"/>
        <v>0.1943843211568344</v>
      </c>
      <c r="N22" s="85">
        <v>25761290</v>
      </c>
      <c r="O22" s="86">
        <v>1488795</v>
      </c>
      <c r="P22" s="86">
        <f t="shared" si="4"/>
        <v>27250085</v>
      </c>
      <c r="Q22" s="104">
        <f t="shared" si="5"/>
        <v>0.217649771109432</v>
      </c>
      <c r="R22" s="85">
        <v>23981712</v>
      </c>
      <c r="S22" s="86">
        <v>2129706</v>
      </c>
      <c r="T22" s="86">
        <f t="shared" si="6"/>
        <v>26111418</v>
      </c>
      <c r="U22" s="104">
        <f t="shared" si="7"/>
        <v>0.17347882892244346</v>
      </c>
      <c r="V22" s="85">
        <v>24349533</v>
      </c>
      <c r="W22" s="86">
        <v>3388522</v>
      </c>
      <c r="X22" s="86">
        <f t="shared" si="8"/>
        <v>27738055</v>
      </c>
      <c r="Y22" s="104">
        <f t="shared" si="9"/>
        <v>0.18428586674175745</v>
      </c>
      <c r="Z22" s="85">
        <f t="shared" si="10"/>
        <v>94396752</v>
      </c>
      <c r="AA22" s="86">
        <f t="shared" si="11"/>
        <v>11040021</v>
      </c>
      <c r="AB22" s="86">
        <f t="shared" si="12"/>
        <v>105436773</v>
      </c>
      <c r="AC22" s="104">
        <f t="shared" si="13"/>
        <v>0.700499984543218</v>
      </c>
      <c r="AD22" s="85">
        <v>11655431</v>
      </c>
      <c r="AE22" s="86">
        <v>1242877</v>
      </c>
      <c r="AF22" s="86">
        <f t="shared" si="14"/>
        <v>12898308</v>
      </c>
      <c r="AG22" s="86">
        <v>135952166</v>
      </c>
      <c r="AH22" s="86">
        <v>109462156</v>
      </c>
      <c r="AI22" s="87">
        <v>207196013</v>
      </c>
      <c r="AJ22" s="124">
        <f t="shared" si="15"/>
        <v>1.8928552165553911</v>
      </c>
      <c r="AK22" s="125">
        <f t="shared" si="16"/>
        <v>1.1505188897644558</v>
      </c>
    </row>
    <row r="23" spans="1:37" ht="12.75">
      <c r="A23" s="62" t="s">
        <v>98</v>
      </c>
      <c r="B23" s="63" t="s">
        <v>474</v>
      </c>
      <c r="C23" s="64" t="s">
        <v>475</v>
      </c>
      <c r="D23" s="85">
        <v>149291511</v>
      </c>
      <c r="E23" s="86">
        <v>20781000</v>
      </c>
      <c r="F23" s="87">
        <f t="shared" si="0"/>
        <v>170072511</v>
      </c>
      <c r="G23" s="85">
        <v>150295768</v>
      </c>
      <c r="H23" s="86">
        <v>40732092</v>
      </c>
      <c r="I23" s="87">
        <f t="shared" si="1"/>
        <v>191027860</v>
      </c>
      <c r="J23" s="85">
        <v>25664752</v>
      </c>
      <c r="K23" s="86">
        <v>6485814</v>
      </c>
      <c r="L23" s="86">
        <f t="shared" si="2"/>
        <v>32150566</v>
      </c>
      <c r="M23" s="104">
        <f t="shared" si="3"/>
        <v>0.18904034409182094</v>
      </c>
      <c r="N23" s="85">
        <v>26785572</v>
      </c>
      <c r="O23" s="86">
        <v>8644893</v>
      </c>
      <c r="P23" s="86">
        <f t="shared" si="4"/>
        <v>35430465</v>
      </c>
      <c r="Q23" s="104">
        <f t="shared" si="5"/>
        <v>0.20832564176111917</v>
      </c>
      <c r="R23" s="85">
        <v>27550974</v>
      </c>
      <c r="S23" s="86">
        <v>5067492</v>
      </c>
      <c r="T23" s="86">
        <f t="shared" si="6"/>
        <v>32618466</v>
      </c>
      <c r="U23" s="104">
        <f t="shared" si="7"/>
        <v>0.17075240229357122</v>
      </c>
      <c r="V23" s="85">
        <v>58939303</v>
      </c>
      <c r="W23" s="86">
        <v>4002324</v>
      </c>
      <c r="X23" s="86">
        <f t="shared" si="8"/>
        <v>62941627</v>
      </c>
      <c r="Y23" s="104">
        <f t="shared" si="9"/>
        <v>0.3294892535570466</v>
      </c>
      <c r="Z23" s="85">
        <f t="shared" si="10"/>
        <v>138940601</v>
      </c>
      <c r="AA23" s="86">
        <f t="shared" si="11"/>
        <v>24200523</v>
      </c>
      <c r="AB23" s="86">
        <f t="shared" si="12"/>
        <v>163141124</v>
      </c>
      <c r="AC23" s="104">
        <f t="shared" si="13"/>
        <v>0.854017440178621</v>
      </c>
      <c r="AD23" s="85">
        <v>41951375</v>
      </c>
      <c r="AE23" s="86">
        <v>4551664</v>
      </c>
      <c r="AF23" s="86">
        <f t="shared" si="14"/>
        <v>46503039</v>
      </c>
      <c r="AG23" s="86">
        <v>183070653</v>
      </c>
      <c r="AH23" s="86">
        <v>187069934</v>
      </c>
      <c r="AI23" s="87">
        <v>164523455</v>
      </c>
      <c r="AJ23" s="124">
        <f t="shared" si="15"/>
        <v>0.8794756671053298</v>
      </c>
      <c r="AK23" s="125">
        <f t="shared" si="16"/>
        <v>0.3534949189019667</v>
      </c>
    </row>
    <row r="24" spans="1:37" ht="12.75">
      <c r="A24" s="62" t="s">
        <v>98</v>
      </c>
      <c r="B24" s="63" t="s">
        <v>476</v>
      </c>
      <c r="C24" s="64" t="s">
        <v>477</v>
      </c>
      <c r="D24" s="85">
        <v>231349245</v>
      </c>
      <c r="E24" s="86">
        <v>39082000</v>
      </c>
      <c r="F24" s="87">
        <f t="shared" si="0"/>
        <v>270431245</v>
      </c>
      <c r="G24" s="85">
        <v>231349245</v>
      </c>
      <c r="H24" s="86">
        <v>39082000</v>
      </c>
      <c r="I24" s="87">
        <f t="shared" si="1"/>
        <v>270431245</v>
      </c>
      <c r="J24" s="85">
        <v>53776189</v>
      </c>
      <c r="K24" s="86">
        <v>4921342</v>
      </c>
      <c r="L24" s="86">
        <f t="shared" si="2"/>
        <v>58697531</v>
      </c>
      <c r="M24" s="104">
        <f t="shared" si="3"/>
        <v>0.21705158736373084</v>
      </c>
      <c r="N24" s="85">
        <v>47280316</v>
      </c>
      <c r="O24" s="86">
        <v>8975421</v>
      </c>
      <c r="P24" s="86">
        <f t="shared" si="4"/>
        <v>56255737</v>
      </c>
      <c r="Q24" s="104">
        <f t="shared" si="5"/>
        <v>0.20802232744962587</v>
      </c>
      <c r="R24" s="85">
        <v>51378209</v>
      </c>
      <c r="S24" s="86">
        <v>6865006</v>
      </c>
      <c r="T24" s="86">
        <f t="shared" si="6"/>
        <v>58243215</v>
      </c>
      <c r="U24" s="104">
        <f t="shared" si="7"/>
        <v>0.21537161876394867</v>
      </c>
      <c r="V24" s="85">
        <v>49359551</v>
      </c>
      <c r="W24" s="86">
        <v>11345701</v>
      </c>
      <c r="X24" s="86">
        <f t="shared" si="8"/>
        <v>60705252</v>
      </c>
      <c r="Y24" s="104">
        <f t="shared" si="9"/>
        <v>0.22447573319421726</v>
      </c>
      <c r="Z24" s="85">
        <f t="shared" si="10"/>
        <v>201794265</v>
      </c>
      <c r="AA24" s="86">
        <f t="shared" si="11"/>
        <v>32107470</v>
      </c>
      <c r="AB24" s="86">
        <f t="shared" si="12"/>
        <v>233901735</v>
      </c>
      <c r="AC24" s="104">
        <f t="shared" si="13"/>
        <v>0.8649212667715227</v>
      </c>
      <c r="AD24" s="85">
        <v>50100503</v>
      </c>
      <c r="AE24" s="86">
        <v>6048967</v>
      </c>
      <c r="AF24" s="86">
        <f t="shared" si="14"/>
        <v>56149470</v>
      </c>
      <c r="AG24" s="86">
        <v>236702897</v>
      </c>
      <c r="AH24" s="86">
        <v>235657401</v>
      </c>
      <c r="AI24" s="87">
        <v>209279687</v>
      </c>
      <c r="AJ24" s="124">
        <f t="shared" si="15"/>
        <v>0.8880675341064294</v>
      </c>
      <c r="AK24" s="125">
        <f t="shared" si="16"/>
        <v>0.08113668748787828</v>
      </c>
    </row>
    <row r="25" spans="1:37" ht="12.75">
      <c r="A25" s="62" t="s">
        <v>98</v>
      </c>
      <c r="B25" s="63" t="s">
        <v>478</v>
      </c>
      <c r="C25" s="64" t="s">
        <v>479</v>
      </c>
      <c r="D25" s="85">
        <v>0</v>
      </c>
      <c r="E25" s="86">
        <v>0</v>
      </c>
      <c r="F25" s="87">
        <f t="shared" si="0"/>
        <v>0</v>
      </c>
      <c r="G25" s="85">
        <v>0</v>
      </c>
      <c r="H25" s="86">
        <v>0</v>
      </c>
      <c r="I25" s="87">
        <f t="shared" si="1"/>
        <v>0</v>
      </c>
      <c r="J25" s="85">
        <v>12825427</v>
      </c>
      <c r="K25" s="86">
        <v>0</v>
      </c>
      <c r="L25" s="86">
        <f t="shared" si="2"/>
        <v>12825427</v>
      </c>
      <c r="M25" s="104">
        <f t="shared" si="3"/>
        <v>0</v>
      </c>
      <c r="N25" s="85">
        <v>13793835</v>
      </c>
      <c r="O25" s="86">
        <v>2343019</v>
      </c>
      <c r="P25" s="86">
        <f t="shared" si="4"/>
        <v>16136854</v>
      </c>
      <c r="Q25" s="104">
        <f t="shared" si="5"/>
        <v>0</v>
      </c>
      <c r="R25" s="85">
        <v>12674362</v>
      </c>
      <c r="S25" s="86">
        <v>2854157</v>
      </c>
      <c r="T25" s="86">
        <f t="shared" si="6"/>
        <v>15528519</v>
      </c>
      <c r="U25" s="104">
        <f t="shared" si="7"/>
        <v>0</v>
      </c>
      <c r="V25" s="85">
        <v>17007618</v>
      </c>
      <c r="W25" s="86">
        <v>9659899</v>
      </c>
      <c r="X25" s="86">
        <f t="shared" si="8"/>
        <v>26667517</v>
      </c>
      <c r="Y25" s="104">
        <f t="shared" si="9"/>
        <v>0</v>
      </c>
      <c r="Z25" s="85">
        <f t="shared" si="10"/>
        <v>56301242</v>
      </c>
      <c r="AA25" s="86">
        <f t="shared" si="11"/>
        <v>14857075</v>
      </c>
      <c r="AB25" s="86">
        <f t="shared" si="12"/>
        <v>71158317</v>
      </c>
      <c r="AC25" s="104">
        <f t="shared" si="13"/>
        <v>0</v>
      </c>
      <c r="AD25" s="85">
        <v>4983942</v>
      </c>
      <c r="AE25" s="86">
        <v>1291510</v>
      </c>
      <c r="AF25" s="86">
        <f t="shared" si="14"/>
        <v>6275452</v>
      </c>
      <c r="AG25" s="86">
        <v>85617771</v>
      </c>
      <c r="AH25" s="86">
        <v>85617771</v>
      </c>
      <c r="AI25" s="87">
        <v>47446510</v>
      </c>
      <c r="AJ25" s="124">
        <f t="shared" si="15"/>
        <v>0.5541666110415325</v>
      </c>
      <c r="AK25" s="125">
        <f t="shared" si="16"/>
        <v>3.2494974067206632</v>
      </c>
    </row>
    <row r="26" spans="1:37" ht="12.75">
      <c r="A26" s="62" t="s">
        <v>98</v>
      </c>
      <c r="B26" s="63" t="s">
        <v>480</v>
      </c>
      <c r="C26" s="64" t="s">
        <v>481</v>
      </c>
      <c r="D26" s="85">
        <v>46211929</v>
      </c>
      <c r="E26" s="86">
        <v>24027000</v>
      </c>
      <c r="F26" s="87">
        <f t="shared" si="0"/>
        <v>70238929</v>
      </c>
      <c r="G26" s="85">
        <v>40604176</v>
      </c>
      <c r="H26" s="86">
        <v>21027000</v>
      </c>
      <c r="I26" s="87">
        <f t="shared" si="1"/>
        <v>61631176</v>
      </c>
      <c r="J26" s="85">
        <v>9008733</v>
      </c>
      <c r="K26" s="86">
        <v>5930329</v>
      </c>
      <c r="L26" s="86">
        <f t="shared" si="2"/>
        <v>14939062</v>
      </c>
      <c r="M26" s="104">
        <f t="shared" si="3"/>
        <v>0.2126892054404759</v>
      </c>
      <c r="N26" s="85">
        <v>10096536</v>
      </c>
      <c r="O26" s="86">
        <v>3255681</v>
      </c>
      <c r="P26" s="86">
        <f t="shared" si="4"/>
        <v>13352217</v>
      </c>
      <c r="Q26" s="104">
        <f t="shared" si="5"/>
        <v>0.19009710412868056</v>
      </c>
      <c r="R26" s="85">
        <v>9720423</v>
      </c>
      <c r="S26" s="86">
        <v>7583880</v>
      </c>
      <c r="T26" s="86">
        <f t="shared" si="6"/>
        <v>17304303</v>
      </c>
      <c r="U26" s="104">
        <f t="shared" si="7"/>
        <v>0.28077190998270096</v>
      </c>
      <c r="V26" s="85">
        <v>6803827</v>
      </c>
      <c r="W26" s="86">
        <v>1651775</v>
      </c>
      <c r="X26" s="86">
        <f t="shared" si="8"/>
        <v>8455602</v>
      </c>
      <c r="Y26" s="104">
        <f t="shared" si="9"/>
        <v>0.1371968303833761</v>
      </c>
      <c r="Z26" s="85">
        <f t="shared" si="10"/>
        <v>35629519</v>
      </c>
      <c r="AA26" s="86">
        <f t="shared" si="11"/>
        <v>18421665</v>
      </c>
      <c r="AB26" s="86">
        <f t="shared" si="12"/>
        <v>54051184</v>
      </c>
      <c r="AC26" s="104">
        <f t="shared" si="13"/>
        <v>0.8770104273200953</v>
      </c>
      <c r="AD26" s="85">
        <v>8285732</v>
      </c>
      <c r="AE26" s="86">
        <v>0</v>
      </c>
      <c r="AF26" s="86">
        <f t="shared" si="14"/>
        <v>8285732</v>
      </c>
      <c r="AG26" s="86">
        <v>59944544</v>
      </c>
      <c r="AH26" s="86">
        <v>51346274</v>
      </c>
      <c r="AI26" s="87">
        <v>34474022</v>
      </c>
      <c r="AJ26" s="124">
        <f t="shared" si="15"/>
        <v>0.671402602650389</v>
      </c>
      <c r="AK26" s="125">
        <f t="shared" si="16"/>
        <v>0.02050150789332794</v>
      </c>
    </row>
    <row r="27" spans="1:37" ht="12.75">
      <c r="A27" s="62" t="s">
        <v>98</v>
      </c>
      <c r="B27" s="63" t="s">
        <v>482</v>
      </c>
      <c r="C27" s="64" t="s">
        <v>483</v>
      </c>
      <c r="D27" s="85">
        <v>65802123</v>
      </c>
      <c r="E27" s="86">
        <v>14055000</v>
      </c>
      <c r="F27" s="87">
        <f t="shared" si="0"/>
        <v>79857123</v>
      </c>
      <c r="G27" s="85">
        <v>65802123</v>
      </c>
      <c r="H27" s="86">
        <v>14055000</v>
      </c>
      <c r="I27" s="87">
        <f t="shared" si="1"/>
        <v>79857123</v>
      </c>
      <c r="J27" s="85">
        <v>11739358</v>
      </c>
      <c r="K27" s="86">
        <v>399083</v>
      </c>
      <c r="L27" s="86">
        <f t="shared" si="2"/>
        <v>12138441</v>
      </c>
      <c r="M27" s="104">
        <f t="shared" si="3"/>
        <v>0.1520019823403856</v>
      </c>
      <c r="N27" s="85">
        <v>13401008</v>
      </c>
      <c r="O27" s="86">
        <v>3346688</v>
      </c>
      <c r="P27" s="86">
        <f t="shared" si="4"/>
        <v>16747696</v>
      </c>
      <c r="Q27" s="104">
        <f t="shared" si="5"/>
        <v>0.209720753401046</v>
      </c>
      <c r="R27" s="85">
        <v>13845398</v>
      </c>
      <c r="S27" s="86">
        <v>1078620</v>
      </c>
      <c r="T27" s="86">
        <f t="shared" si="6"/>
        <v>14924018</v>
      </c>
      <c r="U27" s="104">
        <f t="shared" si="7"/>
        <v>0.18688399280299642</v>
      </c>
      <c r="V27" s="85">
        <v>13114663</v>
      </c>
      <c r="W27" s="86">
        <v>6922042</v>
      </c>
      <c r="X27" s="86">
        <f t="shared" si="8"/>
        <v>20036705</v>
      </c>
      <c r="Y27" s="104">
        <f t="shared" si="9"/>
        <v>0.2509069228552098</v>
      </c>
      <c r="Z27" s="85">
        <f t="shared" si="10"/>
        <v>52100427</v>
      </c>
      <c r="AA27" s="86">
        <f t="shared" si="11"/>
        <v>11746433</v>
      </c>
      <c r="AB27" s="86">
        <f t="shared" si="12"/>
        <v>63846860</v>
      </c>
      <c r="AC27" s="104">
        <f t="shared" si="13"/>
        <v>0.7995136513996378</v>
      </c>
      <c r="AD27" s="85">
        <v>13035505</v>
      </c>
      <c r="AE27" s="86">
        <v>1069679</v>
      </c>
      <c r="AF27" s="86">
        <f t="shared" si="14"/>
        <v>14105184</v>
      </c>
      <c r="AG27" s="86">
        <v>77922696</v>
      </c>
      <c r="AH27" s="86">
        <v>77007696</v>
      </c>
      <c r="AI27" s="87">
        <v>57713131</v>
      </c>
      <c r="AJ27" s="124">
        <f t="shared" si="15"/>
        <v>0.7494462761228436</v>
      </c>
      <c r="AK27" s="125">
        <f t="shared" si="16"/>
        <v>0.420520639787471</v>
      </c>
    </row>
    <row r="28" spans="1:37" ht="12.75">
      <c r="A28" s="62" t="s">
        <v>98</v>
      </c>
      <c r="B28" s="63" t="s">
        <v>484</v>
      </c>
      <c r="C28" s="64" t="s">
        <v>485</v>
      </c>
      <c r="D28" s="85">
        <v>118921000</v>
      </c>
      <c r="E28" s="86">
        <v>25130783</v>
      </c>
      <c r="F28" s="87">
        <f t="shared" si="0"/>
        <v>144051783</v>
      </c>
      <c r="G28" s="85">
        <v>109667120</v>
      </c>
      <c r="H28" s="86">
        <v>10121000</v>
      </c>
      <c r="I28" s="87">
        <f t="shared" si="1"/>
        <v>119788120</v>
      </c>
      <c r="J28" s="85">
        <v>24961860</v>
      </c>
      <c r="K28" s="86">
        <v>0</v>
      </c>
      <c r="L28" s="86">
        <f t="shared" si="2"/>
        <v>24961860</v>
      </c>
      <c r="M28" s="104">
        <f t="shared" si="3"/>
        <v>0.17328393637446335</v>
      </c>
      <c r="N28" s="85">
        <v>25677556</v>
      </c>
      <c r="O28" s="86">
        <v>0</v>
      </c>
      <c r="P28" s="86">
        <f t="shared" si="4"/>
        <v>25677556</v>
      </c>
      <c r="Q28" s="104">
        <f t="shared" si="5"/>
        <v>0.17825226085538975</v>
      </c>
      <c r="R28" s="85">
        <v>26126981</v>
      </c>
      <c r="S28" s="86">
        <v>0</v>
      </c>
      <c r="T28" s="86">
        <f t="shared" si="6"/>
        <v>26126981</v>
      </c>
      <c r="U28" s="104">
        <f t="shared" si="7"/>
        <v>0.21810995113705767</v>
      </c>
      <c r="V28" s="85">
        <v>22782113</v>
      </c>
      <c r="W28" s="86">
        <v>0</v>
      </c>
      <c r="X28" s="86">
        <f t="shared" si="8"/>
        <v>22782113</v>
      </c>
      <c r="Y28" s="104">
        <f t="shared" si="9"/>
        <v>0.19018674806817237</v>
      </c>
      <c r="Z28" s="85">
        <f t="shared" si="10"/>
        <v>99548510</v>
      </c>
      <c r="AA28" s="86">
        <f t="shared" si="11"/>
        <v>0</v>
      </c>
      <c r="AB28" s="86">
        <f t="shared" si="12"/>
        <v>99548510</v>
      </c>
      <c r="AC28" s="104">
        <f t="shared" si="13"/>
        <v>0.8310382532090829</v>
      </c>
      <c r="AD28" s="85">
        <v>22125192</v>
      </c>
      <c r="AE28" s="86">
        <v>0</v>
      </c>
      <c r="AF28" s="86">
        <f t="shared" si="14"/>
        <v>22125192</v>
      </c>
      <c r="AG28" s="86">
        <v>127913013</v>
      </c>
      <c r="AH28" s="86">
        <v>127913013</v>
      </c>
      <c r="AI28" s="87">
        <v>87969548</v>
      </c>
      <c r="AJ28" s="124">
        <f t="shared" si="15"/>
        <v>0.6877294650232342</v>
      </c>
      <c r="AK28" s="125">
        <f t="shared" si="16"/>
        <v>0.029691086974522163</v>
      </c>
    </row>
    <row r="29" spans="1:37" ht="12.75">
      <c r="A29" s="62" t="s">
        <v>98</v>
      </c>
      <c r="B29" s="63" t="s">
        <v>486</v>
      </c>
      <c r="C29" s="64" t="s">
        <v>487</v>
      </c>
      <c r="D29" s="85">
        <v>162912550</v>
      </c>
      <c r="E29" s="86">
        <v>87473000</v>
      </c>
      <c r="F29" s="87">
        <f t="shared" si="0"/>
        <v>250385550</v>
      </c>
      <c r="G29" s="85">
        <v>152531232</v>
      </c>
      <c r="H29" s="86">
        <v>87473000</v>
      </c>
      <c r="I29" s="87">
        <f t="shared" si="1"/>
        <v>240004232</v>
      </c>
      <c r="J29" s="85">
        <v>31398231</v>
      </c>
      <c r="K29" s="86">
        <v>1343968</v>
      </c>
      <c r="L29" s="86">
        <f t="shared" si="2"/>
        <v>32742199</v>
      </c>
      <c r="M29" s="104">
        <f t="shared" si="3"/>
        <v>0.130767126936838</v>
      </c>
      <c r="N29" s="85">
        <v>36911870</v>
      </c>
      <c r="O29" s="86">
        <v>4120483</v>
      </c>
      <c r="P29" s="86">
        <f t="shared" si="4"/>
        <v>41032353</v>
      </c>
      <c r="Q29" s="104">
        <f t="shared" si="5"/>
        <v>0.16387668138197273</v>
      </c>
      <c r="R29" s="85">
        <v>35001232</v>
      </c>
      <c r="S29" s="86">
        <v>3056367</v>
      </c>
      <c r="T29" s="86">
        <f t="shared" si="6"/>
        <v>38057599</v>
      </c>
      <c r="U29" s="104">
        <f t="shared" si="7"/>
        <v>0.15857053303960073</v>
      </c>
      <c r="V29" s="85">
        <v>59704973</v>
      </c>
      <c r="W29" s="86">
        <v>3783892</v>
      </c>
      <c r="X29" s="86">
        <f t="shared" si="8"/>
        <v>63488865</v>
      </c>
      <c r="Y29" s="104">
        <f t="shared" si="9"/>
        <v>0.2645322729142543</v>
      </c>
      <c r="Z29" s="85">
        <f t="shared" si="10"/>
        <v>163016306</v>
      </c>
      <c r="AA29" s="86">
        <f t="shared" si="11"/>
        <v>12304710</v>
      </c>
      <c r="AB29" s="86">
        <f t="shared" si="12"/>
        <v>175321016</v>
      </c>
      <c r="AC29" s="104">
        <f t="shared" si="13"/>
        <v>0.7304913523358205</v>
      </c>
      <c r="AD29" s="85">
        <v>31024620</v>
      </c>
      <c r="AE29" s="86">
        <v>5794943</v>
      </c>
      <c r="AF29" s="86">
        <f t="shared" si="14"/>
        <v>36819563</v>
      </c>
      <c r="AG29" s="86">
        <v>168458900</v>
      </c>
      <c r="AH29" s="86">
        <v>168458900</v>
      </c>
      <c r="AI29" s="87">
        <v>144958567</v>
      </c>
      <c r="AJ29" s="124">
        <f t="shared" si="15"/>
        <v>0.8604981215002591</v>
      </c>
      <c r="AK29" s="125">
        <f t="shared" si="16"/>
        <v>0.724324240350164</v>
      </c>
    </row>
    <row r="30" spans="1:37" ht="12.75">
      <c r="A30" s="62" t="s">
        <v>113</v>
      </c>
      <c r="B30" s="63" t="s">
        <v>488</v>
      </c>
      <c r="C30" s="64" t="s">
        <v>489</v>
      </c>
      <c r="D30" s="85">
        <v>51975711</v>
      </c>
      <c r="E30" s="86">
        <v>160750</v>
      </c>
      <c r="F30" s="87">
        <f t="shared" si="0"/>
        <v>52136461</v>
      </c>
      <c r="G30" s="85">
        <v>49621479</v>
      </c>
      <c r="H30" s="86">
        <v>160750</v>
      </c>
      <c r="I30" s="87">
        <f t="shared" si="1"/>
        <v>49782229</v>
      </c>
      <c r="J30" s="85">
        <v>13031872</v>
      </c>
      <c r="K30" s="86">
        <v>0</v>
      </c>
      <c r="L30" s="86">
        <f t="shared" si="2"/>
        <v>13031872</v>
      </c>
      <c r="M30" s="104">
        <f t="shared" si="3"/>
        <v>0.24995697348924392</v>
      </c>
      <c r="N30" s="85">
        <v>14712509</v>
      </c>
      <c r="O30" s="86">
        <v>0</v>
      </c>
      <c r="P30" s="86">
        <f t="shared" si="4"/>
        <v>14712509</v>
      </c>
      <c r="Q30" s="104">
        <f t="shared" si="5"/>
        <v>0.28219232218312634</v>
      </c>
      <c r="R30" s="85">
        <v>13611714</v>
      </c>
      <c r="S30" s="86">
        <v>0</v>
      </c>
      <c r="T30" s="86">
        <f t="shared" si="6"/>
        <v>13611714</v>
      </c>
      <c r="U30" s="104">
        <f t="shared" si="7"/>
        <v>0.27342516141653683</v>
      </c>
      <c r="V30" s="85">
        <v>11249883</v>
      </c>
      <c r="W30" s="86">
        <v>0</v>
      </c>
      <c r="X30" s="86">
        <f t="shared" si="8"/>
        <v>11249883</v>
      </c>
      <c r="Y30" s="104">
        <f t="shared" si="9"/>
        <v>0.22598190611352498</v>
      </c>
      <c r="Z30" s="85">
        <f t="shared" si="10"/>
        <v>52605978</v>
      </c>
      <c r="AA30" s="86">
        <f t="shared" si="11"/>
        <v>0</v>
      </c>
      <c r="AB30" s="86">
        <f t="shared" si="12"/>
        <v>52605978</v>
      </c>
      <c r="AC30" s="104">
        <f t="shared" si="13"/>
        <v>1.0567220282563081</v>
      </c>
      <c r="AD30" s="85">
        <v>12759092</v>
      </c>
      <c r="AE30" s="86">
        <v>0</v>
      </c>
      <c r="AF30" s="86">
        <f t="shared" si="14"/>
        <v>12759092</v>
      </c>
      <c r="AG30" s="86">
        <v>51274229</v>
      </c>
      <c r="AH30" s="86">
        <v>50922288</v>
      </c>
      <c r="AI30" s="87">
        <v>47843190</v>
      </c>
      <c r="AJ30" s="124">
        <f t="shared" si="15"/>
        <v>0.9395333925294166</v>
      </c>
      <c r="AK30" s="125">
        <f t="shared" si="16"/>
        <v>-0.11828498454278724</v>
      </c>
    </row>
    <row r="31" spans="1:37" ht="16.5">
      <c r="A31" s="65"/>
      <c r="B31" s="66" t="s">
        <v>490</v>
      </c>
      <c r="C31" s="67"/>
      <c r="D31" s="88">
        <f>SUM(D22:D30)</f>
        <v>936602602</v>
      </c>
      <c r="E31" s="89">
        <f>SUM(E22:E30)</f>
        <v>225772533</v>
      </c>
      <c r="F31" s="90">
        <f t="shared" si="0"/>
        <v>1162375135</v>
      </c>
      <c r="G31" s="88">
        <f>SUM(G22:G30)</f>
        <v>936324596</v>
      </c>
      <c r="H31" s="89">
        <f>SUM(H22:H30)</f>
        <v>226713842</v>
      </c>
      <c r="I31" s="90">
        <f t="shared" si="1"/>
        <v>1163038438</v>
      </c>
      <c r="J31" s="88">
        <f>SUM(J22:J30)</f>
        <v>202710639</v>
      </c>
      <c r="K31" s="89">
        <f>SUM(K22:K30)</f>
        <v>23113534</v>
      </c>
      <c r="L31" s="89">
        <f t="shared" si="2"/>
        <v>225824173</v>
      </c>
      <c r="M31" s="105">
        <f t="shared" si="3"/>
        <v>0.1942782206881946</v>
      </c>
      <c r="N31" s="88">
        <f>SUM(N22:N30)</f>
        <v>214420492</v>
      </c>
      <c r="O31" s="89">
        <f>SUM(O22:O30)</f>
        <v>32174980</v>
      </c>
      <c r="P31" s="89">
        <f t="shared" si="4"/>
        <v>246595472</v>
      </c>
      <c r="Q31" s="105">
        <f t="shared" si="5"/>
        <v>0.21214792417251768</v>
      </c>
      <c r="R31" s="88">
        <f>SUM(R22:R30)</f>
        <v>213891005</v>
      </c>
      <c r="S31" s="89">
        <f>SUM(S22:S30)</f>
        <v>28635228</v>
      </c>
      <c r="T31" s="89">
        <f t="shared" si="6"/>
        <v>242526233</v>
      </c>
      <c r="U31" s="105">
        <f t="shared" si="7"/>
        <v>0.20852813206849488</v>
      </c>
      <c r="V31" s="88">
        <f>SUM(V22:V30)</f>
        <v>263311464</v>
      </c>
      <c r="W31" s="89">
        <f>SUM(W22:W30)</f>
        <v>40754155</v>
      </c>
      <c r="X31" s="89">
        <f t="shared" si="8"/>
        <v>304065619</v>
      </c>
      <c r="Y31" s="105">
        <f t="shared" si="9"/>
        <v>0.26144073064591183</v>
      </c>
      <c r="Z31" s="88">
        <f t="shared" si="10"/>
        <v>894333600</v>
      </c>
      <c r="AA31" s="89">
        <f t="shared" si="11"/>
        <v>124677897</v>
      </c>
      <c r="AB31" s="89">
        <f t="shared" si="12"/>
        <v>1019011497</v>
      </c>
      <c r="AC31" s="105">
        <f t="shared" si="13"/>
        <v>0.8761632149942752</v>
      </c>
      <c r="AD31" s="88">
        <f>SUM(AD22:AD30)</f>
        <v>195921392</v>
      </c>
      <c r="AE31" s="89">
        <f>SUM(AE22:AE30)</f>
        <v>19999640</v>
      </c>
      <c r="AF31" s="89">
        <f t="shared" si="14"/>
        <v>215921032</v>
      </c>
      <c r="AG31" s="89">
        <f>SUM(AG22:AG30)</f>
        <v>1126856869</v>
      </c>
      <c r="AH31" s="89">
        <f>SUM(AH22:AH30)</f>
        <v>1093455433</v>
      </c>
      <c r="AI31" s="90">
        <f>SUM(AI22:AI30)</f>
        <v>1001404123</v>
      </c>
      <c r="AJ31" s="126">
        <f t="shared" si="15"/>
        <v>0.9158161300205456</v>
      </c>
      <c r="AK31" s="127">
        <f t="shared" si="16"/>
        <v>0.4082260360815615</v>
      </c>
    </row>
    <row r="32" spans="1:37" ht="12.75">
      <c r="A32" s="62" t="s">
        <v>98</v>
      </c>
      <c r="B32" s="63" t="s">
        <v>491</v>
      </c>
      <c r="C32" s="64" t="s">
        <v>492</v>
      </c>
      <c r="D32" s="85">
        <v>208507737</v>
      </c>
      <c r="E32" s="86">
        <v>36906800</v>
      </c>
      <c r="F32" s="87">
        <f t="shared" si="0"/>
        <v>245414537</v>
      </c>
      <c r="G32" s="85">
        <v>208507737</v>
      </c>
      <c r="H32" s="86">
        <v>36906800</v>
      </c>
      <c r="I32" s="87">
        <f t="shared" si="1"/>
        <v>245414537</v>
      </c>
      <c r="J32" s="85">
        <v>39908509</v>
      </c>
      <c r="K32" s="86">
        <v>9597527</v>
      </c>
      <c r="L32" s="86">
        <f t="shared" si="2"/>
        <v>49506036</v>
      </c>
      <c r="M32" s="104">
        <f t="shared" si="3"/>
        <v>0.20172413828933045</v>
      </c>
      <c r="N32" s="85">
        <v>57253537</v>
      </c>
      <c r="O32" s="86">
        <v>14941804</v>
      </c>
      <c r="P32" s="86">
        <f t="shared" si="4"/>
        <v>72195341</v>
      </c>
      <c r="Q32" s="104">
        <f t="shared" si="5"/>
        <v>0.29417711714445016</v>
      </c>
      <c r="R32" s="85">
        <v>59690288</v>
      </c>
      <c r="S32" s="86">
        <v>20464987</v>
      </c>
      <c r="T32" s="86">
        <f t="shared" si="6"/>
        <v>80155275</v>
      </c>
      <c r="U32" s="104">
        <f t="shared" si="7"/>
        <v>0.3266117646486443</v>
      </c>
      <c r="V32" s="85">
        <v>43221809</v>
      </c>
      <c r="W32" s="86">
        <v>5026758</v>
      </c>
      <c r="X32" s="86">
        <f t="shared" si="8"/>
        <v>48248567</v>
      </c>
      <c r="Y32" s="104">
        <f t="shared" si="9"/>
        <v>0.19660028126206722</v>
      </c>
      <c r="Z32" s="85">
        <f t="shared" si="10"/>
        <v>200074143</v>
      </c>
      <c r="AA32" s="86">
        <f t="shared" si="11"/>
        <v>50031076</v>
      </c>
      <c r="AB32" s="86">
        <f t="shared" si="12"/>
        <v>250105219</v>
      </c>
      <c r="AC32" s="104">
        <f t="shared" si="13"/>
        <v>1.0191133013444922</v>
      </c>
      <c r="AD32" s="85">
        <v>47241595</v>
      </c>
      <c r="AE32" s="86">
        <v>8039328</v>
      </c>
      <c r="AF32" s="86">
        <f t="shared" si="14"/>
        <v>55280923</v>
      </c>
      <c r="AG32" s="86">
        <v>217933004</v>
      </c>
      <c r="AH32" s="86">
        <v>217933004</v>
      </c>
      <c r="AI32" s="87">
        <v>224060975</v>
      </c>
      <c r="AJ32" s="124">
        <f t="shared" si="15"/>
        <v>1.0281186001547522</v>
      </c>
      <c r="AK32" s="125">
        <f t="shared" si="16"/>
        <v>-0.12721126237345926</v>
      </c>
    </row>
    <row r="33" spans="1:37" ht="12.75">
      <c r="A33" s="62" t="s">
        <v>98</v>
      </c>
      <c r="B33" s="63" t="s">
        <v>493</v>
      </c>
      <c r="C33" s="64" t="s">
        <v>494</v>
      </c>
      <c r="D33" s="85">
        <v>60707760</v>
      </c>
      <c r="E33" s="86">
        <v>18298000</v>
      </c>
      <c r="F33" s="87">
        <f t="shared" si="0"/>
        <v>79005760</v>
      </c>
      <c r="G33" s="85">
        <v>65979816</v>
      </c>
      <c r="H33" s="86">
        <v>19398000</v>
      </c>
      <c r="I33" s="87">
        <f t="shared" si="1"/>
        <v>85377816</v>
      </c>
      <c r="J33" s="85">
        <v>10710704</v>
      </c>
      <c r="K33" s="86">
        <v>2995873</v>
      </c>
      <c r="L33" s="86">
        <f t="shared" si="2"/>
        <v>13706577</v>
      </c>
      <c r="M33" s="104">
        <f t="shared" si="3"/>
        <v>0.17348832540817277</v>
      </c>
      <c r="N33" s="85">
        <v>12077662</v>
      </c>
      <c r="O33" s="86">
        <v>1706047</v>
      </c>
      <c r="P33" s="86">
        <f t="shared" si="4"/>
        <v>13783709</v>
      </c>
      <c r="Q33" s="104">
        <f t="shared" si="5"/>
        <v>0.1744646086563815</v>
      </c>
      <c r="R33" s="85">
        <v>9811455</v>
      </c>
      <c r="S33" s="86">
        <v>4305136</v>
      </c>
      <c r="T33" s="86">
        <f t="shared" si="6"/>
        <v>14116591</v>
      </c>
      <c r="U33" s="104">
        <f t="shared" si="7"/>
        <v>0.16534261077842516</v>
      </c>
      <c r="V33" s="85">
        <v>8436796</v>
      </c>
      <c r="W33" s="86">
        <v>932460</v>
      </c>
      <c r="X33" s="86">
        <f t="shared" si="8"/>
        <v>9369256</v>
      </c>
      <c r="Y33" s="104">
        <f t="shared" si="9"/>
        <v>0.10973876398993387</v>
      </c>
      <c r="Z33" s="85">
        <f t="shared" si="10"/>
        <v>41036617</v>
      </c>
      <c r="AA33" s="86">
        <f t="shared" si="11"/>
        <v>9939516</v>
      </c>
      <c r="AB33" s="86">
        <f t="shared" si="12"/>
        <v>50976133</v>
      </c>
      <c r="AC33" s="104">
        <f t="shared" si="13"/>
        <v>0.5970653196375977</v>
      </c>
      <c r="AD33" s="85">
        <v>8334188</v>
      </c>
      <c r="AE33" s="86">
        <v>2699602</v>
      </c>
      <c r="AF33" s="86">
        <f t="shared" si="14"/>
        <v>11033790</v>
      </c>
      <c r="AG33" s="86">
        <v>79738418</v>
      </c>
      <c r="AH33" s="86">
        <v>77879730</v>
      </c>
      <c r="AI33" s="87">
        <v>47644337</v>
      </c>
      <c r="AJ33" s="124">
        <f t="shared" si="15"/>
        <v>0.6117681327349235</v>
      </c>
      <c r="AK33" s="125">
        <f t="shared" si="16"/>
        <v>-0.15085786479532415</v>
      </c>
    </row>
    <row r="34" spans="1:37" ht="12.75">
      <c r="A34" s="62" t="s">
        <v>98</v>
      </c>
      <c r="B34" s="63" t="s">
        <v>495</v>
      </c>
      <c r="C34" s="64" t="s">
        <v>496</v>
      </c>
      <c r="D34" s="85">
        <v>224875674</v>
      </c>
      <c r="E34" s="86">
        <v>39155000</v>
      </c>
      <c r="F34" s="87">
        <f t="shared" si="0"/>
        <v>264030674</v>
      </c>
      <c r="G34" s="85">
        <v>214311211</v>
      </c>
      <c r="H34" s="86">
        <v>24352000</v>
      </c>
      <c r="I34" s="87">
        <f t="shared" si="1"/>
        <v>238663211</v>
      </c>
      <c r="J34" s="85">
        <v>28977956</v>
      </c>
      <c r="K34" s="86">
        <v>5507454</v>
      </c>
      <c r="L34" s="86">
        <f t="shared" si="2"/>
        <v>34485410</v>
      </c>
      <c r="M34" s="104">
        <f t="shared" si="3"/>
        <v>0.1306113773735244</v>
      </c>
      <c r="N34" s="85">
        <v>40566113</v>
      </c>
      <c r="O34" s="86">
        <v>2702447</v>
      </c>
      <c r="P34" s="86">
        <f t="shared" si="4"/>
        <v>43268560</v>
      </c>
      <c r="Q34" s="104">
        <f t="shared" si="5"/>
        <v>0.16387701983444544</v>
      </c>
      <c r="R34" s="85">
        <v>12838709</v>
      </c>
      <c r="S34" s="86">
        <v>755578</v>
      </c>
      <c r="T34" s="86">
        <f t="shared" si="6"/>
        <v>13594287</v>
      </c>
      <c r="U34" s="104">
        <f t="shared" si="7"/>
        <v>0.056960127801180045</v>
      </c>
      <c r="V34" s="85">
        <v>23710425</v>
      </c>
      <c r="W34" s="86">
        <v>2086858</v>
      </c>
      <c r="X34" s="86">
        <f t="shared" si="8"/>
        <v>25797283</v>
      </c>
      <c r="Y34" s="104">
        <f t="shared" si="9"/>
        <v>0.10809073963225946</v>
      </c>
      <c r="Z34" s="85">
        <f t="shared" si="10"/>
        <v>106093203</v>
      </c>
      <c r="AA34" s="86">
        <f t="shared" si="11"/>
        <v>11052337</v>
      </c>
      <c r="AB34" s="86">
        <f t="shared" si="12"/>
        <v>117145540</v>
      </c>
      <c r="AC34" s="104">
        <f t="shared" si="13"/>
        <v>0.49084037505889416</v>
      </c>
      <c r="AD34" s="85">
        <v>52380396</v>
      </c>
      <c r="AE34" s="86">
        <v>10845918</v>
      </c>
      <c r="AF34" s="86">
        <f t="shared" si="14"/>
        <v>63226314</v>
      </c>
      <c r="AG34" s="86">
        <v>231035922</v>
      </c>
      <c r="AH34" s="86">
        <v>248644000</v>
      </c>
      <c r="AI34" s="87">
        <v>139372990</v>
      </c>
      <c r="AJ34" s="124">
        <f t="shared" si="15"/>
        <v>0.560532287125368</v>
      </c>
      <c r="AK34" s="125">
        <f t="shared" si="16"/>
        <v>-0.5919850238304261</v>
      </c>
    </row>
    <row r="35" spans="1:37" ht="12.75">
      <c r="A35" s="62" t="s">
        <v>98</v>
      </c>
      <c r="B35" s="63" t="s">
        <v>497</v>
      </c>
      <c r="C35" s="64" t="s">
        <v>498</v>
      </c>
      <c r="D35" s="85">
        <v>83323559</v>
      </c>
      <c r="E35" s="86">
        <v>13864000</v>
      </c>
      <c r="F35" s="87">
        <f t="shared" si="0"/>
        <v>97187559</v>
      </c>
      <c r="G35" s="85">
        <v>90654655</v>
      </c>
      <c r="H35" s="86">
        <v>4604600</v>
      </c>
      <c r="I35" s="87">
        <f t="shared" si="1"/>
        <v>95259255</v>
      </c>
      <c r="J35" s="85">
        <v>9916638</v>
      </c>
      <c r="K35" s="86">
        <v>2511635</v>
      </c>
      <c r="L35" s="86">
        <f t="shared" si="2"/>
        <v>12428273</v>
      </c>
      <c r="M35" s="104">
        <f t="shared" si="3"/>
        <v>0.1278792587022378</v>
      </c>
      <c r="N35" s="85">
        <v>15100255</v>
      </c>
      <c r="O35" s="86">
        <v>7577358</v>
      </c>
      <c r="P35" s="86">
        <f t="shared" si="4"/>
        <v>22677613</v>
      </c>
      <c r="Q35" s="104">
        <f t="shared" si="5"/>
        <v>0.23333864162593074</v>
      </c>
      <c r="R35" s="85">
        <v>4717526</v>
      </c>
      <c r="S35" s="86">
        <v>1105862</v>
      </c>
      <c r="T35" s="86">
        <f t="shared" si="6"/>
        <v>5823388</v>
      </c>
      <c r="U35" s="104">
        <f t="shared" si="7"/>
        <v>0.06113199184688144</v>
      </c>
      <c r="V35" s="85">
        <v>8031141</v>
      </c>
      <c r="W35" s="86">
        <v>3567733</v>
      </c>
      <c r="X35" s="86">
        <f t="shared" si="8"/>
        <v>11598874</v>
      </c>
      <c r="Y35" s="104">
        <f t="shared" si="9"/>
        <v>0.12176112441777967</v>
      </c>
      <c r="Z35" s="85">
        <f t="shared" si="10"/>
        <v>37765560</v>
      </c>
      <c r="AA35" s="86">
        <f t="shared" si="11"/>
        <v>14762588</v>
      </c>
      <c r="AB35" s="86">
        <f t="shared" si="12"/>
        <v>52528148</v>
      </c>
      <c r="AC35" s="104">
        <f t="shared" si="13"/>
        <v>0.5514230402074843</v>
      </c>
      <c r="AD35" s="85">
        <v>21219056</v>
      </c>
      <c r="AE35" s="86">
        <v>0</v>
      </c>
      <c r="AF35" s="86">
        <f t="shared" si="14"/>
        <v>21219056</v>
      </c>
      <c r="AG35" s="86">
        <v>95870808</v>
      </c>
      <c r="AH35" s="86">
        <v>105147758</v>
      </c>
      <c r="AI35" s="87">
        <v>59140997</v>
      </c>
      <c r="AJ35" s="124">
        <f t="shared" si="15"/>
        <v>0.562456091550711</v>
      </c>
      <c r="AK35" s="125">
        <f t="shared" si="16"/>
        <v>-0.45337464588434095</v>
      </c>
    </row>
    <row r="36" spans="1:37" ht="12.75">
      <c r="A36" s="62" t="s">
        <v>98</v>
      </c>
      <c r="B36" s="63" t="s">
        <v>499</v>
      </c>
      <c r="C36" s="64" t="s">
        <v>500</v>
      </c>
      <c r="D36" s="85">
        <v>663045792</v>
      </c>
      <c r="E36" s="86">
        <v>91816543</v>
      </c>
      <c r="F36" s="87">
        <f t="shared" si="0"/>
        <v>754862335</v>
      </c>
      <c r="G36" s="85">
        <v>663798424</v>
      </c>
      <c r="H36" s="86">
        <v>91816543</v>
      </c>
      <c r="I36" s="87">
        <f t="shared" si="1"/>
        <v>755614967</v>
      </c>
      <c r="J36" s="85">
        <v>140279587</v>
      </c>
      <c r="K36" s="86">
        <v>2559660</v>
      </c>
      <c r="L36" s="86">
        <f t="shared" si="2"/>
        <v>142839247</v>
      </c>
      <c r="M36" s="104">
        <f t="shared" si="3"/>
        <v>0.18922555859142184</v>
      </c>
      <c r="N36" s="85">
        <v>138820126</v>
      </c>
      <c r="O36" s="86">
        <v>8471808</v>
      </c>
      <c r="P36" s="86">
        <f t="shared" si="4"/>
        <v>147291934</v>
      </c>
      <c r="Q36" s="104">
        <f t="shared" si="5"/>
        <v>0.1951242328178952</v>
      </c>
      <c r="R36" s="85">
        <v>136822025</v>
      </c>
      <c r="S36" s="86">
        <v>7714316</v>
      </c>
      <c r="T36" s="86">
        <f t="shared" si="6"/>
        <v>144536341</v>
      </c>
      <c r="U36" s="104">
        <f t="shared" si="7"/>
        <v>0.19128305726109313</v>
      </c>
      <c r="V36" s="85">
        <v>116201915</v>
      </c>
      <c r="W36" s="86">
        <v>25206087</v>
      </c>
      <c r="X36" s="86">
        <f t="shared" si="8"/>
        <v>141408002</v>
      </c>
      <c r="Y36" s="104">
        <f t="shared" si="9"/>
        <v>0.18714293413407201</v>
      </c>
      <c r="Z36" s="85">
        <f t="shared" si="10"/>
        <v>532123653</v>
      </c>
      <c r="AA36" s="86">
        <f t="shared" si="11"/>
        <v>43951871</v>
      </c>
      <c r="AB36" s="86">
        <f t="shared" si="12"/>
        <v>576075524</v>
      </c>
      <c r="AC36" s="104">
        <f t="shared" si="13"/>
        <v>0.7623929503238651</v>
      </c>
      <c r="AD36" s="85">
        <v>155800535</v>
      </c>
      <c r="AE36" s="86">
        <v>17319441</v>
      </c>
      <c r="AF36" s="86">
        <f t="shared" si="14"/>
        <v>173119976</v>
      </c>
      <c r="AG36" s="86">
        <v>725205410</v>
      </c>
      <c r="AH36" s="86">
        <v>746922367</v>
      </c>
      <c r="AI36" s="87">
        <v>613564579</v>
      </c>
      <c r="AJ36" s="124">
        <f t="shared" si="15"/>
        <v>0.8214569627421534</v>
      </c>
      <c r="AK36" s="125">
        <f t="shared" si="16"/>
        <v>-0.18317917280672447</v>
      </c>
    </row>
    <row r="37" spans="1:37" ht="12.75">
      <c r="A37" s="62" t="s">
        <v>113</v>
      </c>
      <c r="B37" s="63" t="s">
        <v>501</v>
      </c>
      <c r="C37" s="64" t="s">
        <v>502</v>
      </c>
      <c r="D37" s="85">
        <v>64240337</v>
      </c>
      <c r="E37" s="86">
        <v>1530000</v>
      </c>
      <c r="F37" s="87">
        <f t="shared" si="0"/>
        <v>65770337</v>
      </c>
      <c r="G37" s="85">
        <v>69544904</v>
      </c>
      <c r="H37" s="86">
        <v>740000</v>
      </c>
      <c r="I37" s="87">
        <f t="shared" si="1"/>
        <v>70284904</v>
      </c>
      <c r="J37" s="85">
        <v>12296778</v>
      </c>
      <c r="K37" s="86">
        <v>0</v>
      </c>
      <c r="L37" s="86">
        <f t="shared" si="2"/>
        <v>12296778</v>
      </c>
      <c r="M37" s="104">
        <f t="shared" si="3"/>
        <v>0.1869654096496419</v>
      </c>
      <c r="N37" s="85">
        <v>16887546</v>
      </c>
      <c r="O37" s="86">
        <v>0</v>
      </c>
      <c r="P37" s="86">
        <f t="shared" si="4"/>
        <v>16887546</v>
      </c>
      <c r="Q37" s="104">
        <f t="shared" si="5"/>
        <v>0.256765386499388</v>
      </c>
      <c r="R37" s="85">
        <v>15518234</v>
      </c>
      <c r="S37" s="86">
        <v>0</v>
      </c>
      <c r="T37" s="86">
        <f t="shared" si="6"/>
        <v>15518234</v>
      </c>
      <c r="U37" s="104">
        <f t="shared" si="7"/>
        <v>0.22079042748639166</v>
      </c>
      <c r="V37" s="85">
        <v>18020764</v>
      </c>
      <c r="W37" s="86">
        <v>2700</v>
      </c>
      <c r="X37" s="86">
        <f t="shared" si="8"/>
        <v>18023464</v>
      </c>
      <c r="Y37" s="104">
        <f t="shared" si="9"/>
        <v>0.2564343546659749</v>
      </c>
      <c r="Z37" s="85">
        <f t="shared" si="10"/>
        <v>62723322</v>
      </c>
      <c r="AA37" s="86">
        <f t="shared" si="11"/>
        <v>2700</v>
      </c>
      <c r="AB37" s="86">
        <f t="shared" si="12"/>
        <v>62726022</v>
      </c>
      <c r="AC37" s="104">
        <f t="shared" si="13"/>
        <v>0.8924536910514952</v>
      </c>
      <c r="AD37" s="85">
        <v>12064641</v>
      </c>
      <c r="AE37" s="86">
        <v>533902</v>
      </c>
      <c r="AF37" s="86">
        <f t="shared" si="14"/>
        <v>12598543</v>
      </c>
      <c r="AG37" s="86">
        <v>63855072</v>
      </c>
      <c r="AH37" s="86">
        <v>65889199</v>
      </c>
      <c r="AI37" s="87">
        <v>58094467</v>
      </c>
      <c r="AJ37" s="124">
        <f t="shared" si="15"/>
        <v>0.8816993965885062</v>
      </c>
      <c r="AK37" s="125">
        <f t="shared" si="16"/>
        <v>0.43059907800449615</v>
      </c>
    </row>
    <row r="38" spans="1:37" ht="16.5">
      <c r="A38" s="65"/>
      <c r="B38" s="66" t="s">
        <v>503</v>
      </c>
      <c r="C38" s="67"/>
      <c r="D38" s="88">
        <f>SUM(D32:D37)</f>
        <v>1304700859</v>
      </c>
      <c r="E38" s="89">
        <f>SUM(E32:E37)</f>
        <v>201570343</v>
      </c>
      <c r="F38" s="90">
        <f t="shared" si="0"/>
        <v>1506271202</v>
      </c>
      <c r="G38" s="88">
        <f>SUM(G32:G37)</f>
        <v>1312796747</v>
      </c>
      <c r="H38" s="89">
        <f>SUM(H32:H37)</f>
        <v>177817943</v>
      </c>
      <c r="I38" s="90">
        <f t="shared" si="1"/>
        <v>1490614690</v>
      </c>
      <c r="J38" s="88">
        <f>SUM(J32:J37)</f>
        <v>242090172</v>
      </c>
      <c r="K38" s="89">
        <f>SUM(K32:K37)</f>
        <v>23172149</v>
      </c>
      <c r="L38" s="89">
        <f t="shared" si="2"/>
        <v>265262321</v>
      </c>
      <c r="M38" s="105">
        <f t="shared" si="3"/>
        <v>0.1761052861183228</v>
      </c>
      <c r="N38" s="88">
        <f>SUM(N32:N37)</f>
        <v>280705239</v>
      </c>
      <c r="O38" s="89">
        <f>SUM(O32:O37)</f>
        <v>35399464</v>
      </c>
      <c r="P38" s="89">
        <f t="shared" si="4"/>
        <v>316104703</v>
      </c>
      <c r="Q38" s="105">
        <f t="shared" si="5"/>
        <v>0.20985908950545015</v>
      </c>
      <c r="R38" s="88">
        <f>SUM(R32:R37)</f>
        <v>239398237</v>
      </c>
      <c r="S38" s="89">
        <f>SUM(S32:S37)</f>
        <v>34345879</v>
      </c>
      <c r="T38" s="89">
        <f t="shared" si="6"/>
        <v>273744116</v>
      </c>
      <c r="U38" s="105">
        <f t="shared" si="7"/>
        <v>0.1836451215974532</v>
      </c>
      <c r="V38" s="88">
        <f>SUM(V32:V37)</f>
        <v>217622850</v>
      </c>
      <c r="W38" s="89">
        <f>SUM(W32:W37)</f>
        <v>36822596</v>
      </c>
      <c r="X38" s="89">
        <f t="shared" si="8"/>
        <v>254445446</v>
      </c>
      <c r="Y38" s="105">
        <f t="shared" si="9"/>
        <v>0.17069833519485844</v>
      </c>
      <c r="Z38" s="88">
        <f t="shared" si="10"/>
        <v>979816498</v>
      </c>
      <c r="AA38" s="89">
        <f t="shared" si="11"/>
        <v>129740088</v>
      </c>
      <c r="AB38" s="89">
        <f t="shared" si="12"/>
        <v>1109556586</v>
      </c>
      <c r="AC38" s="105">
        <f t="shared" si="13"/>
        <v>0.7443617679629871</v>
      </c>
      <c r="AD38" s="88">
        <f>SUM(AD32:AD37)</f>
        <v>297040411</v>
      </c>
      <c r="AE38" s="89">
        <f>SUM(AE32:AE37)</f>
        <v>39438191</v>
      </c>
      <c r="AF38" s="89">
        <f t="shared" si="14"/>
        <v>336478602</v>
      </c>
      <c r="AG38" s="89">
        <f>SUM(AG32:AG37)</f>
        <v>1413638634</v>
      </c>
      <c r="AH38" s="89">
        <f>SUM(AH32:AH37)</f>
        <v>1462416058</v>
      </c>
      <c r="AI38" s="90">
        <f>SUM(AI32:AI37)</f>
        <v>1141878345</v>
      </c>
      <c r="AJ38" s="126">
        <f t="shared" si="15"/>
        <v>0.7808163338698788</v>
      </c>
      <c r="AK38" s="127">
        <f t="shared" si="16"/>
        <v>-0.24379902767189932</v>
      </c>
    </row>
    <row r="39" spans="1:37" ht="12.75">
      <c r="A39" s="62" t="s">
        <v>98</v>
      </c>
      <c r="B39" s="63" t="s">
        <v>88</v>
      </c>
      <c r="C39" s="64" t="s">
        <v>89</v>
      </c>
      <c r="D39" s="85">
        <v>1936490687</v>
      </c>
      <c r="E39" s="86">
        <v>232065602</v>
      </c>
      <c r="F39" s="87">
        <f t="shared" si="0"/>
        <v>2168556289</v>
      </c>
      <c r="G39" s="85">
        <v>1957811977</v>
      </c>
      <c r="H39" s="86">
        <v>313940936</v>
      </c>
      <c r="I39" s="87">
        <f t="shared" si="1"/>
        <v>2271752913</v>
      </c>
      <c r="J39" s="85">
        <v>560073291</v>
      </c>
      <c r="K39" s="86">
        <v>17876270</v>
      </c>
      <c r="L39" s="86">
        <f t="shared" si="2"/>
        <v>577949561</v>
      </c>
      <c r="M39" s="104">
        <f t="shared" si="3"/>
        <v>0.266513515896105</v>
      </c>
      <c r="N39" s="85">
        <v>409197328</v>
      </c>
      <c r="O39" s="86">
        <v>58985300</v>
      </c>
      <c r="P39" s="86">
        <f t="shared" si="4"/>
        <v>468182628</v>
      </c>
      <c r="Q39" s="104">
        <f t="shared" si="5"/>
        <v>0.21589599973717813</v>
      </c>
      <c r="R39" s="85">
        <v>362520719</v>
      </c>
      <c r="S39" s="86">
        <v>69485174</v>
      </c>
      <c r="T39" s="86">
        <f t="shared" si="6"/>
        <v>432005893</v>
      </c>
      <c r="U39" s="104">
        <f t="shared" si="7"/>
        <v>0.1901641197543388</v>
      </c>
      <c r="V39" s="85">
        <v>365050927</v>
      </c>
      <c r="W39" s="86">
        <v>104047613</v>
      </c>
      <c r="X39" s="86">
        <f t="shared" si="8"/>
        <v>469098540</v>
      </c>
      <c r="Y39" s="104">
        <f t="shared" si="9"/>
        <v>0.20649188444553346</v>
      </c>
      <c r="Z39" s="85">
        <f t="shared" si="10"/>
        <v>1696842265</v>
      </c>
      <c r="AA39" s="86">
        <f t="shared" si="11"/>
        <v>250394357</v>
      </c>
      <c r="AB39" s="86">
        <f t="shared" si="12"/>
        <v>1947236622</v>
      </c>
      <c r="AC39" s="104">
        <f t="shared" si="13"/>
        <v>0.857151590235465</v>
      </c>
      <c r="AD39" s="85">
        <v>367625872</v>
      </c>
      <c r="AE39" s="86">
        <v>62918046</v>
      </c>
      <c r="AF39" s="86">
        <f t="shared" si="14"/>
        <v>430543918</v>
      </c>
      <c r="AG39" s="86">
        <v>2016547992</v>
      </c>
      <c r="AH39" s="86">
        <v>2070545921</v>
      </c>
      <c r="AI39" s="87">
        <v>1750058266</v>
      </c>
      <c r="AJ39" s="124">
        <f t="shared" si="15"/>
        <v>0.8452158671056106</v>
      </c>
      <c r="AK39" s="125">
        <f t="shared" si="16"/>
        <v>0.08954863926332357</v>
      </c>
    </row>
    <row r="40" spans="1:37" ht="12.75">
      <c r="A40" s="62" t="s">
        <v>98</v>
      </c>
      <c r="B40" s="63" t="s">
        <v>504</v>
      </c>
      <c r="C40" s="64" t="s">
        <v>505</v>
      </c>
      <c r="D40" s="85">
        <v>160003153</v>
      </c>
      <c r="E40" s="86">
        <v>37507000</v>
      </c>
      <c r="F40" s="87">
        <f t="shared" si="0"/>
        <v>197510153</v>
      </c>
      <c r="G40" s="85">
        <v>160003153</v>
      </c>
      <c r="H40" s="86">
        <v>37507000</v>
      </c>
      <c r="I40" s="87">
        <f t="shared" si="1"/>
        <v>197510153</v>
      </c>
      <c r="J40" s="85">
        <v>30232784</v>
      </c>
      <c r="K40" s="86">
        <v>16154230</v>
      </c>
      <c r="L40" s="86">
        <f t="shared" si="2"/>
        <v>46387014</v>
      </c>
      <c r="M40" s="104">
        <f t="shared" si="3"/>
        <v>0.23485888343167857</v>
      </c>
      <c r="N40" s="85">
        <v>48970910</v>
      </c>
      <c r="O40" s="86">
        <v>6668136</v>
      </c>
      <c r="P40" s="86">
        <f t="shared" si="4"/>
        <v>55639046</v>
      </c>
      <c r="Q40" s="104">
        <f t="shared" si="5"/>
        <v>0.281702206974646</v>
      </c>
      <c r="R40" s="85">
        <v>26016448</v>
      </c>
      <c r="S40" s="86">
        <v>4690127</v>
      </c>
      <c r="T40" s="86">
        <f t="shared" si="6"/>
        <v>30706575</v>
      </c>
      <c r="U40" s="104">
        <f t="shared" si="7"/>
        <v>0.15546833686063724</v>
      </c>
      <c r="V40" s="85">
        <v>21168877</v>
      </c>
      <c r="W40" s="86">
        <v>3501258</v>
      </c>
      <c r="X40" s="86">
        <f t="shared" si="8"/>
        <v>24670135</v>
      </c>
      <c r="Y40" s="104">
        <f t="shared" si="9"/>
        <v>0.12490565485005725</v>
      </c>
      <c r="Z40" s="85">
        <f t="shared" si="10"/>
        <v>126389019</v>
      </c>
      <c r="AA40" s="86">
        <f t="shared" si="11"/>
        <v>31013751</v>
      </c>
      <c r="AB40" s="86">
        <f t="shared" si="12"/>
        <v>157402770</v>
      </c>
      <c r="AC40" s="104">
        <f t="shared" si="13"/>
        <v>0.796935082117019</v>
      </c>
      <c r="AD40" s="85">
        <v>10373068</v>
      </c>
      <c r="AE40" s="86">
        <v>9359967</v>
      </c>
      <c r="AF40" s="86">
        <f t="shared" si="14"/>
        <v>19733035</v>
      </c>
      <c r="AG40" s="86">
        <v>250009845</v>
      </c>
      <c r="AH40" s="86">
        <v>250009845</v>
      </c>
      <c r="AI40" s="87">
        <v>115857264</v>
      </c>
      <c r="AJ40" s="124">
        <f t="shared" si="15"/>
        <v>0.463410806882425</v>
      </c>
      <c r="AK40" s="125">
        <f t="shared" si="16"/>
        <v>0.2501946608821197</v>
      </c>
    </row>
    <row r="41" spans="1:37" ht="12.75">
      <c r="A41" s="62" t="s">
        <v>98</v>
      </c>
      <c r="B41" s="63" t="s">
        <v>506</v>
      </c>
      <c r="C41" s="64" t="s">
        <v>507</v>
      </c>
      <c r="D41" s="85">
        <v>140294382</v>
      </c>
      <c r="E41" s="86">
        <v>41037080</v>
      </c>
      <c r="F41" s="87">
        <f t="shared" si="0"/>
        <v>181331462</v>
      </c>
      <c r="G41" s="85">
        <v>140293684</v>
      </c>
      <c r="H41" s="86">
        <v>41037080</v>
      </c>
      <c r="I41" s="87">
        <f t="shared" si="1"/>
        <v>181330764</v>
      </c>
      <c r="J41" s="85">
        <v>11457512</v>
      </c>
      <c r="K41" s="86">
        <v>1215135</v>
      </c>
      <c r="L41" s="86">
        <f t="shared" si="2"/>
        <v>12672647</v>
      </c>
      <c r="M41" s="104">
        <f t="shared" si="3"/>
        <v>0.06988664217575216</v>
      </c>
      <c r="N41" s="85">
        <v>13462470</v>
      </c>
      <c r="O41" s="86">
        <v>2468180</v>
      </c>
      <c r="P41" s="86">
        <f t="shared" si="4"/>
        <v>15930650</v>
      </c>
      <c r="Q41" s="104">
        <f t="shared" si="5"/>
        <v>0.08785375590254713</v>
      </c>
      <c r="R41" s="85">
        <v>19040396</v>
      </c>
      <c r="S41" s="86">
        <v>0</v>
      </c>
      <c r="T41" s="86">
        <f t="shared" si="6"/>
        <v>19040396</v>
      </c>
      <c r="U41" s="104">
        <f t="shared" si="7"/>
        <v>0.10500367163290615</v>
      </c>
      <c r="V41" s="85">
        <v>16029993</v>
      </c>
      <c r="W41" s="86">
        <v>3167792</v>
      </c>
      <c r="X41" s="86">
        <f t="shared" si="8"/>
        <v>19197785</v>
      </c>
      <c r="Y41" s="104">
        <f t="shared" si="9"/>
        <v>0.10587163797534102</v>
      </c>
      <c r="Z41" s="85">
        <f t="shared" si="10"/>
        <v>59990371</v>
      </c>
      <c r="AA41" s="86">
        <f t="shared" si="11"/>
        <v>6851107</v>
      </c>
      <c r="AB41" s="86">
        <f t="shared" si="12"/>
        <v>66841478</v>
      </c>
      <c r="AC41" s="104">
        <f t="shared" si="13"/>
        <v>0.36861631487969687</v>
      </c>
      <c r="AD41" s="85">
        <v>11882582</v>
      </c>
      <c r="AE41" s="86">
        <v>1051742</v>
      </c>
      <c r="AF41" s="86">
        <f t="shared" si="14"/>
        <v>12934324</v>
      </c>
      <c r="AG41" s="86">
        <v>174825014</v>
      </c>
      <c r="AH41" s="86">
        <v>174825014</v>
      </c>
      <c r="AI41" s="87">
        <v>75834205</v>
      </c>
      <c r="AJ41" s="124">
        <f t="shared" si="15"/>
        <v>0.43377205163558574</v>
      </c>
      <c r="AK41" s="125">
        <f t="shared" si="16"/>
        <v>0.48425112901145817</v>
      </c>
    </row>
    <row r="42" spans="1:37" ht="12.75">
      <c r="A42" s="62" t="s">
        <v>98</v>
      </c>
      <c r="B42" s="63" t="s">
        <v>508</v>
      </c>
      <c r="C42" s="64" t="s">
        <v>509</v>
      </c>
      <c r="D42" s="85">
        <v>278735877</v>
      </c>
      <c r="E42" s="86">
        <v>60410694</v>
      </c>
      <c r="F42" s="87">
        <f t="shared" si="0"/>
        <v>339146571</v>
      </c>
      <c r="G42" s="85">
        <v>278735877</v>
      </c>
      <c r="H42" s="86">
        <v>60410694</v>
      </c>
      <c r="I42" s="87">
        <f t="shared" si="1"/>
        <v>339146571</v>
      </c>
      <c r="J42" s="85">
        <v>1875777</v>
      </c>
      <c r="K42" s="86">
        <v>12803537</v>
      </c>
      <c r="L42" s="86">
        <f t="shared" si="2"/>
        <v>14679314</v>
      </c>
      <c r="M42" s="104">
        <f t="shared" si="3"/>
        <v>0.043283097206959525</v>
      </c>
      <c r="N42" s="85">
        <v>6919294</v>
      </c>
      <c r="O42" s="86">
        <v>25840497</v>
      </c>
      <c r="P42" s="86">
        <f t="shared" si="4"/>
        <v>32759791</v>
      </c>
      <c r="Q42" s="104">
        <f t="shared" si="5"/>
        <v>0.09659478762649792</v>
      </c>
      <c r="R42" s="85">
        <v>67067584</v>
      </c>
      <c r="S42" s="86">
        <v>2723940</v>
      </c>
      <c r="T42" s="86">
        <f t="shared" si="6"/>
        <v>69791524</v>
      </c>
      <c r="U42" s="104">
        <f t="shared" si="7"/>
        <v>0.20578572796479785</v>
      </c>
      <c r="V42" s="85">
        <v>41381847</v>
      </c>
      <c r="W42" s="86">
        <v>6737727</v>
      </c>
      <c r="X42" s="86">
        <f t="shared" si="8"/>
        <v>48119574</v>
      </c>
      <c r="Y42" s="104">
        <f t="shared" si="9"/>
        <v>0.14188430051973017</v>
      </c>
      <c r="Z42" s="85">
        <f t="shared" si="10"/>
        <v>117244502</v>
      </c>
      <c r="AA42" s="86">
        <f t="shared" si="11"/>
        <v>48105701</v>
      </c>
      <c r="AB42" s="86">
        <f t="shared" si="12"/>
        <v>165350203</v>
      </c>
      <c r="AC42" s="104">
        <f t="shared" si="13"/>
        <v>0.48754791331798547</v>
      </c>
      <c r="AD42" s="85">
        <v>57139180</v>
      </c>
      <c r="AE42" s="86">
        <v>10832107</v>
      </c>
      <c r="AF42" s="86">
        <f t="shared" si="14"/>
        <v>67971287</v>
      </c>
      <c r="AG42" s="86">
        <v>306129530</v>
      </c>
      <c r="AH42" s="86">
        <v>340463903</v>
      </c>
      <c r="AI42" s="87">
        <v>216698126</v>
      </c>
      <c r="AJ42" s="124">
        <f t="shared" si="15"/>
        <v>0.6364790043542443</v>
      </c>
      <c r="AK42" s="125">
        <f t="shared" si="16"/>
        <v>-0.2920602783348798</v>
      </c>
    </row>
    <row r="43" spans="1:37" ht="12.75">
      <c r="A43" s="62" t="s">
        <v>113</v>
      </c>
      <c r="B43" s="63" t="s">
        <v>510</v>
      </c>
      <c r="C43" s="64" t="s">
        <v>511</v>
      </c>
      <c r="D43" s="85">
        <v>135248500</v>
      </c>
      <c r="E43" s="86">
        <v>10086900</v>
      </c>
      <c r="F43" s="87">
        <f t="shared" si="0"/>
        <v>145335400</v>
      </c>
      <c r="G43" s="85">
        <v>143132590</v>
      </c>
      <c r="H43" s="86">
        <v>14049710</v>
      </c>
      <c r="I43" s="87">
        <f t="shared" si="1"/>
        <v>157182300</v>
      </c>
      <c r="J43" s="85">
        <v>22308135</v>
      </c>
      <c r="K43" s="86">
        <v>1027949</v>
      </c>
      <c r="L43" s="86">
        <f t="shared" si="2"/>
        <v>23336084</v>
      </c>
      <c r="M43" s="104">
        <f t="shared" si="3"/>
        <v>0.16056710202744823</v>
      </c>
      <c r="N43" s="85">
        <v>29962448</v>
      </c>
      <c r="O43" s="86">
        <v>426793</v>
      </c>
      <c r="P43" s="86">
        <f t="shared" si="4"/>
        <v>30389241</v>
      </c>
      <c r="Q43" s="104">
        <f t="shared" si="5"/>
        <v>0.20909730870799545</v>
      </c>
      <c r="R43" s="85">
        <v>28103397</v>
      </c>
      <c r="S43" s="86">
        <v>693266</v>
      </c>
      <c r="T43" s="86">
        <f t="shared" si="6"/>
        <v>28796663</v>
      </c>
      <c r="U43" s="104">
        <f t="shared" si="7"/>
        <v>0.18320550723586562</v>
      </c>
      <c r="V43" s="85">
        <v>30526103</v>
      </c>
      <c r="W43" s="86">
        <v>1504593</v>
      </c>
      <c r="X43" s="86">
        <f t="shared" si="8"/>
        <v>32030696</v>
      </c>
      <c r="Y43" s="104">
        <f t="shared" si="9"/>
        <v>0.20378055289940405</v>
      </c>
      <c r="Z43" s="85">
        <f t="shared" si="10"/>
        <v>110900083</v>
      </c>
      <c r="AA43" s="86">
        <f t="shared" si="11"/>
        <v>3652601</v>
      </c>
      <c r="AB43" s="86">
        <f t="shared" si="12"/>
        <v>114552684</v>
      </c>
      <c r="AC43" s="104">
        <f t="shared" si="13"/>
        <v>0.7287886994909732</v>
      </c>
      <c r="AD43" s="85">
        <v>33410743</v>
      </c>
      <c r="AE43" s="86">
        <v>3924650</v>
      </c>
      <c r="AF43" s="86">
        <f t="shared" si="14"/>
        <v>37335393</v>
      </c>
      <c r="AG43" s="86">
        <v>179304620</v>
      </c>
      <c r="AH43" s="86">
        <v>173739631</v>
      </c>
      <c r="AI43" s="87">
        <v>125119233</v>
      </c>
      <c r="AJ43" s="124">
        <f t="shared" si="15"/>
        <v>0.7201536706383358</v>
      </c>
      <c r="AK43" s="125">
        <f t="shared" si="16"/>
        <v>-0.142082259586768</v>
      </c>
    </row>
    <row r="44" spans="1:37" ht="16.5">
      <c r="A44" s="65"/>
      <c r="B44" s="66" t="s">
        <v>512</v>
      </c>
      <c r="C44" s="67"/>
      <c r="D44" s="88">
        <f>SUM(D39:D43)</f>
        <v>2650772599</v>
      </c>
      <c r="E44" s="89">
        <f>SUM(E39:E43)</f>
        <v>381107276</v>
      </c>
      <c r="F44" s="90">
        <f t="shared" si="0"/>
        <v>3031879875</v>
      </c>
      <c r="G44" s="88">
        <f>SUM(G39:G43)</f>
        <v>2679977281</v>
      </c>
      <c r="H44" s="89">
        <f>SUM(H39:H43)</f>
        <v>466945420</v>
      </c>
      <c r="I44" s="90">
        <f t="shared" si="1"/>
        <v>3146922701</v>
      </c>
      <c r="J44" s="88">
        <f>SUM(J39:J43)</f>
        <v>625947499</v>
      </c>
      <c r="K44" s="89">
        <f>SUM(K39:K43)</f>
        <v>49077121</v>
      </c>
      <c r="L44" s="89">
        <f t="shared" si="2"/>
        <v>675024620</v>
      </c>
      <c r="M44" s="105">
        <f t="shared" si="3"/>
        <v>0.2226422707462973</v>
      </c>
      <c r="N44" s="88">
        <f>SUM(N39:N43)</f>
        <v>508512450</v>
      </c>
      <c r="O44" s="89">
        <f>SUM(O39:O43)</f>
        <v>94388906</v>
      </c>
      <c r="P44" s="89">
        <f t="shared" si="4"/>
        <v>602901356</v>
      </c>
      <c r="Q44" s="105">
        <f t="shared" si="5"/>
        <v>0.19885397207565816</v>
      </c>
      <c r="R44" s="88">
        <f>SUM(R39:R43)</f>
        <v>502748544</v>
      </c>
      <c r="S44" s="89">
        <f>SUM(S39:S43)</f>
        <v>77592507</v>
      </c>
      <c r="T44" s="89">
        <f t="shared" si="6"/>
        <v>580341051</v>
      </c>
      <c r="U44" s="105">
        <f t="shared" si="7"/>
        <v>0.1844154134499664</v>
      </c>
      <c r="V44" s="88">
        <f>SUM(V39:V43)</f>
        <v>474157747</v>
      </c>
      <c r="W44" s="89">
        <f>SUM(W39:W43)</f>
        <v>118958983</v>
      </c>
      <c r="X44" s="89">
        <f t="shared" si="8"/>
        <v>593116730</v>
      </c>
      <c r="Y44" s="105">
        <f t="shared" si="9"/>
        <v>0.1884751506007837</v>
      </c>
      <c r="Z44" s="88">
        <f t="shared" si="10"/>
        <v>2111366240</v>
      </c>
      <c r="AA44" s="89">
        <f t="shared" si="11"/>
        <v>340017517</v>
      </c>
      <c r="AB44" s="89">
        <f t="shared" si="12"/>
        <v>2451383757</v>
      </c>
      <c r="AC44" s="105">
        <f t="shared" si="13"/>
        <v>0.7789780652130482</v>
      </c>
      <c r="AD44" s="88">
        <f>SUM(AD39:AD43)</f>
        <v>480431445</v>
      </c>
      <c r="AE44" s="89">
        <f>SUM(AE39:AE43)</f>
        <v>88086512</v>
      </c>
      <c r="AF44" s="89">
        <f t="shared" si="14"/>
        <v>568517957</v>
      </c>
      <c r="AG44" s="89">
        <f>SUM(AG39:AG43)</f>
        <v>2926817001</v>
      </c>
      <c r="AH44" s="89">
        <f>SUM(AH39:AH43)</f>
        <v>3009584314</v>
      </c>
      <c r="AI44" s="90">
        <f>SUM(AI39:AI43)</f>
        <v>2283567094</v>
      </c>
      <c r="AJ44" s="126">
        <f t="shared" si="15"/>
        <v>0.7587649508197164</v>
      </c>
      <c r="AK44" s="127">
        <f t="shared" si="16"/>
        <v>0.043268242800640344</v>
      </c>
    </row>
    <row r="45" spans="1:37" ht="16.5">
      <c r="A45" s="68"/>
      <c r="B45" s="69" t="s">
        <v>513</v>
      </c>
      <c r="C45" s="70"/>
      <c r="D45" s="91">
        <f>SUM(D9:D12,D14:D20,D22:D30,D32:D37,D39:D43)</f>
        <v>6621197756</v>
      </c>
      <c r="E45" s="92">
        <f>SUM(E9:E12,E14:E20,E22:E30,E32:E37,E39:E43)</f>
        <v>1391803486</v>
      </c>
      <c r="F45" s="93">
        <f t="shared" si="0"/>
        <v>8013001242</v>
      </c>
      <c r="G45" s="91">
        <f>SUM(G9:G12,G14:G20,G22:G30,G32:G37,G39:G43)</f>
        <v>6738226469</v>
      </c>
      <c r="H45" s="92">
        <f>SUM(H9:H12,H14:H20,H22:H30,H32:H37,H39:H43)</f>
        <v>1437911389</v>
      </c>
      <c r="I45" s="93">
        <f t="shared" si="1"/>
        <v>8176137858</v>
      </c>
      <c r="J45" s="91">
        <f>SUM(J9:J12,J14:J20,J22:J30,J32:J37,J39:J43)</f>
        <v>1342451861</v>
      </c>
      <c r="K45" s="92">
        <f>SUM(K9:K12,K14:K20,K22:K30,K32:K37,K39:K43)</f>
        <v>196046024</v>
      </c>
      <c r="L45" s="92">
        <f t="shared" si="2"/>
        <v>1538497885</v>
      </c>
      <c r="M45" s="106">
        <f t="shared" si="3"/>
        <v>0.19200020548305813</v>
      </c>
      <c r="N45" s="91">
        <f>SUM(N9:N12,N14:N20,N22:N30,N32:N37,N39:N43)</f>
        <v>1332148234</v>
      </c>
      <c r="O45" s="92">
        <f>SUM(O9:O12,O14:O20,O22:O30,O32:O37,O39:O43)</f>
        <v>290248627</v>
      </c>
      <c r="P45" s="92">
        <f t="shared" si="4"/>
        <v>1622396861</v>
      </c>
      <c r="Q45" s="106">
        <f t="shared" si="5"/>
        <v>0.20247056152896076</v>
      </c>
      <c r="R45" s="91">
        <f>SUM(R9:R12,R14:R20,R22:R30,R32:R37,R39:R43)</f>
        <v>1292587683</v>
      </c>
      <c r="S45" s="92">
        <f>SUM(S9:S12,S14:S20,S22:S30,S32:S37,S39:S43)</f>
        <v>216705388</v>
      </c>
      <c r="T45" s="92">
        <f t="shared" si="6"/>
        <v>1509293071</v>
      </c>
      <c r="U45" s="106">
        <f t="shared" si="7"/>
        <v>0.18459731198431562</v>
      </c>
      <c r="V45" s="91">
        <f>SUM(V9:V12,V14:V20,V22:V30,V32:V37,V39:V43)</f>
        <v>1233152882</v>
      </c>
      <c r="W45" s="92">
        <f>SUM(W9:W12,W14:W20,W22:W30,W32:W37,W39:W43)</f>
        <v>342700242</v>
      </c>
      <c r="X45" s="92">
        <f t="shared" si="8"/>
        <v>1575853124</v>
      </c>
      <c r="Y45" s="106">
        <f t="shared" si="9"/>
        <v>0.19273808139843132</v>
      </c>
      <c r="Z45" s="91">
        <f t="shared" si="10"/>
        <v>5200340660</v>
      </c>
      <c r="AA45" s="92">
        <f t="shared" si="11"/>
        <v>1045700281</v>
      </c>
      <c r="AB45" s="92">
        <f t="shared" si="12"/>
        <v>6246040941</v>
      </c>
      <c r="AC45" s="106">
        <f t="shared" si="13"/>
        <v>0.7639353750485649</v>
      </c>
      <c r="AD45" s="91">
        <f>SUM(AD9:AD12,AD14:AD20,AD22:AD30,AD32:AD37,AD39:AD43)</f>
        <v>1449367934</v>
      </c>
      <c r="AE45" s="92">
        <f>SUM(AE9:AE12,AE14:AE20,AE22:AE30,AE32:AE37,AE39:AE43)</f>
        <v>264235991</v>
      </c>
      <c r="AF45" s="92">
        <f t="shared" si="14"/>
        <v>1713603925</v>
      </c>
      <c r="AG45" s="92">
        <f>SUM(AG9:AG12,AG14:AG20,AG22:AG30,AG32:AG37,AG39:AG43)</f>
        <v>7935045114</v>
      </c>
      <c r="AH45" s="92">
        <f>SUM(AH9:AH12,AH14:AH20,AH22:AH30,AH32:AH37,AH39:AH43)</f>
        <v>7793399991</v>
      </c>
      <c r="AI45" s="93">
        <f>SUM(AI9:AI12,AI14:AI20,AI22:AI30,AI32:AI37,AI39:AI43)</f>
        <v>6272392135</v>
      </c>
      <c r="AJ45" s="128">
        <f t="shared" si="15"/>
        <v>0.8048338520085592</v>
      </c>
      <c r="AK45" s="129">
        <f t="shared" si="16"/>
        <v>-0.08038660450663937</v>
      </c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1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</row>
    <row r="3" spans="1:37" ht="16.5">
      <c r="A3" s="5"/>
      <c r="B3" s="133" t="s">
        <v>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</row>
    <row r="4" spans="1:37" ht="15" customHeight="1">
      <c r="A4" s="8"/>
      <c r="B4" s="9"/>
      <c r="C4" s="10"/>
      <c r="D4" s="135" t="s">
        <v>2</v>
      </c>
      <c r="E4" s="135"/>
      <c r="F4" s="135"/>
      <c r="G4" s="135" t="s">
        <v>3</v>
      </c>
      <c r="H4" s="135"/>
      <c r="I4" s="135"/>
      <c r="J4" s="136" t="s">
        <v>4</v>
      </c>
      <c r="K4" s="137"/>
      <c r="L4" s="137"/>
      <c r="M4" s="138"/>
      <c r="N4" s="136" t="s">
        <v>5</v>
      </c>
      <c r="O4" s="139"/>
      <c r="P4" s="139"/>
      <c r="Q4" s="140"/>
      <c r="R4" s="136" t="s">
        <v>6</v>
      </c>
      <c r="S4" s="139"/>
      <c r="T4" s="139"/>
      <c r="U4" s="140"/>
      <c r="V4" s="136" t="s">
        <v>7</v>
      </c>
      <c r="W4" s="141"/>
      <c r="X4" s="141"/>
      <c r="Y4" s="142"/>
      <c r="Z4" s="136" t="s">
        <v>8</v>
      </c>
      <c r="AA4" s="137"/>
      <c r="AB4" s="137"/>
      <c r="AC4" s="138"/>
      <c r="AD4" s="136" t="s">
        <v>9</v>
      </c>
      <c r="AE4" s="137"/>
      <c r="AF4" s="137"/>
      <c r="AG4" s="137"/>
      <c r="AH4" s="137"/>
      <c r="AI4" s="137"/>
      <c r="AJ4" s="138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34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98</v>
      </c>
      <c r="B9" s="63" t="s">
        <v>514</v>
      </c>
      <c r="C9" s="64" t="s">
        <v>515</v>
      </c>
      <c r="D9" s="85">
        <v>467713620</v>
      </c>
      <c r="E9" s="86">
        <v>208438041</v>
      </c>
      <c r="F9" s="87">
        <f>$D9+$E9</f>
        <v>676151661</v>
      </c>
      <c r="G9" s="85">
        <v>467713620</v>
      </c>
      <c r="H9" s="86">
        <v>230172443</v>
      </c>
      <c r="I9" s="87">
        <f>$G9+$H9</f>
        <v>697886063</v>
      </c>
      <c r="J9" s="85">
        <v>75167006</v>
      </c>
      <c r="K9" s="86">
        <v>18574511</v>
      </c>
      <c r="L9" s="86">
        <f>$J9+$K9</f>
        <v>93741517</v>
      </c>
      <c r="M9" s="104">
        <f>IF($F9=0,0,$L9/$F9)</f>
        <v>0.1386397792195914</v>
      </c>
      <c r="N9" s="85">
        <v>108038816</v>
      </c>
      <c r="O9" s="86">
        <v>64531800</v>
      </c>
      <c r="P9" s="86">
        <f>$N9+$O9</f>
        <v>172570616</v>
      </c>
      <c r="Q9" s="104">
        <f>IF($F9=0,0,$P9/$F9)</f>
        <v>0.25522471651519024</v>
      </c>
      <c r="R9" s="85">
        <v>57066076</v>
      </c>
      <c r="S9" s="86">
        <v>18182672</v>
      </c>
      <c r="T9" s="86">
        <f>$R9+$S9</f>
        <v>75248748</v>
      </c>
      <c r="U9" s="104">
        <f>IF($I9=0,0,$T9/$I9)</f>
        <v>0.10782382969009083</v>
      </c>
      <c r="V9" s="85">
        <v>81717069</v>
      </c>
      <c r="W9" s="86">
        <v>14619356</v>
      </c>
      <c r="X9" s="86">
        <f>$V9+$W9</f>
        <v>96336425</v>
      </c>
      <c r="Y9" s="104">
        <f>IF($I9=0,0,$X9/$I9)</f>
        <v>0.13804033366976695</v>
      </c>
      <c r="Z9" s="85">
        <f>$J9+$N9+$R9+$V9</f>
        <v>321988967</v>
      </c>
      <c r="AA9" s="86">
        <f>$K9+$O9+$S9+$W9</f>
        <v>115908339</v>
      </c>
      <c r="AB9" s="86">
        <f>$Z9+$AA9</f>
        <v>437897306</v>
      </c>
      <c r="AC9" s="104">
        <f>IF($I9=0,0,$AB9/$I9)</f>
        <v>0.627462460158056</v>
      </c>
      <c r="AD9" s="85">
        <v>113140098</v>
      </c>
      <c r="AE9" s="86">
        <v>33405095</v>
      </c>
      <c r="AF9" s="86">
        <f>$AD9+$AE9</f>
        <v>146545193</v>
      </c>
      <c r="AG9" s="86">
        <v>542254359</v>
      </c>
      <c r="AH9" s="86">
        <v>628800295</v>
      </c>
      <c r="AI9" s="87">
        <v>512557622</v>
      </c>
      <c r="AJ9" s="124">
        <f>IF($AH9=0,0,$AI9/$AH9)</f>
        <v>0.8151357848838159</v>
      </c>
      <c r="AK9" s="125">
        <f>IF($AF9=0,0,(($X9/$AF9)-1))</f>
        <v>-0.34261627401179917</v>
      </c>
    </row>
    <row r="10" spans="1:37" ht="12.75">
      <c r="A10" s="62" t="s">
        <v>98</v>
      </c>
      <c r="B10" s="63" t="s">
        <v>74</v>
      </c>
      <c r="C10" s="64" t="s">
        <v>75</v>
      </c>
      <c r="D10" s="85">
        <v>2293154170</v>
      </c>
      <c r="E10" s="86">
        <v>301005000</v>
      </c>
      <c r="F10" s="87">
        <f aca="true" t="shared" si="0" ref="F10:F35">$D10+$E10</f>
        <v>2594159170</v>
      </c>
      <c r="G10" s="85">
        <v>2357452194</v>
      </c>
      <c r="H10" s="86">
        <v>311487130</v>
      </c>
      <c r="I10" s="87">
        <f aca="true" t="shared" si="1" ref="I10:I35">$G10+$H10</f>
        <v>2668939324</v>
      </c>
      <c r="J10" s="85">
        <v>245292690</v>
      </c>
      <c r="K10" s="86">
        <v>12861696</v>
      </c>
      <c r="L10" s="86">
        <f aca="true" t="shared" si="2" ref="L10:L35">$J10+$K10</f>
        <v>258154386</v>
      </c>
      <c r="M10" s="104">
        <f aca="true" t="shared" si="3" ref="M10:M35">IF($F10=0,0,$L10/$F10)</f>
        <v>0.09951370331682462</v>
      </c>
      <c r="N10" s="85">
        <v>392331303</v>
      </c>
      <c r="O10" s="86">
        <v>53424346</v>
      </c>
      <c r="P10" s="86">
        <f aca="true" t="shared" si="4" ref="P10:P35">$N10+$O10</f>
        <v>445755649</v>
      </c>
      <c r="Q10" s="104">
        <f aca="true" t="shared" si="5" ref="Q10:Q35">IF($F10=0,0,$P10/$F10)</f>
        <v>0.17183049296084635</v>
      </c>
      <c r="R10" s="85">
        <v>412330566</v>
      </c>
      <c r="S10" s="86">
        <v>51149218</v>
      </c>
      <c r="T10" s="86">
        <f aca="true" t="shared" si="6" ref="T10:T35">$R10+$S10</f>
        <v>463479784</v>
      </c>
      <c r="U10" s="104">
        <f aca="true" t="shared" si="7" ref="U10:U35">IF($I10=0,0,$T10/$I10)</f>
        <v>0.17365692049730538</v>
      </c>
      <c r="V10" s="85">
        <v>290545610</v>
      </c>
      <c r="W10" s="86">
        <v>49348578</v>
      </c>
      <c r="X10" s="86">
        <f aca="true" t="shared" si="8" ref="X10:X35">$V10+$W10</f>
        <v>339894188</v>
      </c>
      <c r="Y10" s="104">
        <f aca="true" t="shared" si="9" ref="Y10:Y35">IF($I10=0,0,$X10/$I10)</f>
        <v>0.1273517853866355</v>
      </c>
      <c r="Z10" s="85">
        <f aca="true" t="shared" si="10" ref="Z10:Z35">$J10+$N10+$R10+$V10</f>
        <v>1340500169</v>
      </c>
      <c r="AA10" s="86">
        <f aca="true" t="shared" si="11" ref="AA10:AA35">$K10+$O10+$S10+$W10</f>
        <v>166783838</v>
      </c>
      <c r="AB10" s="86">
        <f aca="true" t="shared" si="12" ref="AB10:AB35">$Z10+$AA10</f>
        <v>1507284007</v>
      </c>
      <c r="AC10" s="104">
        <f aca="true" t="shared" si="13" ref="AC10:AC35">IF($I10=0,0,$AB10/$I10)</f>
        <v>0.5647501962468743</v>
      </c>
      <c r="AD10" s="85">
        <v>326587537</v>
      </c>
      <c r="AE10" s="86">
        <v>99607408</v>
      </c>
      <c r="AF10" s="86">
        <f aca="true" t="shared" si="14" ref="AF10:AF35">$AD10+$AE10</f>
        <v>426194945</v>
      </c>
      <c r="AG10" s="86">
        <v>1838062000</v>
      </c>
      <c r="AH10" s="86">
        <v>1839939582</v>
      </c>
      <c r="AI10" s="87">
        <v>1672050407</v>
      </c>
      <c r="AJ10" s="124">
        <f aca="true" t="shared" si="15" ref="AJ10:AJ35">IF($AH10=0,0,$AI10/$AH10)</f>
        <v>0.9087528869738724</v>
      </c>
      <c r="AK10" s="125">
        <f aca="true" t="shared" si="16" ref="AK10:AK35">IF($AF10=0,0,(($X10/$AF10)-1))</f>
        <v>-0.2024912730956957</v>
      </c>
    </row>
    <row r="11" spans="1:37" ht="12.75">
      <c r="A11" s="62" t="s">
        <v>98</v>
      </c>
      <c r="B11" s="63" t="s">
        <v>86</v>
      </c>
      <c r="C11" s="64" t="s">
        <v>87</v>
      </c>
      <c r="D11" s="85">
        <v>4627538058</v>
      </c>
      <c r="E11" s="86">
        <v>581218800</v>
      </c>
      <c r="F11" s="87">
        <f t="shared" si="0"/>
        <v>5208756858</v>
      </c>
      <c r="G11" s="85">
        <v>4779643461</v>
      </c>
      <c r="H11" s="86">
        <v>624207647</v>
      </c>
      <c r="I11" s="87">
        <f t="shared" si="1"/>
        <v>5403851108</v>
      </c>
      <c r="J11" s="85">
        <v>845087929</v>
      </c>
      <c r="K11" s="86">
        <v>72999055</v>
      </c>
      <c r="L11" s="86">
        <f t="shared" si="2"/>
        <v>918086984</v>
      </c>
      <c r="M11" s="104">
        <f t="shared" si="3"/>
        <v>0.1762583681728075</v>
      </c>
      <c r="N11" s="85">
        <v>769938071</v>
      </c>
      <c r="O11" s="86">
        <v>157126903</v>
      </c>
      <c r="P11" s="86">
        <f t="shared" si="4"/>
        <v>927064974</v>
      </c>
      <c r="Q11" s="104">
        <f t="shared" si="5"/>
        <v>0.1779820020925231</v>
      </c>
      <c r="R11" s="85">
        <v>0</v>
      </c>
      <c r="S11" s="86">
        <v>104388056</v>
      </c>
      <c r="T11" s="86">
        <f t="shared" si="6"/>
        <v>104388056</v>
      </c>
      <c r="U11" s="104">
        <f t="shared" si="7"/>
        <v>0.019317344966344695</v>
      </c>
      <c r="V11" s="85">
        <v>0</v>
      </c>
      <c r="W11" s="86">
        <v>0</v>
      </c>
      <c r="X11" s="86">
        <f t="shared" si="8"/>
        <v>0</v>
      </c>
      <c r="Y11" s="104">
        <f t="shared" si="9"/>
        <v>0</v>
      </c>
      <c r="Z11" s="85">
        <f t="shared" si="10"/>
        <v>1615026000</v>
      </c>
      <c r="AA11" s="86">
        <f t="shared" si="11"/>
        <v>334514014</v>
      </c>
      <c r="AB11" s="86">
        <f t="shared" si="12"/>
        <v>1949540014</v>
      </c>
      <c r="AC11" s="104">
        <f t="shared" si="13"/>
        <v>0.3607686398157512</v>
      </c>
      <c r="AD11" s="85">
        <v>865756447</v>
      </c>
      <c r="AE11" s="86">
        <v>176746427</v>
      </c>
      <c r="AF11" s="86">
        <f t="shared" si="14"/>
        <v>1042502874</v>
      </c>
      <c r="AG11" s="86">
        <v>4372909133</v>
      </c>
      <c r="AH11" s="86">
        <v>4942598653</v>
      </c>
      <c r="AI11" s="87">
        <v>4113010727</v>
      </c>
      <c r="AJ11" s="124">
        <f t="shared" si="15"/>
        <v>0.8321555148936751</v>
      </c>
      <c r="AK11" s="125">
        <f t="shared" si="16"/>
        <v>-1</v>
      </c>
    </row>
    <row r="12" spans="1:37" ht="12.75">
      <c r="A12" s="62" t="s">
        <v>98</v>
      </c>
      <c r="B12" s="63" t="s">
        <v>516</v>
      </c>
      <c r="C12" s="64" t="s">
        <v>517</v>
      </c>
      <c r="D12" s="85">
        <v>185427600</v>
      </c>
      <c r="E12" s="86">
        <v>44926700</v>
      </c>
      <c r="F12" s="87">
        <f t="shared" si="0"/>
        <v>230354300</v>
      </c>
      <c r="G12" s="85">
        <v>221488007</v>
      </c>
      <c r="H12" s="86">
        <v>44926700</v>
      </c>
      <c r="I12" s="87">
        <f t="shared" si="1"/>
        <v>266414707</v>
      </c>
      <c r="J12" s="85">
        <v>46757750</v>
      </c>
      <c r="K12" s="86">
        <v>0</v>
      </c>
      <c r="L12" s="86">
        <f t="shared" si="2"/>
        <v>46757750</v>
      </c>
      <c r="M12" s="104">
        <f t="shared" si="3"/>
        <v>0.20298188486171084</v>
      </c>
      <c r="N12" s="85">
        <v>33439982</v>
      </c>
      <c r="O12" s="86">
        <v>5715571</v>
      </c>
      <c r="P12" s="86">
        <f t="shared" si="4"/>
        <v>39155553</v>
      </c>
      <c r="Q12" s="104">
        <f t="shared" si="5"/>
        <v>0.1699796921524799</v>
      </c>
      <c r="R12" s="85">
        <v>27196966</v>
      </c>
      <c r="S12" s="86">
        <v>8360560</v>
      </c>
      <c r="T12" s="86">
        <f t="shared" si="6"/>
        <v>35557526</v>
      </c>
      <c r="U12" s="104">
        <f t="shared" si="7"/>
        <v>0.1334668284660426</v>
      </c>
      <c r="V12" s="85">
        <v>0</v>
      </c>
      <c r="W12" s="86">
        <v>0</v>
      </c>
      <c r="X12" s="86">
        <f t="shared" si="8"/>
        <v>0</v>
      </c>
      <c r="Y12" s="104">
        <f t="shared" si="9"/>
        <v>0</v>
      </c>
      <c r="Z12" s="85">
        <f t="shared" si="10"/>
        <v>107394698</v>
      </c>
      <c r="AA12" s="86">
        <f t="shared" si="11"/>
        <v>14076131</v>
      </c>
      <c r="AB12" s="86">
        <f t="shared" si="12"/>
        <v>121470829</v>
      </c>
      <c r="AC12" s="104">
        <f t="shared" si="13"/>
        <v>0.4559464091447474</v>
      </c>
      <c r="AD12" s="85">
        <v>38312826</v>
      </c>
      <c r="AE12" s="86">
        <v>115257</v>
      </c>
      <c r="AF12" s="86">
        <f t="shared" si="14"/>
        <v>38428083</v>
      </c>
      <c r="AG12" s="86">
        <v>192829181</v>
      </c>
      <c r="AH12" s="86">
        <v>223403181</v>
      </c>
      <c r="AI12" s="87">
        <v>162393373</v>
      </c>
      <c r="AJ12" s="124">
        <f t="shared" si="15"/>
        <v>0.7269071652117612</v>
      </c>
      <c r="AK12" s="125">
        <f t="shared" si="16"/>
        <v>-1</v>
      </c>
    </row>
    <row r="13" spans="1:37" ht="12.75">
      <c r="A13" s="62" t="s">
        <v>98</v>
      </c>
      <c r="B13" s="63" t="s">
        <v>518</v>
      </c>
      <c r="C13" s="64" t="s">
        <v>519</v>
      </c>
      <c r="D13" s="85">
        <v>853539870</v>
      </c>
      <c r="E13" s="86">
        <v>214679913</v>
      </c>
      <c r="F13" s="87">
        <f t="shared" si="0"/>
        <v>1068219783</v>
      </c>
      <c r="G13" s="85">
        <v>853539870</v>
      </c>
      <c r="H13" s="86">
        <v>254839217</v>
      </c>
      <c r="I13" s="87">
        <f t="shared" si="1"/>
        <v>1108379087</v>
      </c>
      <c r="J13" s="85">
        <v>172203705</v>
      </c>
      <c r="K13" s="86">
        <v>13091650</v>
      </c>
      <c r="L13" s="86">
        <f t="shared" si="2"/>
        <v>185295355</v>
      </c>
      <c r="M13" s="104">
        <f t="shared" si="3"/>
        <v>0.17346182681583983</v>
      </c>
      <c r="N13" s="85">
        <v>205252843</v>
      </c>
      <c r="O13" s="86">
        <v>66357935</v>
      </c>
      <c r="P13" s="86">
        <f t="shared" si="4"/>
        <v>271610778</v>
      </c>
      <c r="Q13" s="104">
        <f t="shared" si="5"/>
        <v>0.254264882866338</v>
      </c>
      <c r="R13" s="85">
        <v>184369079</v>
      </c>
      <c r="S13" s="86">
        <v>37326476</v>
      </c>
      <c r="T13" s="86">
        <f t="shared" si="6"/>
        <v>221695555</v>
      </c>
      <c r="U13" s="104">
        <f t="shared" si="7"/>
        <v>0.20001780762577667</v>
      </c>
      <c r="V13" s="85">
        <v>192930873</v>
      </c>
      <c r="W13" s="86">
        <v>17156133</v>
      </c>
      <c r="X13" s="86">
        <f t="shared" si="8"/>
        <v>210087006</v>
      </c>
      <c r="Y13" s="104">
        <f t="shared" si="9"/>
        <v>0.18954436118840268</v>
      </c>
      <c r="Z13" s="85">
        <f t="shared" si="10"/>
        <v>754756500</v>
      </c>
      <c r="AA13" s="86">
        <f t="shared" si="11"/>
        <v>133932194</v>
      </c>
      <c r="AB13" s="86">
        <f t="shared" si="12"/>
        <v>888688694</v>
      </c>
      <c r="AC13" s="104">
        <f t="shared" si="13"/>
        <v>0.8017912864139054</v>
      </c>
      <c r="AD13" s="85">
        <v>220809287</v>
      </c>
      <c r="AE13" s="86">
        <v>67065418</v>
      </c>
      <c r="AF13" s="86">
        <f t="shared" si="14"/>
        <v>287874705</v>
      </c>
      <c r="AG13" s="86">
        <v>947899556</v>
      </c>
      <c r="AH13" s="86">
        <v>1002349166</v>
      </c>
      <c r="AI13" s="87">
        <v>875599574</v>
      </c>
      <c r="AJ13" s="124">
        <f t="shared" si="15"/>
        <v>0.8735474659935019</v>
      </c>
      <c r="AK13" s="125">
        <f t="shared" si="16"/>
        <v>-0.27021373413131244</v>
      </c>
    </row>
    <row r="14" spans="1:37" ht="12.75">
      <c r="A14" s="62" t="s">
        <v>113</v>
      </c>
      <c r="B14" s="63" t="s">
        <v>520</v>
      </c>
      <c r="C14" s="64" t="s">
        <v>521</v>
      </c>
      <c r="D14" s="85">
        <v>301223000</v>
      </c>
      <c r="E14" s="86">
        <v>3573000</v>
      </c>
      <c r="F14" s="87">
        <f t="shared" si="0"/>
        <v>304796000</v>
      </c>
      <c r="G14" s="85">
        <v>298588619</v>
      </c>
      <c r="H14" s="86">
        <v>21302603</v>
      </c>
      <c r="I14" s="87">
        <f t="shared" si="1"/>
        <v>319891222</v>
      </c>
      <c r="J14" s="85">
        <v>71714651</v>
      </c>
      <c r="K14" s="86">
        <v>0</v>
      </c>
      <c r="L14" s="86">
        <f t="shared" si="2"/>
        <v>71714651</v>
      </c>
      <c r="M14" s="104">
        <f t="shared" si="3"/>
        <v>0.2352873758185803</v>
      </c>
      <c r="N14" s="85">
        <v>76924277</v>
      </c>
      <c r="O14" s="86">
        <v>2894</v>
      </c>
      <c r="P14" s="86">
        <f t="shared" si="4"/>
        <v>76927171</v>
      </c>
      <c r="Q14" s="104">
        <f t="shared" si="5"/>
        <v>0.2523890438194727</v>
      </c>
      <c r="R14" s="85">
        <v>85341244</v>
      </c>
      <c r="S14" s="86">
        <v>763808</v>
      </c>
      <c r="T14" s="86">
        <f t="shared" si="6"/>
        <v>86105052</v>
      </c>
      <c r="U14" s="104">
        <f t="shared" si="7"/>
        <v>0.26916978672206265</v>
      </c>
      <c r="V14" s="85">
        <v>65034510</v>
      </c>
      <c r="W14" s="86">
        <v>2025521</v>
      </c>
      <c r="X14" s="86">
        <f t="shared" si="8"/>
        <v>67060031</v>
      </c>
      <c r="Y14" s="104">
        <f t="shared" si="9"/>
        <v>0.20963385797438355</v>
      </c>
      <c r="Z14" s="85">
        <f t="shared" si="10"/>
        <v>299014682</v>
      </c>
      <c r="AA14" s="86">
        <f t="shared" si="11"/>
        <v>2792223</v>
      </c>
      <c r="AB14" s="86">
        <f t="shared" si="12"/>
        <v>301806905</v>
      </c>
      <c r="AC14" s="104">
        <f t="shared" si="13"/>
        <v>0.9434672921409516</v>
      </c>
      <c r="AD14" s="85">
        <v>77841524</v>
      </c>
      <c r="AE14" s="86">
        <v>396811</v>
      </c>
      <c r="AF14" s="86">
        <f t="shared" si="14"/>
        <v>78238335</v>
      </c>
      <c r="AG14" s="86">
        <v>300957000</v>
      </c>
      <c r="AH14" s="86">
        <v>322643004</v>
      </c>
      <c r="AI14" s="87">
        <v>286300311</v>
      </c>
      <c r="AJ14" s="124">
        <f t="shared" si="15"/>
        <v>0.8873594265195969</v>
      </c>
      <c r="AK14" s="125">
        <f t="shared" si="16"/>
        <v>-0.1428750241170137</v>
      </c>
    </row>
    <row r="15" spans="1:37" ht="16.5">
      <c r="A15" s="65"/>
      <c r="B15" s="66" t="s">
        <v>522</v>
      </c>
      <c r="C15" s="67"/>
      <c r="D15" s="88">
        <f>SUM(D9:D14)</f>
        <v>8728596318</v>
      </c>
      <c r="E15" s="89">
        <f>SUM(E9:E14)</f>
        <v>1353841454</v>
      </c>
      <c r="F15" s="90">
        <f t="shared" si="0"/>
        <v>10082437772</v>
      </c>
      <c r="G15" s="88">
        <f>SUM(G9:G14)</f>
        <v>8978425771</v>
      </c>
      <c r="H15" s="89">
        <f>SUM(H9:H14)</f>
        <v>1486935740</v>
      </c>
      <c r="I15" s="90">
        <f t="shared" si="1"/>
        <v>10465361511</v>
      </c>
      <c r="J15" s="88">
        <f>SUM(J9:J14)</f>
        <v>1456223731</v>
      </c>
      <c r="K15" s="89">
        <f>SUM(K9:K14)</f>
        <v>117526912</v>
      </c>
      <c r="L15" s="89">
        <f t="shared" si="2"/>
        <v>1573750643</v>
      </c>
      <c r="M15" s="105">
        <f t="shared" si="3"/>
        <v>0.15608830707296528</v>
      </c>
      <c r="N15" s="88">
        <f>SUM(N9:N14)</f>
        <v>1585925292</v>
      </c>
      <c r="O15" s="89">
        <f>SUM(O9:O14)</f>
        <v>347159449</v>
      </c>
      <c r="P15" s="89">
        <f t="shared" si="4"/>
        <v>1933084741</v>
      </c>
      <c r="Q15" s="105">
        <f t="shared" si="5"/>
        <v>0.191727911911183</v>
      </c>
      <c r="R15" s="88">
        <f>SUM(R9:R14)</f>
        <v>766303931</v>
      </c>
      <c r="S15" s="89">
        <f>SUM(S9:S14)</f>
        <v>220170790</v>
      </c>
      <c r="T15" s="89">
        <f t="shared" si="6"/>
        <v>986474721</v>
      </c>
      <c r="U15" s="105">
        <f t="shared" si="7"/>
        <v>0.09426093116450203</v>
      </c>
      <c r="V15" s="88">
        <f>SUM(V9:V14)</f>
        <v>630228062</v>
      </c>
      <c r="W15" s="89">
        <f>SUM(W9:W14)</f>
        <v>83149588</v>
      </c>
      <c r="X15" s="89">
        <f t="shared" si="8"/>
        <v>713377650</v>
      </c>
      <c r="Y15" s="105">
        <f t="shared" si="9"/>
        <v>0.06816560032352235</v>
      </c>
      <c r="Z15" s="88">
        <f t="shared" si="10"/>
        <v>4438681016</v>
      </c>
      <c r="AA15" s="89">
        <f t="shared" si="11"/>
        <v>768006739</v>
      </c>
      <c r="AB15" s="89">
        <f t="shared" si="12"/>
        <v>5206687755</v>
      </c>
      <c r="AC15" s="105">
        <f t="shared" si="13"/>
        <v>0.49751628259829545</v>
      </c>
      <c r="AD15" s="88">
        <f>SUM(AD9:AD14)</f>
        <v>1642447719</v>
      </c>
      <c r="AE15" s="89">
        <f>SUM(AE9:AE14)</f>
        <v>377336416</v>
      </c>
      <c r="AF15" s="89">
        <f t="shared" si="14"/>
        <v>2019784135</v>
      </c>
      <c r="AG15" s="89">
        <f>SUM(AG9:AG14)</f>
        <v>8194911229</v>
      </c>
      <c r="AH15" s="89">
        <f>SUM(AH9:AH14)</f>
        <v>8959733881</v>
      </c>
      <c r="AI15" s="90">
        <f>SUM(AI9:AI14)</f>
        <v>7621912014</v>
      </c>
      <c r="AJ15" s="126">
        <f t="shared" si="15"/>
        <v>0.8506850890028126</v>
      </c>
      <c r="AK15" s="127">
        <f t="shared" si="16"/>
        <v>-0.6468050037436303</v>
      </c>
    </row>
    <row r="16" spans="1:37" ht="12.75">
      <c r="A16" s="62" t="s">
        <v>98</v>
      </c>
      <c r="B16" s="63" t="s">
        <v>523</v>
      </c>
      <c r="C16" s="64" t="s">
        <v>524</v>
      </c>
      <c r="D16" s="85">
        <v>125281514</v>
      </c>
      <c r="E16" s="86">
        <v>34012050</v>
      </c>
      <c r="F16" s="87">
        <f t="shared" si="0"/>
        <v>159293564</v>
      </c>
      <c r="G16" s="85">
        <v>149943888</v>
      </c>
      <c r="H16" s="86">
        <v>47882553</v>
      </c>
      <c r="I16" s="87">
        <f t="shared" si="1"/>
        <v>197826441</v>
      </c>
      <c r="J16" s="85">
        <v>28009275</v>
      </c>
      <c r="K16" s="86">
        <v>6970576</v>
      </c>
      <c r="L16" s="86">
        <f t="shared" si="2"/>
        <v>34979851</v>
      </c>
      <c r="M16" s="104">
        <f t="shared" si="3"/>
        <v>0.21959362400856322</v>
      </c>
      <c r="N16" s="85">
        <v>32898753</v>
      </c>
      <c r="O16" s="86">
        <v>13983070</v>
      </c>
      <c r="P16" s="86">
        <f t="shared" si="4"/>
        <v>46881823</v>
      </c>
      <c r="Q16" s="104">
        <f t="shared" si="5"/>
        <v>0.2943108423388656</v>
      </c>
      <c r="R16" s="85">
        <v>25343337</v>
      </c>
      <c r="S16" s="86">
        <v>616257</v>
      </c>
      <c r="T16" s="86">
        <f t="shared" si="6"/>
        <v>25959594</v>
      </c>
      <c r="U16" s="104">
        <f t="shared" si="7"/>
        <v>0.13122408647082723</v>
      </c>
      <c r="V16" s="85">
        <v>31781685</v>
      </c>
      <c r="W16" s="86">
        <v>5712606</v>
      </c>
      <c r="X16" s="86">
        <f t="shared" si="8"/>
        <v>37494291</v>
      </c>
      <c r="Y16" s="104">
        <f t="shared" si="9"/>
        <v>0.18953124168068108</v>
      </c>
      <c r="Z16" s="85">
        <f t="shared" si="10"/>
        <v>118033050</v>
      </c>
      <c r="AA16" s="86">
        <f t="shared" si="11"/>
        <v>27282509</v>
      </c>
      <c r="AB16" s="86">
        <f t="shared" si="12"/>
        <v>145315559</v>
      </c>
      <c r="AC16" s="104">
        <f t="shared" si="13"/>
        <v>0.7345608517518647</v>
      </c>
      <c r="AD16" s="85">
        <v>31006697</v>
      </c>
      <c r="AE16" s="86">
        <v>16083113</v>
      </c>
      <c r="AF16" s="86">
        <f t="shared" si="14"/>
        <v>47089810</v>
      </c>
      <c r="AG16" s="86">
        <v>159955990</v>
      </c>
      <c r="AH16" s="86">
        <v>200608140</v>
      </c>
      <c r="AI16" s="87">
        <v>179237144</v>
      </c>
      <c r="AJ16" s="124">
        <f t="shared" si="15"/>
        <v>0.8934689489668765</v>
      </c>
      <c r="AK16" s="125">
        <f t="shared" si="16"/>
        <v>-0.20377060344902642</v>
      </c>
    </row>
    <row r="17" spans="1:37" ht="12.75">
      <c r="A17" s="62" t="s">
        <v>98</v>
      </c>
      <c r="B17" s="63" t="s">
        <v>525</v>
      </c>
      <c r="C17" s="64" t="s">
        <v>526</v>
      </c>
      <c r="D17" s="85">
        <v>180812277</v>
      </c>
      <c r="E17" s="86">
        <v>29730000</v>
      </c>
      <c r="F17" s="87">
        <f t="shared" si="0"/>
        <v>210542277</v>
      </c>
      <c r="G17" s="85">
        <v>181862501</v>
      </c>
      <c r="H17" s="86">
        <v>29730000</v>
      </c>
      <c r="I17" s="87">
        <f t="shared" si="1"/>
        <v>211592501</v>
      </c>
      <c r="J17" s="85">
        <v>60062775</v>
      </c>
      <c r="K17" s="86">
        <v>12211516</v>
      </c>
      <c r="L17" s="86">
        <f t="shared" si="2"/>
        <v>72274291</v>
      </c>
      <c r="M17" s="104">
        <f t="shared" si="3"/>
        <v>0.34327685645767003</v>
      </c>
      <c r="N17" s="85">
        <v>7566144</v>
      </c>
      <c r="O17" s="86">
        <v>10372800</v>
      </c>
      <c r="P17" s="86">
        <f t="shared" si="4"/>
        <v>17938944</v>
      </c>
      <c r="Q17" s="104">
        <f t="shared" si="5"/>
        <v>0.0852035242309078</v>
      </c>
      <c r="R17" s="85">
        <v>34470357</v>
      </c>
      <c r="S17" s="86">
        <v>2055294</v>
      </c>
      <c r="T17" s="86">
        <f t="shared" si="6"/>
        <v>36525651</v>
      </c>
      <c r="U17" s="104">
        <f t="shared" si="7"/>
        <v>0.17262261577030086</v>
      </c>
      <c r="V17" s="85">
        <v>0</v>
      </c>
      <c r="W17" s="86">
        <v>0</v>
      </c>
      <c r="X17" s="86">
        <f t="shared" si="8"/>
        <v>0</v>
      </c>
      <c r="Y17" s="104">
        <f t="shared" si="9"/>
        <v>0</v>
      </c>
      <c r="Z17" s="85">
        <f t="shared" si="10"/>
        <v>102099276</v>
      </c>
      <c r="AA17" s="86">
        <f t="shared" si="11"/>
        <v>24639610</v>
      </c>
      <c r="AB17" s="86">
        <f t="shared" si="12"/>
        <v>126738886</v>
      </c>
      <c r="AC17" s="104">
        <f t="shared" si="13"/>
        <v>0.5989762652316303</v>
      </c>
      <c r="AD17" s="85">
        <v>26371773</v>
      </c>
      <c r="AE17" s="86">
        <v>2215663</v>
      </c>
      <c r="AF17" s="86">
        <f t="shared" si="14"/>
        <v>28587436</v>
      </c>
      <c r="AG17" s="86">
        <v>196779886</v>
      </c>
      <c r="AH17" s="86">
        <v>198102412</v>
      </c>
      <c r="AI17" s="87">
        <v>151814222</v>
      </c>
      <c r="AJ17" s="124">
        <f t="shared" si="15"/>
        <v>0.7663421180353928</v>
      </c>
      <c r="AK17" s="125">
        <f t="shared" si="16"/>
        <v>-1</v>
      </c>
    </row>
    <row r="18" spans="1:37" ht="12.75">
      <c r="A18" s="62" t="s">
        <v>98</v>
      </c>
      <c r="B18" s="63" t="s">
        <v>527</v>
      </c>
      <c r="C18" s="64" t="s">
        <v>528</v>
      </c>
      <c r="D18" s="85">
        <v>724771487</v>
      </c>
      <c r="E18" s="86">
        <v>140265947</v>
      </c>
      <c r="F18" s="87">
        <f t="shared" si="0"/>
        <v>865037434</v>
      </c>
      <c r="G18" s="85">
        <v>806038841</v>
      </c>
      <c r="H18" s="86">
        <v>51180000</v>
      </c>
      <c r="I18" s="87">
        <f t="shared" si="1"/>
        <v>857218841</v>
      </c>
      <c r="J18" s="85">
        <v>60404706</v>
      </c>
      <c r="K18" s="86">
        <v>7844779</v>
      </c>
      <c r="L18" s="86">
        <f t="shared" si="2"/>
        <v>68249485</v>
      </c>
      <c r="M18" s="104">
        <f t="shared" si="3"/>
        <v>0.07889772432669082</v>
      </c>
      <c r="N18" s="85">
        <v>132864896</v>
      </c>
      <c r="O18" s="86">
        <v>101621083</v>
      </c>
      <c r="P18" s="86">
        <f t="shared" si="4"/>
        <v>234485979</v>
      </c>
      <c r="Q18" s="104">
        <f t="shared" si="5"/>
        <v>0.2710703257265049</v>
      </c>
      <c r="R18" s="85">
        <v>180597178</v>
      </c>
      <c r="S18" s="86">
        <v>364309586</v>
      </c>
      <c r="T18" s="86">
        <f t="shared" si="6"/>
        <v>544906764</v>
      </c>
      <c r="U18" s="104">
        <f t="shared" si="7"/>
        <v>0.635668207390696</v>
      </c>
      <c r="V18" s="85">
        <v>206183703</v>
      </c>
      <c r="W18" s="86">
        <v>7278155</v>
      </c>
      <c r="X18" s="86">
        <f t="shared" si="8"/>
        <v>213461858</v>
      </c>
      <c r="Y18" s="104">
        <f t="shared" si="9"/>
        <v>0.24901675953713667</v>
      </c>
      <c r="Z18" s="85">
        <f t="shared" si="10"/>
        <v>580050483</v>
      </c>
      <c r="AA18" s="86">
        <f t="shared" si="11"/>
        <v>481053603</v>
      </c>
      <c r="AB18" s="86">
        <f t="shared" si="12"/>
        <v>1061104086</v>
      </c>
      <c r="AC18" s="104">
        <f t="shared" si="13"/>
        <v>1.2378450347196697</v>
      </c>
      <c r="AD18" s="85">
        <v>123529355</v>
      </c>
      <c r="AE18" s="86">
        <v>8560441</v>
      </c>
      <c r="AF18" s="86">
        <f t="shared" si="14"/>
        <v>132089796</v>
      </c>
      <c r="AG18" s="86">
        <v>765326045</v>
      </c>
      <c r="AH18" s="86">
        <v>771034604</v>
      </c>
      <c r="AI18" s="87">
        <v>450192416</v>
      </c>
      <c r="AJ18" s="124">
        <f t="shared" si="15"/>
        <v>0.5838809486169313</v>
      </c>
      <c r="AK18" s="125">
        <f t="shared" si="16"/>
        <v>0.6160359427006761</v>
      </c>
    </row>
    <row r="19" spans="1:37" ht="12.75">
      <c r="A19" s="62" t="s">
        <v>98</v>
      </c>
      <c r="B19" s="63" t="s">
        <v>529</v>
      </c>
      <c r="C19" s="64" t="s">
        <v>530</v>
      </c>
      <c r="D19" s="85">
        <v>400220000</v>
      </c>
      <c r="E19" s="86">
        <v>55133000</v>
      </c>
      <c r="F19" s="87">
        <f t="shared" si="0"/>
        <v>455353000</v>
      </c>
      <c r="G19" s="85">
        <v>400220000</v>
      </c>
      <c r="H19" s="86">
        <v>55133000</v>
      </c>
      <c r="I19" s="87">
        <f t="shared" si="1"/>
        <v>455353000</v>
      </c>
      <c r="J19" s="85">
        <v>74836292</v>
      </c>
      <c r="K19" s="86">
        <v>13914361</v>
      </c>
      <c r="L19" s="86">
        <f t="shared" si="2"/>
        <v>88750653</v>
      </c>
      <c r="M19" s="104">
        <f t="shared" si="3"/>
        <v>0.19490516807839192</v>
      </c>
      <c r="N19" s="85">
        <v>98109306</v>
      </c>
      <c r="O19" s="86">
        <v>6174702</v>
      </c>
      <c r="P19" s="86">
        <f t="shared" si="4"/>
        <v>104284008</v>
      </c>
      <c r="Q19" s="104">
        <f t="shared" si="5"/>
        <v>0.22901794432012088</v>
      </c>
      <c r="R19" s="85">
        <v>112264817</v>
      </c>
      <c r="S19" s="86">
        <v>4447039</v>
      </c>
      <c r="T19" s="86">
        <f t="shared" si="6"/>
        <v>116711856</v>
      </c>
      <c r="U19" s="104">
        <f t="shared" si="7"/>
        <v>0.2563107215720551</v>
      </c>
      <c r="V19" s="85">
        <v>95001766</v>
      </c>
      <c r="W19" s="86">
        <v>0</v>
      </c>
      <c r="X19" s="86">
        <f t="shared" si="8"/>
        <v>95001766</v>
      </c>
      <c r="Y19" s="104">
        <f t="shared" si="9"/>
        <v>0.20863322740818663</v>
      </c>
      <c r="Z19" s="85">
        <f t="shared" si="10"/>
        <v>380212181</v>
      </c>
      <c r="AA19" s="86">
        <f t="shared" si="11"/>
        <v>24536102</v>
      </c>
      <c r="AB19" s="86">
        <f t="shared" si="12"/>
        <v>404748283</v>
      </c>
      <c r="AC19" s="104">
        <f t="shared" si="13"/>
        <v>0.8888670613787545</v>
      </c>
      <c r="AD19" s="85">
        <v>101120492</v>
      </c>
      <c r="AE19" s="86">
        <v>5768313</v>
      </c>
      <c r="AF19" s="86">
        <f t="shared" si="14"/>
        <v>106888805</v>
      </c>
      <c r="AG19" s="86">
        <v>446121000</v>
      </c>
      <c r="AH19" s="86">
        <v>446121000</v>
      </c>
      <c r="AI19" s="87">
        <v>402406546</v>
      </c>
      <c r="AJ19" s="124">
        <f t="shared" si="15"/>
        <v>0.9020121133055831</v>
      </c>
      <c r="AK19" s="125">
        <f t="shared" si="16"/>
        <v>-0.11120939185352474</v>
      </c>
    </row>
    <row r="20" spans="1:37" ht="12.75">
      <c r="A20" s="62" t="s">
        <v>98</v>
      </c>
      <c r="B20" s="63" t="s">
        <v>531</v>
      </c>
      <c r="C20" s="64" t="s">
        <v>532</v>
      </c>
      <c r="D20" s="85">
        <v>311634460</v>
      </c>
      <c r="E20" s="86">
        <v>66186852</v>
      </c>
      <c r="F20" s="87">
        <f t="shared" si="0"/>
        <v>377821312</v>
      </c>
      <c r="G20" s="85">
        <v>293014895</v>
      </c>
      <c r="H20" s="86">
        <v>54588992</v>
      </c>
      <c r="I20" s="87">
        <f t="shared" si="1"/>
        <v>347603887</v>
      </c>
      <c r="J20" s="85">
        <v>55746854</v>
      </c>
      <c r="K20" s="86">
        <v>4638577</v>
      </c>
      <c r="L20" s="86">
        <f t="shared" si="2"/>
        <v>60385431</v>
      </c>
      <c r="M20" s="104">
        <f t="shared" si="3"/>
        <v>0.15982537004159258</v>
      </c>
      <c r="N20" s="85">
        <v>86086550</v>
      </c>
      <c r="O20" s="86">
        <v>6898406</v>
      </c>
      <c r="P20" s="86">
        <f t="shared" si="4"/>
        <v>92984956</v>
      </c>
      <c r="Q20" s="104">
        <f t="shared" si="5"/>
        <v>0.24610828729534454</v>
      </c>
      <c r="R20" s="85">
        <v>49806229</v>
      </c>
      <c r="S20" s="86">
        <v>5521591</v>
      </c>
      <c r="T20" s="86">
        <f t="shared" si="6"/>
        <v>55327820</v>
      </c>
      <c r="U20" s="104">
        <f t="shared" si="7"/>
        <v>0.159169163721118</v>
      </c>
      <c r="V20" s="85">
        <v>29129277</v>
      </c>
      <c r="W20" s="86">
        <v>7503821</v>
      </c>
      <c r="X20" s="86">
        <f t="shared" si="8"/>
        <v>36633098</v>
      </c>
      <c r="Y20" s="104">
        <f t="shared" si="9"/>
        <v>0.10538748089430887</v>
      </c>
      <c r="Z20" s="85">
        <f t="shared" si="10"/>
        <v>220768910</v>
      </c>
      <c r="AA20" s="86">
        <f t="shared" si="11"/>
        <v>24562395</v>
      </c>
      <c r="AB20" s="86">
        <f t="shared" si="12"/>
        <v>245331305</v>
      </c>
      <c r="AC20" s="104">
        <f t="shared" si="13"/>
        <v>0.705778370654411</v>
      </c>
      <c r="AD20" s="85">
        <v>74126743</v>
      </c>
      <c r="AE20" s="86">
        <v>12296148</v>
      </c>
      <c r="AF20" s="86">
        <f t="shared" si="14"/>
        <v>86422891</v>
      </c>
      <c r="AG20" s="86">
        <v>326770943</v>
      </c>
      <c r="AH20" s="86">
        <v>342308519</v>
      </c>
      <c r="AI20" s="87">
        <v>270341102</v>
      </c>
      <c r="AJ20" s="124">
        <f t="shared" si="15"/>
        <v>0.7897586153852046</v>
      </c>
      <c r="AK20" s="125">
        <f t="shared" si="16"/>
        <v>-0.5761181143546794</v>
      </c>
    </row>
    <row r="21" spans="1:37" ht="12.75">
      <c r="A21" s="62" t="s">
        <v>113</v>
      </c>
      <c r="B21" s="63" t="s">
        <v>533</v>
      </c>
      <c r="C21" s="64" t="s">
        <v>534</v>
      </c>
      <c r="D21" s="85">
        <v>795215998</v>
      </c>
      <c r="E21" s="86">
        <v>307729846</v>
      </c>
      <c r="F21" s="87">
        <f t="shared" si="0"/>
        <v>1102945844</v>
      </c>
      <c r="G21" s="85">
        <v>799645104</v>
      </c>
      <c r="H21" s="86">
        <v>302069846</v>
      </c>
      <c r="I21" s="87">
        <f t="shared" si="1"/>
        <v>1101714950</v>
      </c>
      <c r="J21" s="85">
        <v>65422566</v>
      </c>
      <c r="K21" s="86">
        <v>0</v>
      </c>
      <c r="L21" s="86">
        <f t="shared" si="2"/>
        <v>65422566</v>
      </c>
      <c r="M21" s="104">
        <f t="shared" si="3"/>
        <v>0.05931620882013133</v>
      </c>
      <c r="N21" s="85">
        <v>132591194</v>
      </c>
      <c r="O21" s="86">
        <v>73814464</v>
      </c>
      <c r="P21" s="86">
        <f t="shared" si="4"/>
        <v>206405658</v>
      </c>
      <c r="Q21" s="104">
        <f t="shared" si="5"/>
        <v>0.18714033796205137</v>
      </c>
      <c r="R21" s="85">
        <v>100640380</v>
      </c>
      <c r="S21" s="86">
        <v>20752901</v>
      </c>
      <c r="T21" s="86">
        <f t="shared" si="6"/>
        <v>121393281</v>
      </c>
      <c r="U21" s="104">
        <f t="shared" si="7"/>
        <v>0.11018574359910428</v>
      </c>
      <c r="V21" s="85">
        <v>113986149</v>
      </c>
      <c r="W21" s="86">
        <v>96107142</v>
      </c>
      <c r="X21" s="86">
        <f t="shared" si="8"/>
        <v>210093291</v>
      </c>
      <c r="Y21" s="104">
        <f t="shared" si="9"/>
        <v>0.19069659624751392</v>
      </c>
      <c r="Z21" s="85">
        <f t="shared" si="10"/>
        <v>412640289</v>
      </c>
      <c r="AA21" s="86">
        <f t="shared" si="11"/>
        <v>190674507</v>
      </c>
      <c r="AB21" s="86">
        <f t="shared" si="12"/>
        <v>603314796</v>
      </c>
      <c r="AC21" s="104">
        <f t="shared" si="13"/>
        <v>0.5476142408705628</v>
      </c>
      <c r="AD21" s="85">
        <v>95636885</v>
      </c>
      <c r="AE21" s="86">
        <v>55040968</v>
      </c>
      <c r="AF21" s="86">
        <f t="shared" si="14"/>
        <v>150677853</v>
      </c>
      <c r="AG21" s="86">
        <v>996237862</v>
      </c>
      <c r="AH21" s="86">
        <v>834968899</v>
      </c>
      <c r="AI21" s="87">
        <v>503021034</v>
      </c>
      <c r="AJ21" s="124">
        <f t="shared" si="15"/>
        <v>0.60244283901166</v>
      </c>
      <c r="AK21" s="125">
        <f t="shared" si="16"/>
        <v>0.39432097562473234</v>
      </c>
    </row>
    <row r="22" spans="1:37" ht="16.5">
      <c r="A22" s="65"/>
      <c r="B22" s="66" t="s">
        <v>535</v>
      </c>
      <c r="C22" s="67"/>
      <c r="D22" s="88">
        <f>SUM(D16:D21)</f>
        <v>2537935736</v>
      </c>
      <c r="E22" s="89">
        <f>SUM(E16:E21)</f>
        <v>633057695</v>
      </c>
      <c r="F22" s="90">
        <f t="shared" si="0"/>
        <v>3170993431</v>
      </c>
      <c r="G22" s="88">
        <f>SUM(G16:G21)</f>
        <v>2630725229</v>
      </c>
      <c r="H22" s="89">
        <f>SUM(H16:H21)</f>
        <v>540584391</v>
      </c>
      <c r="I22" s="90">
        <f t="shared" si="1"/>
        <v>3171309620</v>
      </c>
      <c r="J22" s="88">
        <f>SUM(J16:J21)</f>
        <v>344482468</v>
      </c>
      <c r="K22" s="89">
        <f>SUM(K16:K21)</f>
        <v>45579809</v>
      </c>
      <c r="L22" s="89">
        <f t="shared" si="2"/>
        <v>390062277</v>
      </c>
      <c r="M22" s="105">
        <f t="shared" si="3"/>
        <v>0.12300948755891636</v>
      </c>
      <c r="N22" s="88">
        <f>SUM(N16:N21)</f>
        <v>490116843</v>
      </c>
      <c r="O22" s="89">
        <f>SUM(O16:O21)</f>
        <v>212864525</v>
      </c>
      <c r="P22" s="89">
        <f t="shared" si="4"/>
        <v>702981368</v>
      </c>
      <c r="Q22" s="105">
        <f t="shared" si="5"/>
        <v>0.22169120917362128</v>
      </c>
      <c r="R22" s="88">
        <f>SUM(R16:R21)</f>
        <v>503122298</v>
      </c>
      <c r="S22" s="89">
        <f>SUM(S16:S21)</f>
        <v>397702668</v>
      </c>
      <c r="T22" s="89">
        <f t="shared" si="6"/>
        <v>900824966</v>
      </c>
      <c r="U22" s="105">
        <f t="shared" si="7"/>
        <v>0.2840545622915242</v>
      </c>
      <c r="V22" s="88">
        <f>SUM(V16:V21)</f>
        <v>476082580</v>
      </c>
      <c r="W22" s="89">
        <f>SUM(W16:W21)</f>
        <v>116601724</v>
      </c>
      <c r="X22" s="89">
        <f t="shared" si="8"/>
        <v>592684304</v>
      </c>
      <c r="Y22" s="105">
        <f t="shared" si="9"/>
        <v>0.1868894478994454</v>
      </c>
      <c r="Z22" s="88">
        <f t="shared" si="10"/>
        <v>1813804189</v>
      </c>
      <c r="AA22" s="89">
        <f t="shared" si="11"/>
        <v>772748726</v>
      </c>
      <c r="AB22" s="89">
        <f t="shared" si="12"/>
        <v>2586552915</v>
      </c>
      <c r="AC22" s="105">
        <f t="shared" si="13"/>
        <v>0.8156103392389672</v>
      </c>
      <c r="AD22" s="88">
        <f>SUM(AD16:AD21)</f>
        <v>451791945</v>
      </c>
      <c r="AE22" s="89">
        <f>SUM(AE16:AE21)</f>
        <v>99964646</v>
      </c>
      <c r="AF22" s="89">
        <f t="shared" si="14"/>
        <v>551756591</v>
      </c>
      <c r="AG22" s="89">
        <f>SUM(AG16:AG21)</f>
        <v>2891191726</v>
      </c>
      <c r="AH22" s="89">
        <f>SUM(AH16:AH21)</f>
        <v>2793143574</v>
      </c>
      <c r="AI22" s="90">
        <f>SUM(AI16:AI21)</f>
        <v>1957012464</v>
      </c>
      <c r="AJ22" s="126">
        <f t="shared" si="15"/>
        <v>0.7006487178879263</v>
      </c>
      <c r="AK22" s="127">
        <f t="shared" si="16"/>
        <v>0.07417711662641469</v>
      </c>
    </row>
    <row r="23" spans="1:37" ht="12.75">
      <c r="A23" s="62" t="s">
        <v>98</v>
      </c>
      <c r="B23" s="63" t="s">
        <v>536</v>
      </c>
      <c r="C23" s="64" t="s">
        <v>537</v>
      </c>
      <c r="D23" s="85">
        <v>405393038</v>
      </c>
      <c r="E23" s="86">
        <v>37405000</v>
      </c>
      <c r="F23" s="87">
        <f t="shared" si="0"/>
        <v>442798038</v>
      </c>
      <c r="G23" s="85">
        <v>405393038</v>
      </c>
      <c r="H23" s="86">
        <v>66081653</v>
      </c>
      <c r="I23" s="87">
        <f t="shared" si="1"/>
        <v>471474691</v>
      </c>
      <c r="J23" s="85">
        <v>73977951</v>
      </c>
      <c r="K23" s="86">
        <v>5536881</v>
      </c>
      <c r="L23" s="86">
        <f t="shared" si="2"/>
        <v>79514832</v>
      </c>
      <c r="M23" s="104">
        <f t="shared" si="3"/>
        <v>0.17957358699949796</v>
      </c>
      <c r="N23" s="85">
        <v>75085488</v>
      </c>
      <c r="O23" s="86">
        <v>6247036</v>
      </c>
      <c r="P23" s="86">
        <f t="shared" si="4"/>
        <v>81332524</v>
      </c>
      <c r="Q23" s="104">
        <f t="shared" si="5"/>
        <v>0.18367860067166783</v>
      </c>
      <c r="R23" s="85">
        <v>68960562</v>
      </c>
      <c r="S23" s="86">
        <v>6147923</v>
      </c>
      <c r="T23" s="86">
        <f t="shared" si="6"/>
        <v>75108485</v>
      </c>
      <c r="U23" s="104">
        <f t="shared" si="7"/>
        <v>0.1593054440328378</v>
      </c>
      <c r="V23" s="85">
        <v>0</v>
      </c>
      <c r="W23" s="86">
        <v>13161945</v>
      </c>
      <c r="X23" s="86">
        <f t="shared" si="8"/>
        <v>13161945</v>
      </c>
      <c r="Y23" s="104">
        <f t="shared" si="9"/>
        <v>0.027916546213930284</v>
      </c>
      <c r="Z23" s="85">
        <f t="shared" si="10"/>
        <v>218024001</v>
      </c>
      <c r="AA23" s="86">
        <f t="shared" si="11"/>
        <v>31093785</v>
      </c>
      <c r="AB23" s="86">
        <f t="shared" si="12"/>
        <v>249117786</v>
      </c>
      <c r="AC23" s="104">
        <f t="shared" si="13"/>
        <v>0.5283799761798879</v>
      </c>
      <c r="AD23" s="85">
        <v>81365998</v>
      </c>
      <c r="AE23" s="86">
        <v>6936720</v>
      </c>
      <c r="AF23" s="86">
        <f t="shared" si="14"/>
        <v>88302718</v>
      </c>
      <c r="AG23" s="86">
        <v>460385798</v>
      </c>
      <c r="AH23" s="86">
        <v>525051143</v>
      </c>
      <c r="AI23" s="87">
        <v>407745824</v>
      </c>
      <c r="AJ23" s="124">
        <f t="shared" si="15"/>
        <v>0.7765830613571295</v>
      </c>
      <c r="AK23" s="125">
        <f t="shared" si="16"/>
        <v>-0.8509451883462975</v>
      </c>
    </row>
    <row r="24" spans="1:37" ht="12.75">
      <c r="A24" s="62" t="s">
        <v>98</v>
      </c>
      <c r="B24" s="63" t="s">
        <v>538</v>
      </c>
      <c r="C24" s="64" t="s">
        <v>539</v>
      </c>
      <c r="D24" s="85">
        <v>181431990</v>
      </c>
      <c r="E24" s="86">
        <v>15897000</v>
      </c>
      <c r="F24" s="87">
        <f t="shared" si="0"/>
        <v>197328990</v>
      </c>
      <c r="G24" s="85">
        <v>181431990</v>
      </c>
      <c r="H24" s="86">
        <v>15897000</v>
      </c>
      <c r="I24" s="87">
        <f t="shared" si="1"/>
        <v>197328990</v>
      </c>
      <c r="J24" s="85">
        <v>12076634</v>
      </c>
      <c r="K24" s="86">
        <v>1347361</v>
      </c>
      <c r="L24" s="86">
        <f t="shared" si="2"/>
        <v>13423995</v>
      </c>
      <c r="M24" s="104">
        <f t="shared" si="3"/>
        <v>0.06802849900564534</v>
      </c>
      <c r="N24" s="85">
        <v>18198023</v>
      </c>
      <c r="O24" s="86">
        <v>-410821</v>
      </c>
      <c r="P24" s="86">
        <f t="shared" si="4"/>
        <v>17787202</v>
      </c>
      <c r="Q24" s="104">
        <f t="shared" si="5"/>
        <v>0.09013983196285554</v>
      </c>
      <c r="R24" s="85">
        <v>12264935</v>
      </c>
      <c r="S24" s="86">
        <v>702963</v>
      </c>
      <c r="T24" s="86">
        <f t="shared" si="6"/>
        <v>12967898</v>
      </c>
      <c r="U24" s="104">
        <f t="shared" si="7"/>
        <v>0.06571714576758336</v>
      </c>
      <c r="V24" s="85">
        <v>30824538</v>
      </c>
      <c r="W24" s="86">
        <v>0</v>
      </c>
      <c r="X24" s="86">
        <f t="shared" si="8"/>
        <v>30824538</v>
      </c>
      <c r="Y24" s="104">
        <f t="shared" si="9"/>
        <v>0.15620886723233116</v>
      </c>
      <c r="Z24" s="85">
        <f t="shared" si="10"/>
        <v>73364130</v>
      </c>
      <c r="AA24" s="86">
        <f t="shared" si="11"/>
        <v>1639503</v>
      </c>
      <c r="AB24" s="86">
        <f t="shared" si="12"/>
        <v>75003633</v>
      </c>
      <c r="AC24" s="104">
        <f t="shared" si="13"/>
        <v>0.3800943439684154</v>
      </c>
      <c r="AD24" s="85">
        <v>19527855</v>
      </c>
      <c r="AE24" s="86">
        <v>47500</v>
      </c>
      <c r="AF24" s="86">
        <f t="shared" si="14"/>
        <v>19575355</v>
      </c>
      <c r="AG24" s="86">
        <v>199980424</v>
      </c>
      <c r="AH24" s="86">
        <v>186172520</v>
      </c>
      <c r="AI24" s="87">
        <v>110433973</v>
      </c>
      <c r="AJ24" s="124">
        <f t="shared" si="15"/>
        <v>0.5931808464536013</v>
      </c>
      <c r="AK24" s="125">
        <f t="shared" si="16"/>
        <v>0.5746604850844339</v>
      </c>
    </row>
    <row r="25" spans="1:37" ht="12.75">
      <c r="A25" s="62" t="s">
        <v>98</v>
      </c>
      <c r="B25" s="63" t="s">
        <v>540</v>
      </c>
      <c r="C25" s="64" t="s">
        <v>541</v>
      </c>
      <c r="D25" s="85">
        <v>247812000</v>
      </c>
      <c r="E25" s="86">
        <v>74286700</v>
      </c>
      <c r="F25" s="87">
        <f t="shared" si="0"/>
        <v>322098700</v>
      </c>
      <c r="G25" s="85">
        <v>251810756</v>
      </c>
      <c r="H25" s="86">
        <v>80286700</v>
      </c>
      <c r="I25" s="87">
        <f t="shared" si="1"/>
        <v>332097456</v>
      </c>
      <c r="J25" s="85">
        <v>44545063</v>
      </c>
      <c r="K25" s="86">
        <v>16845263</v>
      </c>
      <c r="L25" s="86">
        <f t="shared" si="2"/>
        <v>61390326</v>
      </c>
      <c r="M25" s="104">
        <f t="shared" si="3"/>
        <v>0.19059476489659846</v>
      </c>
      <c r="N25" s="85">
        <v>42419678</v>
      </c>
      <c r="O25" s="86">
        <v>11664262</v>
      </c>
      <c r="P25" s="86">
        <f t="shared" si="4"/>
        <v>54083940</v>
      </c>
      <c r="Q25" s="104">
        <f t="shared" si="5"/>
        <v>0.16791107818814544</v>
      </c>
      <c r="R25" s="85">
        <v>42461464</v>
      </c>
      <c r="S25" s="86">
        <v>12234849</v>
      </c>
      <c r="T25" s="86">
        <f t="shared" si="6"/>
        <v>54696313</v>
      </c>
      <c r="U25" s="104">
        <f t="shared" si="7"/>
        <v>0.16469958444969238</v>
      </c>
      <c r="V25" s="85">
        <v>46327510</v>
      </c>
      <c r="W25" s="86">
        <v>12782555</v>
      </c>
      <c r="X25" s="86">
        <f t="shared" si="8"/>
        <v>59110065</v>
      </c>
      <c r="Y25" s="104">
        <f t="shared" si="9"/>
        <v>0.17799011685292765</v>
      </c>
      <c r="Z25" s="85">
        <f t="shared" si="10"/>
        <v>175753715</v>
      </c>
      <c r="AA25" s="86">
        <f t="shared" si="11"/>
        <v>53526929</v>
      </c>
      <c r="AB25" s="86">
        <f t="shared" si="12"/>
        <v>229280644</v>
      </c>
      <c r="AC25" s="104">
        <f t="shared" si="13"/>
        <v>0.6904016873890175</v>
      </c>
      <c r="AD25" s="85">
        <v>43417909</v>
      </c>
      <c r="AE25" s="86">
        <v>20279790</v>
      </c>
      <c r="AF25" s="86">
        <f t="shared" si="14"/>
        <v>63697699</v>
      </c>
      <c r="AG25" s="86">
        <v>251419720</v>
      </c>
      <c r="AH25" s="86">
        <v>295528779</v>
      </c>
      <c r="AI25" s="87">
        <v>215368687</v>
      </c>
      <c r="AJ25" s="124">
        <f t="shared" si="15"/>
        <v>0.7287570697133358</v>
      </c>
      <c r="AK25" s="125">
        <f t="shared" si="16"/>
        <v>-0.07202197366658414</v>
      </c>
    </row>
    <row r="26" spans="1:37" ht="12.75">
      <c r="A26" s="62" t="s">
        <v>98</v>
      </c>
      <c r="B26" s="63" t="s">
        <v>542</v>
      </c>
      <c r="C26" s="64" t="s">
        <v>543</v>
      </c>
      <c r="D26" s="85">
        <v>283706825</v>
      </c>
      <c r="E26" s="86">
        <v>25126216</v>
      </c>
      <c r="F26" s="87">
        <f t="shared" si="0"/>
        <v>308833041</v>
      </c>
      <c r="G26" s="85">
        <v>290058992</v>
      </c>
      <c r="H26" s="86">
        <v>25126216</v>
      </c>
      <c r="I26" s="87">
        <f t="shared" si="1"/>
        <v>315185208</v>
      </c>
      <c r="J26" s="85">
        <v>31326125</v>
      </c>
      <c r="K26" s="86">
        <v>2526124</v>
      </c>
      <c r="L26" s="86">
        <f t="shared" si="2"/>
        <v>33852249</v>
      </c>
      <c r="M26" s="104">
        <f t="shared" si="3"/>
        <v>0.10961343025469869</v>
      </c>
      <c r="N26" s="85">
        <v>41172655</v>
      </c>
      <c r="O26" s="86">
        <v>11700780</v>
      </c>
      <c r="P26" s="86">
        <f t="shared" si="4"/>
        <v>52873435</v>
      </c>
      <c r="Q26" s="104">
        <f t="shared" si="5"/>
        <v>0.17120394511155948</v>
      </c>
      <c r="R26" s="85">
        <v>34310154</v>
      </c>
      <c r="S26" s="86">
        <v>879693</v>
      </c>
      <c r="T26" s="86">
        <f t="shared" si="6"/>
        <v>35189847</v>
      </c>
      <c r="U26" s="104">
        <f t="shared" si="7"/>
        <v>0.11164815513804188</v>
      </c>
      <c r="V26" s="85">
        <v>32473436</v>
      </c>
      <c r="W26" s="86">
        <v>10925007</v>
      </c>
      <c r="X26" s="86">
        <f t="shared" si="8"/>
        <v>43398443</v>
      </c>
      <c r="Y26" s="104">
        <f t="shared" si="9"/>
        <v>0.13769187734216257</v>
      </c>
      <c r="Z26" s="85">
        <f t="shared" si="10"/>
        <v>139282370</v>
      </c>
      <c r="AA26" s="86">
        <f t="shared" si="11"/>
        <v>26031604</v>
      </c>
      <c r="AB26" s="86">
        <f t="shared" si="12"/>
        <v>165313974</v>
      </c>
      <c r="AC26" s="104">
        <f t="shared" si="13"/>
        <v>0.5244978818929853</v>
      </c>
      <c r="AD26" s="85">
        <v>35014100</v>
      </c>
      <c r="AE26" s="86">
        <v>5725032</v>
      </c>
      <c r="AF26" s="86">
        <f t="shared" si="14"/>
        <v>40739132</v>
      </c>
      <c r="AG26" s="86">
        <v>357468290</v>
      </c>
      <c r="AH26" s="86">
        <v>345341315</v>
      </c>
      <c r="AI26" s="87">
        <v>193248812</v>
      </c>
      <c r="AJ26" s="124">
        <f t="shared" si="15"/>
        <v>0.5595878732320226</v>
      </c>
      <c r="AK26" s="125">
        <f t="shared" si="16"/>
        <v>0.06527657486664173</v>
      </c>
    </row>
    <row r="27" spans="1:37" ht="12.75">
      <c r="A27" s="62" t="s">
        <v>98</v>
      </c>
      <c r="B27" s="63" t="s">
        <v>544</v>
      </c>
      <c r="C27" s="64" t="s">
        <v>545</v>
      </c>
      <c r="D27" s="85">
        <v>158961749</v>
      </c>
      <c r="E27" s="86">
        <v>58010000</v>
      </c>
      <c r="F27" s="87">
        <f t="shared" si="0"/>
        <v>216971749</v>
      </c>
      <c r="G27" s="85">
        <v>179250280</v>
      </c>
      <c r="H27" s="86">
        <v>49110853</v>
      </c>
      <c r="I27" s="87">
        <f t="shared" si="1"/>
        <v>228361133</v>
      </c>
      <c r="J27" s="85">
        <v>38499828</v>
      </c>
      <c r="K27" s="86">
        <v>11998043</v>
      </c>
      <c r="L27" s="86">
        <f t="shared" si="2"/>
        <v>50497871</v>
      </c>
      <c r="M27" s="104">
        <f t="shared" si="3"/>
        <v>0.2327393830429048</v>
      </c>
      <c r="N27" s="85">
        <v>32341850</v>
      </c>
      <c r="O27" s="86">
        <v>6376600</v>
      </c>
      <c r="P27" s="86">
        <f t="shared" si="4"/>
        <v>38718450</v>
      </c>
      <c r="Q27" s="104">
        <f t="shared" si="5"/>
        <v>0.17844926898754915</v>
      </c>
      <c r="R27" s="85">
        <v>28203328</v>
      </c>
      <c r="S27" s="86">
        <v>4870415</v>
      </c>
      <c r="T27" s="86">
        <f t="shared" si="6"/>
        <v>33073743</v>
      </c>
      <c r="U27" s="104">
        <f t="shared" si="7"/>
        <v>0.1448308762770064</v>
      </c>
      <c r="V27" s="85">
        <v>14812778</v>
      </c>
      <c r="W27" s="86">
        <v>6360869</v>
      </c>
      <c r="X27" s="86">
        <f t="shared" si="8"/>
        <v>21173647</v>
      </c>
      <c r="Y27" s="104">
        <f t="shared" si="9"/>
        <v>0.09272001203462236</v>
      </c>
      <c r="Z27" s="85">
        <f t="shared" si="10"/>
        <v>113857784</v>
      </c>
      <c r="AA27" s="86">
        <f t="shared" si="11"/>
        <v>29605927</v>
      </c>
      <c r="AB27" s="86">
        <f t="shared" si="12"/>
        <v>143463711</v>
      </c>
      <c r="AC27" s="104">
        <f t="shared" si="13"/>
        <v>0.628231735914535</v>
      </c>
      <c r="AD27" s="85">
        <v>26353090</v>
      </c>
      <c r="AE27" s="86">
        <v>1928103</v>
      </c>
      <c r="AF27" s="86">
        <f t="shared" si="14"/>
        <v>28281193</v>
      </c>
      <c r="AG27" s="86">
        <v>217216724</v>
      </c>
      <c r="AH27" s="86">
        <v>233959622</v>
      </c>
      <c r="AI27" s="87">
        <v>135609304</v>
      </c>
      <c r="AJ27" s="124">
        <f t="shared" si="15"/>
        <v>0.5796269580226967</v>
      </c>
      <c r="AK27" s="125">
        <f t="shared" si="16"/>
        <v>-0.25131705016828676</v>
      </c>
    </row>
    <row r="28" spans="1:37" ht="12.75">
      <c r="A28" s="62" t="s">
        <v>113</v>
      </c>
      <c r="B28" s="63" t="s">
        <v>546</v>
      </c>
      <c r="C28" s="64" t="s">
        <v>547</v>
      </c>
      <c r="D28" s="85">
        <v>382060231</v>
      </c>
      <c r="E28" s="86">
        <v>396024650</v>
      </c>
      <c r="F28" s="87">
        <f t="shared" si="0"/>
        <v>778084881</v>
      </c>
      <c r="G28" s="85">
        <v>287142810</v>
      </c>
      <c r="H28" s="86">
        <v>441885000</v>
      </c>
      <c r="I28" s="87">
        <f t="shared" si="1"/>
        <v>729027810</v>
      </c>
      <c r="J28" s="85">
        <v>65595107</v>
      </c>
      <c r="K28" s="86">
        <v>26825264</v>
      </c>
      <c r="L28" s="86">
        <f t="shared" si="2"/>
        <v>92420371</v>
      </c>
      <c r="M28" s="104">
        <f t="shared" si="3"/>
        <v>0.1187792916387486</v>
      </c>
      <c r="N28" s="85">
        <v>52073614</v>
      </c>
      <c r="O28" s="86">
        <v>132976222</v>
      </c>
      <c r="P28" s="86">
        <f t="shared" si="4"/>
        <v>185049836</v>
      </c>
      <c r="Q28" s="104">
        <f t="shared" si="5"/>
        <v>0.23782731231350066</v>
      </c>
      <c r="R28" s="85">
        <v>0</v>
      </c>
      <c r="S28" s="86">
        <v>0</v>
      </c>
      <c r="T28" s="86">
        <f t="shared" si="6"/>
        <v>0</v>
      </c>
      <c r="U28" s="104">
        <f t="shared" si="7"/>
        <v>0</v>
      </c>
      <c r="V28" s="85">
        <v>0</v>
      </c>
      <c r="W28" s="86">
        <v>0</v>
      </c>
      <c r="X28" s="86">
        <f t="shared" si="8"/>
        <v>0</v>
      </c>
      <c r="Y28" s="104">
        <f t="shared" si="9"/>
        <v>0</v>
      </c>
      <c r="Z28" s="85">
        <f t="shared" si="10"/>
        <v>117668721</v>
      </c>
      <c r="AA28" s="86">
        <f t="shared" si="11"/>
        <v>159801486</v>
      </c>
      <c r="AB28" s="86">
        <f t="shared" si="12"/>
        <v>277470207</v>
      </c>
      <c r="AC28" s="104">
        <f t="shared" si="13"/>
        <v>0.38060304859975097</v>
      </c>
      <c r="AD28" s="85">
        <v>58281634</v>
      </c>
      <c r="AE28" s="86">
        <v>45618375</v>
      </c>
      <c r="AF28" s="86">
        <f t="shared" si="14"/>
        <v>103900009</v>
      </c>
      <c r="AG28" s="86">
        <v>632232281</v>
      </c>
      <c r="AH28" s="86">
        <v>772026652</v>
      </c>
      <c r="AI28" s="87">
        <v>443884654</v>
      </c>
      <c r="AJ28" s="124">
        <f t="shared" si="15"/>
        <v>0.5749602722264567</v>
      </c>
      <c r="AK28" s="125">
        <f t="shared" si="16"/>
        <v>-1</v>
      </c>
    </row>
    <row r="29" spans="1:37" ht="16.5">
      <c r="A29" s="65"/>
      <c r="B29" s="66" t="s">
        <v>548</v>
      </c>
      <c r="C29" s="67"/>
      <c r="D29" s="88">
        <f>SUM(D23:D28)</f>
        <v>1659365833</v>
      </c>
      <c r="E29" s="89">
        <f>SUM(E23:E28)</f>
        <v>606749566</v>
      </c>
      <c r="F29" s="90">
        <f t="shared" si="0"/>
        <v>2266115399</v>
      </c>
      <c r="G29" s="88">
        <f>SUM(G23:G28)</f>
        <v>1595087866</v>
      </c>
      <c r="H29" s="89">
        <f>SUM(H23:H28)</f>
        <v>678387422</v>
      </c>
      <c r="I29" s="90">
        <f t="shared" si="1"/>
        <v>2273475288</v>
      </c>
      <c r="J29" s="88">
        <f>SUM(J23:J28)</f>
        <v>266020708</v>
      </c>
      <c r="K29" s="89">
        <f>SUM(K23:K28)</f>
        <v>65078936</v>
      </c>
      <c r="L29" s="89">
        <f t="shared" si="2"/>
        <v>331099644</v>
      </c>
      <c r="M29" s="105">
        <f t="shared" si="3"/>
        <v>0.14610890696303855</v>
      </c>
      <c r="N29" s="88">
        <f>SUM(N23:N28)</f>
        <v>261291308</v>
      </c>
      <c r="O29" s="89">
        <f>SUM(O23:O28)</f>
        <v>168554079</v>
      </c>
      <c r="P29" s="89">
        <f t="shared" si="4"/>
        <v>429845387</v>
      </c>
      <c r="Q29" s="105">
        <f t="shared" si="5"/>
        <v>0.1896838030356635</v>
      </c>
      <c r="R29" s="88">
        <f>SUM(R23:R28)</f>
        <v>186200443</v>
      </c>
      <c r="S29" s="89">
        <f>SUM(S23:S28)</f>
        <v>24835843</v>
      </c>
      <c r="T29" s="89">
        <f t="shared" si="6"/>
        <v>211036286</v>
      </c>
      <c r="U29" s="105">
        <f t="shared" si="7"/>
        <v>0.09282541451578778</v>
      </c>
      <c r="V29" s="88">
        <f>SUM(V23:V28)</f>
        <v>124438262</v>
      </c>
      <c r="W29" s="89">
        <f>SUM(W23:W28)</f>
        <v>43230376</v>
      </c>
      <c r="X29" s="89">
        <f t="shared" si="8"/>
        <v>167668638</v>
      </c>
      <c r="Y29" s="105">
        <f t="shared" si="9"/>
        <v>0.0737499276482129</v>
      </c>
      <c r="Z29" s="88">
        <f t="shared" si="10"/>
        <v>837950721</v>
      </c>
      <c r="AA29" s="89">
        <f t="shared" si="11"/>
        <v>301699234</v>
      </c>
      <c r="AB29" s="89">
        <f t="shared" si="12"/>
        <v>1139649955</v>
      </c>
      <c r="AC29" s="105">
        <f t="shared" si="13"/>
        <v>0.5012809952302415</v>
      </c>
      <c r="AD29" s="88">
        <f>SUM(AD23:AD28)</f>
        <v>263960586</v>
      </c>
      <c r="AE29" s="89">
        <f>SUM(AE23:AE28)</f>
        <v>80535520</v>
      </c>
      <c r="AF29" s="89">
        <f t="shared" si="14"/>
        <v>344496106</v>
      </c>
      <c r="AG29" s="89">
        <f>SUM(AG23:AG28)</f>
        <v>2118703237</v>
      </c>
      <c r="AH29" s="89">
        <f>SUM(AH23:AH28)</f>
        <v>2358080031</v>
      </c>
      <c r="AI29" s="90">
        <f>SUM(AI23:AI28)</f>
        <v>1506291254</v>
      </c>
      <c r="AJ29" s="126">
        <f t="shared" si="15"/>
        <v>0.6387786818928369</v>
      </c>
      <c r="AK29" s="127">
        <f t="shared" si="16"/>
        <v>-0.5132930820413976</v>
      </c>
    </row>
    <row r="30" spans="1:37" ht="12.75">
      <c r="A30" s="62" t="s">
        <v>98</v>
      </c>
      <c r="B30" s="63" t="s">
        <v>58</v>
      </c>
      <c r="C30" s="64" t="s">
        <v>59</v>
      </c>
      <c r="D30" s="85">
        <v>3277017650</v>
      </c>
      <c r="E30" s="86">
        <v>213746949</v>
      </c>
      <c r="F30" s="87">
        <f t="shared" si="0"/>
        <v>3490764599</v>
      </c>
      <c r="G30" s="85">
        <v>3277017650</v>
      </c>
      <c r="H30" s="86">
        <v>204257530</v>
      </c>
      <c r="I30" s="87">
        <f t="shared" si="1"/>
        <v>3481275180</v>
      </c>
      <c r="J30" s="85">
        <v>409102945</v>
      </c>
      <c r="K30" s="86">
        <v>45501566</v>
      </c>
      <c r="L30" s="86">
        <f t="shared" si="2"/>
        <v>454604511</v>
      </c>
      <c r="M30" s="104">
        <f t="shared" si="3"/>
        <v>0.13023064091180214</v>
      </c>
      <c r="N30" s="85">
        <v>427731921</v>
      </c>
      <c r="O30" s="86">
        <v>26473910</v>
      </c>
      <c r="P30" s="86">
        <f t="shared" si="4"/>
        <v>454205831</v>
      </c>
      <c r="Q30" s="104">
        <f t="shared" si="5"/>
        <v>0.13011643097621547</v>
      </c>
      <c r="R30" s="85">
        <v>471294520</v>
      </c>
      <c r="S30" s="86">
        <v>21038575</v>
      </c>
      <c r="T30" s="86">
        <f t="shared" si="6"/>
        <v>492333095</v>
      </c>
      <c r="U30" s="104">
        <f t="shared" si="7"/>
        <v>0.14142320544737863</v>
      </c>
      <c r="V30" s="85">
        <v>214994018</v>
      </c>
      <c r="W30" s="86">
        <v>0</v>
      </c>
      <c r="X30" s="86">
        <f t="shared" si="8"/>
        <v>214994018</v>
      </c>
      <c r="Y30" s="104">
        <f t="shared" si="9"/>
        <v>0.061757260453050425</v>
      </c>
      <c r="Z30" s="85">
        <f t="shared" si="10"/>
        <v>1523123404</v>
      </c>
      <c r="AA30" s="86">
        <f t="shared" si="11"/>
        <v>93014051</v>
      </c>
      <c r="AB30" s="86">
        <f t="shared" si="12"/>
        <v>1616137455</v>
      </c>
      <c r="AC30" s="104">
        <f t="shared" si="13"/>
        <v>0.4642372037363619</v>
      </c>
      <c r="AD30" s="85">
        <v>795004354</v>
      </c>
      <c r="AE30" s="86">
        <v>60293331</v>
      </c>
      <c r="AF30" s="86">
        <f t="shared" si="14"/>
        <v>855297685</v>
      </c>
      <c r="AG30" s="86">
        <v>2963571941</v>
      </c>
      <c r="AH30" s="86">
        <v>3027371757</v>
      </c>
      <c r="AI30" s="87">
        <v>2813980749</v>
      </c>
      <c r="AJ30" s="124">
        <f t="shared" si="15"/>
        <v>0.9295127836524901</v>
      </c>
      <c r="AK30" s="125">
        <f t="shared" si="16"/>
        <v>-0.7486325266974153</v>
      </c>
    </row>
    <row r="31" spans="1:37" ht="12.75">
      <c r="A31" s="62" t="s">
        <v>98</v>
      </c>
      <c r="B31" s="63" t="s">
        <v>549</v>
      </c>
      <c r="C31" s="64" t="s">
        <v>550</v>
      </c>
      <c r="D31" s="85">
        <v>371459661</v>
      </c>
      <c r="E31" s="86">
        <v>48419480</v>
      </c>
      <c r="F31" s="87">
        <f t="shared" si="0"/>
        <v>419879141</v>
      </c>
      <c r="G31" s="85">
        <v>371459661</v>
      </c>
      <c r="H31" s="86">
        <v>66761416</v>
      </c>
      <c r="I31" s="87">
        <f t="shared" si="1"/>
        <v>438221077</v>
      </c>
      <c r="J31" s="85">
        <v>49532952</v>
      </c>
      <c r="K31" s="86">
        <v>15473290</v>
      </c>
      <c r="L31" s="86">
        <f t="shared" si="2"/>
        <v>65006242</v>
      </c>
      <c r="M31" s="104">
        <f t="shared" si="3"/>
        <v>0.15482131797540283</v>
      </c>
      <c r="N31" s="85">
        <v>33168105</v>
      </c>
      <c r="O31" s="86">
        <v>20057294</v>
      </c>
      <c r="P31" s="86">
        <f t="shared" si="4"/>
        <v>53225399</v>
      </c>
      <c r="Q31" s="104">
        <f t="shared" si="5"/>
        <v>0.12676361791451793</v>
      </c>
      <c r="R31" s="85">
        <v>57171196</v>
      </c>
      <c r="S31" s="86">
        <v>5337981</v>
      </c>
      <c r="T31" s="86">
        <f t="shared" si="6"/>
        <v>62509177</v>
      </c>
      <c r="U31" s="104">
        <f t="shared" si="7"/>
        <v>0.14264301805821175</v>
      </c>
      <c r="V31" s="85">
        <v>64199293</v>
      </c>
      <c r="W31" s="86">
        <v>226354</v>
      </c>
      <c r="X31" s="86">
        <f t="shared" si="8"/>
        <v>64425647</v>
      </c>
      <c r="Y31" s="104">
        <f t="shared" si="9"/>
        <v>0.1470163129556637</v>
      </c>
      <c r="Z31" s="85">
        <f t="shared" si="10"/>
        <v>204071546</v>
      </c>
      <c r="AA31" s="86">
        <f t="shared" si="11"/>
        <v>41094919</v>
      </c>
      <c r="AB31" s="86">
        <f t="shared" si="12"/>
        <v>245166465</v>
      </c>
      <c r="AC31" s="104">
        <f t="shared" si="13"/>
        <v>0.559458405511609</v>
      </c>
      <c r="AD31" s="85">
        <v>93535665</v>
      </c>
      <c r="AE31" s="86">
        <v>25791716</v>
      </c>
      <c r="AF31" s="86">
        <f t="shared" si="14"/>
        <v>119327381</v>
      </c>
      <c r="AG31" s="86">
        <v>328730676</v>
      </c>
      <c r="AH31" s="86">
        <v>417207492</v>
      </c>
      <c r="AI31" s="87">
        <v>300409839</v>
      </c>
      <c r="AJ31" s="124">
        <f t="shared" si="15"/>
        <v>0.7200490038179851</v>
      </c>
      <c r="AK31" s="125">
        <f t="shared" si="16"/>
        <v>-0.46009334605273877</v>
      </c>
    </row>
    <row r="32" spans="1:37" ht="12.75">
      <c r="A32" s="62" t="s">
        <v>98</v>
      </c>
      <c r="B32" s="63" t="s">
        <v>72</v>
      </c>
      <c r="C32" s="64" t="s">
        <v>73</v>
      </c>
      <c r="D32" s="85">
        <v>1711554000</v>
      </c>
      <c r="E32" s="86">
        <v>241497885</v>
      </c>
      <c r="F32" s="87">
        <f t="shared" si="0"/>
        <v>1953051885</v>
      </c>
      <c r="G32" s="85">
        <v>1748204100</v>
      </c>
      <c r="H32" s="86">
        <v>243329334</v>
      </c>
      <c r="I32" s="87">
        <f t="shared" si="1"/>
        <v>1991533434</v>
      </c>
      <c r="J32" s="85">
        <v>290363843</v>
      </c>
      <c r="K32" s="86">
        <v>19917912</v>
      </c>
      <c r="L32" s="86">
        <f t="shared" si="2"/>
        <v>310281755</v>
      </c>
      <c r="M32" s="104">
        <f t="shared" si="3"/>
        <v>0.15887020584709147</v>
      </c>
      <c r="N32" s="85">
        <v>322630973</v>
      </c>
      <c r="O32" s="86">
        <v>78005092</v>
      </c>
      <c r="P32" s="86">
        <f t="shared" si="4"/>
        <v>400636065</v>
      </c>
      <c r="Q32" s="104">
        <f t="shared" si="5"/>
        <v>0.20513334442213244</v>
      </c>
      <c r="R32" s="85">
        <v>245532943</v>
      </c>
      <c r="S32" s="86">
        <v>32489462</v>
      </c>
      <c r="T32" s="86">
        <f t="shared" si="6"/>
        <v>278022405</v>
      </c>
      <c r="U32" s="104">
        <f t="shared" si="7"/>
        <v>0.1396021780270047</v>
      </c>
      <c r="V32" s="85">
        <v>610296897</v>
      </c>
      <c r="W32" s="86">
        <v>28254986</v>
      </c>
      <c r="X32" s="86">
        <f t="shared" si="8"/>
        <v>638551883</v>
      </c>
      <c r="Y32" s="104">
        <f t="shared" si="9"/>
        <v>0.3206332728833314</v>
      </c>
      <c r="Z32" s="85">
        <f t="shared" si="10"/>
        <v>1468824656</v>
      </c>
      <c r="AA32" s="86">
        <f t="shared" si="11"/>
        <v>158667452</v>
      </c>
      <c r="AB32" s="86">
        <f t="shared" si="12"/>
        <v>1627492108</v>
      </c>
      <c r="AC32" s="104">
        <f t="shared" si="13"/>
        <v>0.8172055162193175</v>
      </c>
      <c r="AD32" s="85">
        <v>214871459</v>
      </c>
      <c r="AE32" s="86">
        <v>48289130</v>
      </c>
      <c r="AF32" s="86">
        <f t="shared" si="14"/>
        <v>263160589</v>
      </c>
      <c r="AG32" s="86">
        <v>0</v>
      </c>
      <c r="AH32" s="86">
        <v>1959382198</v>
      </c>
      <c r="AI32" s="87">
        <v>1482659582</v>
      </c>
      <c r="AJ32" s="124">
        <f t="shared" si="15"/>
        <v>0.7566974853162364</v>
      </c>
      <c r="AK32" s="125">
        <f t="shared" si="16"/>
        <v>1.426472312691168</v>
      </c>
    </row>
    <row r="33" spans="1:37" ht="12.75">
      <c r="A33" s="62" t="s">
        <v>113</v>
      </c>
      <c r="B33" s="63" t="s">
        <v>551</v>
      </c>
      <c r="C33" s="64" t="s">
        <v>552</v>
      </c>
      <c r="D33" s="85">
        <v>175805407</v>
      </c>
      <c r="E33" s="86">
        <v>9905000</v>
      </c>
      <c r="F33" s="87">
        <f t="shared" si="0"/>
        <v>185710407</v>
      </c>
      <c r="G33" s="85">
        <v>178059382</v>
      </c>
      <c r="H33" s="86">
        <v>7705000</v>
      </c>
      <c r="I33" s="87">
        <f t="shared" si="1"/>
        <v>185764382</v>
      </c>
      <c r="J33" s="85">
        <v>43718491</v>
      </c>
      <c r="K33" s="86">
        <v>1375269</v>
      </c>
      <c r="L33" s="86">
        <f t="shared" si="2"/>
        <v>45093760</v>
      </c>
      <c r="M33" s="104">
        <f t="shared" si="3"/>
        <v>0.24281762518564723</v>
      </c>
      <c r="N33" s="85">
        <v>27103823</v>
      </c>
      <c r="O33" s="86">
        <v>942805</v>
      </c>
      <c r="P33" s="86">
        <f t="shared" si="4"/>
        <v>28046628</v>
      </c>
      <c r="Q33" s="104">
        <f t="shared" si="5"/>
        <v>0.15102345879840756</v>
      </c>
      <c r="R33" s="85">
        <v>40388496</v>
      </c>
      <c r="S33" s="86">
        <v>4363587</v>
      </c>
      <c r="T33" s="86">
        <f t="shared" si="6"/>
        <v>44752083</v>
      </c>
      <c r="U33" s="104">
        <f t="shared" si="7"/>
        <v>0.24090776992975974</v>
      </c>
      <c r="V33" s="85">
        <v>43996196</v>
      </c>
      <c r="W33" s="86">
        <v>1457081</v>
      </c>
      <c r="X33" s="86">
        <f t="shared" si="8"/>
        <v>45453277</v>
      </c>
      <c r="Y33" s="104">
        <f t="shared" si="9"/>
        <v>0.24468241172303956</v>
      </c>
      <c r="Z33" s="85">
        <f t="shared" si="10"/>
        <v>155207006</v>
      </c>
      <c r="AA33" s="86">
        <f t="shared" si="11"/>
        <v>8138742</v>
      </c>
      <c r="AB33" s="86">
        <f t="shared" si="12"/>
        <v>163345748</v>
      </c>
      <c r="AC33" s="104">
        <f t="shared" si="13"/>
        <v>0.8793168326530971</v>
      </c>
      <c r="AD33" s="85">
        <v>46775951</v>
      </c>
      <c r="AE33" s="86">
        <v>829380</v>
      </c>
      <c r="AF33" s="86">
        <f t="shared" si="14"/>
        <v>47605331</v>
      </c>
      <c r="AG33" s="86">
        <v>176253595</v>
      </c>
      <c r="AH33" s="86">
        <v>182738730</v>
      </c>
      <c r="AI33" s="87">
        <v>167936889</v>
      </c>
      <c r="AJ33" s="124">
        <f t="shared" si="15"/>
        <v>0.9189999788222234</v>
      </c>
      <c r="AK33" s="125">
        <f t="shared" si="16"/>
        <v>-0.04520615558791097</v>
      </c>
    </row>
    <row r="34" spans="1:37" ht="16.5">
      <c r="A34" s="65"/>
      <c r="B34" s="66" t="s">
        <v>553</v>
      </c>
      <c r="C34" s="67"/>
      <c r="D34" s="88">
        <f>SUM(D30:D33)</f>
        <v>5535836718</v>
      </c>
      <c r="E34" s="89">
        <f>SUM(E30:E33)</f>
        <v>513569314</v>
      </c>
      <c r="F34" s="90">
        <f t="shared" si="0"/>
        <v>6049406032</v>
      </c>
      <c r="G34" s="88">
        <f>SUM(G30:G33)</f>
        <v>5574740793</v>
      </c>
      <c r="H34" s="89">
        <f>SUM(H30:H33)</f>
        <v>522053280</v>
      </c>
      <c r="I34" s="90">
        <f t="shared" si="1"/>
        <v>6096794073</v>
      </c>
      <c r="J34" s="88">
        <f>SUM(J30:J33)</f>
        <v>792718231</v>
      </c>
      <c r="K34" s="89">
        <f>SUM(K30:K33)</f>
        <v>82268037</v>
      </c>
      <c r="L34" s="89">
        <f t="shared" si="2"/>
        <v>874986268</v>
      </c>
      <c r="M34" s="105">
        <f t="shared" si="3"/>
        <v>0.14464002967754505</v>
      </c>
      <c r="N34" s="88">
        <f>SUM(N30:N33)</f>
        <v>810634822</v>
      </c>
      <c r="O34" s="89">
        <f>SUM(O30:O33)</f>
        <v>125479101</v>
      </c>
      <c r="P34" s="89">
        <f t="shared" si="4"/>
        <v>936113923</v>
      </c>
      <c r="Q34" s="105">
        <f t="shared" si="5"/>
        <v>0.15474476635361678</v>
      </c>
      <c r="R34" s="88">
        <f>SUM(R30:R33)</f>
        <v>814387155</v>
      </c>
      <c r="S34" s="89">
        <f>SUM(S30:S33)</f>
        <v>63229605</v>
      </c>
      <c r="T34" s="89">
        <f t="shared" si="6"/>
        <v>877616760</v>
      </c>
      <c r="U34" s="105">
        <f t="shared" si="7"/>
        <v>0.14394725317795723</v>
      </c>
      <c r="V34" s="88">
        <f>SUM(V30:V33)</f>
        <v>933486404</v>
      </c>
      <c r="W34" s="89">
        <f>SUM(W30:W33)</f>
        <v>29938421</v>
      </c>
      <c r="X34" s="89">
        <f t="shared" si="8"/>
        <v>963424825</v>
      </c>
      <c r="Y34" s="105">
        <f t="shared" si="9"/>
        <v>0.1580215459903069</v>
      </c>
      <c r="Z34" s="88">
        <f t="shared" si="10"/>
        <v>3351226612</v>
      </c>
      <c r="AA34" s="89">
        <f t="shared" si="11"/>
        <v>300915164</v>
      </c>
      <c r="AB34" s="89">
        <f t="shared" si="12"/>
        <v>3652141776</v>
      </c>
      <c r="AC34" s="105">
        <f t="shared" si="13"/>
        <v>0.5990265920533084</v>
      </c>
      <c r="AD34" s="88">
        <f>SUM(AD30:AD33)</f>
        <v>1150187429</v>
      </c>
      <c r="AE34" s="89">
        <f>SUM(AE30:AE33)</f>
        <v>135203557</v>
      </c>
      <c r="AF34" s="89">
        <f t="shared" si="14"/>
        <v>1285390986</v>
      </c>
      <c r="AG34" s="89">
        <f>SUM(AG30:AG33)</f>
        <v>3468556212</v>
      </c>
      <c r="AH34" s="89">
        <f>SUM(AH30:AH33)</f>
        <v>5586700177</v>
      </c>
      <c r="AI34" s="90">
        <f>SUM(AI30:AI33)</f>
        <v>4764987059</v>
      </c>
      <c r="AJ34" s="126">
        <f t="shared" si="15"/>
        <v>0.8529161952554878</v>
      </c>
      <c r="AK34" s="127">
        <f t="shared" si="16"/>
        <v>-0.25048111003323936</v>
      </c>
    </row>
    <row r="35" spans="1:37" ht="16.5">
      <c r="A35" s="68"/>
      <c r="B35" s="69" t="s">
        <v>554</v>
      </c>
      <c r="C35" s="70"/>
      <c r="D35" s="91">
        <f>SUM(D9:D14,D16:D21,D23:D28,D30:D33)</f>
        <v>18461734605</v>
      </c>
      <c r="E35" s="92">
        <f>SUM(E9:E14,E16:E21,E23:E28,E30:E33)</f>
        <v>3107218029</v>
      </c>
      <c r="F35" s="93">
        <f t="shared" si="0"/>
        <v>21568952634</v>
      </c>
      <c r="G35" s="91">
        <f>SUM(G9:G14,G16:G21,G23:G28,G30:G33)</f>
        <v>18778979659</v>
      </c>
      <c r="H35" s="92">
        <f>SUM(H9:H14,H16:H21,H23:H28,H30:H33)</f>
        <v>3227960833</v>
      </c>
      <c r="I35" s="93">
        <f t="shared" si="1"/>
        <v>22006940492</v>
      </c>
      <c r="J35" s="91">
        <f>SUM(J9:J14,J16:J21,J23:J28,J30:J33)</f>
        <v>2859445138</v>
      </c>
      <c r="K35" s="92">
        <f>SUM(K9:K14,K16:K21,K23:K28,K30:K33)</f>
        <v>310453694</v>
      </c>
      <c r="L35" s="92">
        <f t="shared" si="2"/>
        <v>3169898832</v>
      </c>
      <c r="M35" s="106">
        <f t="shared" si="3"/>
        <v>0.14696582100157993</v>
      </c>
      <c r="N35" s="91">
        <f>SUM(N9:N14,N16:N21,N23:N28,N30:N33)</f>
        <v>3147968265</v>
      </c>
      <c r="O35" s="92">
        <f>SUM(O9:O14,O16:O21,O23:O28,O30:O33)</f>
        <v>854057154</v>
      </c>
      <c r="P35" s="92">
        <f t="shared" si="4"/>
        <v>4002025419</v>
      </c>
      <c r="Q35" s="106">
        <f t="shared" si="5"/>
        <v>0.1855456538344587</v>
      </c>
      <c r="R35" s="91">
        <f>SUM(R9:R14,R16:R21,R23:R28,R30:R33)</f>
        <v>2270013827</v>
      </c>
      <c r="S35" s="92">
        <f>SUM(S9:S14,S16:S21,S23:S28,S30:S33)</f>
        <v>705938906</v>
      </c>
      <c r="T35" s="92">
        <f t="shared" si="6"/>
        <v>2975952733</v>
      </c>
      <c r="U35" s="106">
        <f t="shared" si="7"/>
        <v>0.13522791748729557</v>
      </c>
      <c r="V35" s="91">
        <f>SUM(V9:V14,V16:V21,V23:V28,V30:V33)</f>
        <v>2164235308</v>
      </c>
      <c r="W35" s="92">
        <f>SUM(W9:W14,W16:W21,W23:W28,W30:W33)</f>
        <v>272920109</v>
      </c>
      <c r="X35" s="92">
        <f t="shared" si="8"/>
        <v>2437155417</v>
      </c>
      <c r="Y35" s="106">
        <f t="shared" si="9"/>
        <v>0.11074485423750562</v>
      </c>
      <c r="Z35" s="91">
        <f t="shared" si="10"/>
        <v>10441662538</v>
      </c>
      <c r="AA35" s="92">
        <f t="shared" si="11"/>
        <v>2143369863</v>
      </c>
      <c r="AB35" s="92">
        <f t="shared" si="12"/>
        <v>12585032401</v>
      </c>
      <c r="AC35" s="106">
        <f t="shared" si="13"/>
        <v>0.5718665166371005</v>
      </c>
      <c r="AD35" s="91">
        <f>SUM(AD9:AD14,AD16:AD21,AD23:AD28,AD30:AD33)</f>
        <v>3508387679</v>
      </c>
      <c r="AE35" s="92">
        <f>SUM(AE9:AE14,AE16:AE21,AE23:AE28,AE30:AE33)</f>
        <v>693040139</v>
      </c>
      <c r="AF35" s="92">
        <f t="shared" si="14"/>
        <v>4201427818</v>
      </c>
      <c r="AG35" s="92">
        <f>SUM(AG9:AG14,AG16:AG21,AG23:AG28,AG30:AG33)</f>
        <v>16673362404</v>
      </c>
      <c r="AH35" s="92">
        <f>SUM(AH9:AH14,AH16:AH21,AH23:AH28,AH30:AH33)</f>
        <v>19697657663</v>
      </c>
      <c r="AI35" s="93">
        <f>SUM(AI9:AI14,AI16:AI21,AI23:AI28,AI30:AI33)</f>
        <v>15850202791</v>
      </c>
      <c r="AJ35" s="128">
        <f t="shared" si="15"/>
        <v>0.8046744979619052</v>
      </c>
      <c r="AK35" s="129">
        <f t="shared" si="16"/>
        <v>-0.4199221020628754</v>
      </c>
    </row>
    <row r="36" spans="1:37" ht="12.75">
      <c r="A36" s="71"/>
      <c r="B36" s="71"/>
      <c r="C36" s="71"/>
      <c r="D36" s="94"/>
      <c r="E36" s="94"/>
      <c r="F36" s="94"/>
      <c r="G36" s="94"/>
      <c r="H36" s="94"/>
      <c r="I36" s="94"/>
      <c r="J36" s="94"/>
      <c r="K36" s="94"/>
      <c r="L36" s="94"/>
      <c r="M36" s="107"/>
      <c r="N36" s="94"/>
      <c r="O36" s="94"/>
      <c r="P36" s="94"/>
      <c r="Q36" s="107"/>
      <c r="R36" s="94"/>
      <c r="S36" s="94"/>
      <c r="T36" s="94"/>
      <c r="U36" s="107"/>
      <c r="V36" s="94"/>
      <c r="W36" s="94"/>
      <c r="X36" s="94"/>
      <c r="Y36" s="107"/>
      <c r="Z36" s="94"/>
      <c r="AA36" s="94"/>
      <c r="AB36" s="94"/>
      <c r="AC36" s="107"/>
      <c r="AD36" s="94"/>
      <c r="AE36" s="94"/>
      <c r="AF36" s="94"/>
      <c r="AG36" s="94"/>
      <c r="AH36" s="94"/>
      <c r="AI36" s="94"/>
      <c r="AJ36" s="107"/>
      <c r="AK36" s="107"/>
    </row>
    <row r="37" spans="1:37" ht="12.75">
      <c r="A37" s="71"/>
      <c r="B37" s="71"/>
      <c r="C37" s="71"/>
      <c r="D37" s="94"/>
      <c r="E37" s="94"/>
      <c r="F37" s="94"/>
      <c r="G37" s="94"/>
      <c r="H37" s="94"/>
      <c r="I37" s="94"/>
      <c r="J37" s="94"/>
      <c r="K37" s="94"/>
      <c r="L37" s="94"/>
      <c r="M37" s="107"/>
      <c r="N37" s="94"/>
      <c r="O37" s="94"/>
      <c r="P37" s="94"/>
      <c r="Q37" s="107"/>
      <c r="R37" s="94"/>
      <c r="S37" s="94"/>
      <c r="T37" s="94"/>
      <c r="U37" s="107"/>
      <c r="V37" s="94"/>
      <c r="W37" s="94"/>
      <c r="X37" s="94"/>
      <c r="Y37" s="107"/>
      <c r="Z37" s="94"/>
      <c r="AA37" s="94"/>
      <c r="AB37" s="94"/>
      <c r="AC37" s="107"/>
      <c r="AD37" s="94"/>
      <c r="AE37" s="94"/>
      <c r="AF37" s="94"/>
      <c r="AG37" s="94"/>
      <c r="AH37" s="94"/>
      <c r="AI37" s="94"/>
      <c r="AJ37" s="107"/>
      <c r="AK37" s="107"/>
    </row>
    <row r="38" spans="1:37" ht="12.75">
      <c r="A38" s="71"/>
      <c r="B38" s="71"/>
      <c r="C38" s="71"/>
      <c r="D38" s="94"/>
      <c r="E38" s="94"/>
      <c r="F38" s="94"/>
      <c r="G38" s="94"/>
      <c r="H38" s="94"/>
      <c r="I38" s="94"/>
      <c r="J38" s="94"/>
      <c r="K38" s="94"/>
      <c r="L38" s="94"/>
      <c r="M38" s="107"/>
      <c r="N38" s="94"/>
      <c r="O38" s="94"/>
      <c r="P38" s="94"/>
      <c r="Q38" s="107"/>
      <c r="R38" s="94"/>
      <c r="S38" s="94"/>
      <c r="T38" s="94"/>
      <c r="U38" s="107"/>
      <c r="V38" s="94"/>
      <c r="W38" s="94"/>
      <c r="X38" s="94"/>
      <c r="Y38" s="107"/>
      <c r="Z38" s="94"/>
      <c r="AA38" s="94"/>
      <c r="AB38" s="94"/>
      <c r="AC38" s="107"/>
      <c r="AD38" s="94"/>
      <c r="AE38" s="94"/>
      <c r="AF38" s="94"/>
      <c r="AG38" s="94"/>
      <c r="AH38" s="94"/>
      <c r="AI38" s="94"/>
      <c r="AJ38" s="107"/>
      <c r="AK38" s="107"/>
    </row>
    <row r="39" spans="1:37" ht="12.75">
      <c r="A39" s="71"/>
      <c r="B39" s="71"/>
      <c r="C39" s="71"/>
      <c r="D39" s="94"/>
      <c r="E39" s="94"/>
      <c r="F39" s="94"/>
      <c r="G39" s="94"/>
      <c r="H39" s="94"/>
      <c r="I39" s="94"/>
      <c r="J39" s="94"/>
      <c r="K39" s="94"/>
      <c r="L39" s="94"/>
      <c r="M39" s="107"/>
      <c r="N39" s="94"/>
      <c r="O39" s="94"/>
      <c r="P39" s="94"/>
      <c r="Q39" s="107"/>
      <c r="R39" s="94"/>
      <c r="S39" s="94"/>
      <c r="T39" s="94"/>
      <c r="U39" s="107"/>
      <c r="V39" s="94"/>
      <c r="W39" s="94"/>
      <c r="X39" s="94"/>
      <c r="Y39" s="107"/>
      <c r="Z39" s="94"/>
      <c r="AA39" s="94"/>
      <c r="AB39" s="94"/>
      <c r="AC39" s="107"/>
      <c r="AD39" s="94"/>
      <c r="AE39" s="94"/>
      <c r="AF39" s="94"/>
      <c r="AG39" s="94"/>
      <c r="AH39" s="94"/>
      <c r="AI39" s="94"/>
      <c r="AJ39" s="107"/>
      <c r="AK39" s="107"/>
    </row>
    <row r="40" spans="1:37" ht="12.75">
      <c r="A40" s="71"/>
      <c r="B40" s="71"/>
      <c r="C40" s="71"/>
      <c r="D40" s="94"/>
      <c r="E40" s="94"/>
      <c r="F40" s="94"/>
      <c r="G40" s="94"/>
      <c r="H40" s="94"/>
      <c r="I40" s="94"/>
      <c r="J40" s="94"/>
      <c r="K40" s="94"/>
      <c r="L40" s="94"/>
      <c r="M40" s="107"/>
      <c r="N40" s="94"/>
      <c r="O40" s="94"/>
      <c r="P40" s="94"/>
      <c r="Q40" s="107"/>
      <c r="R40" s="94"/>
      <c r="S40" s="94"/>
      <c r="T40" s="94"/>
      <c r="U40" s="107"/>
      <c r="V40" s="94"/>
      <c r="W40" s="94"/>
      <c r="X40" s="94"/>
      <c r="Y40" s="107"/>
      <c r="Z40" s="94"/>
      <c r="AA40" s="94"/>
      <c r="AB40" s="94"/>
      <c r="AC40" s="107"/>
      <c r="AD40" s="94"/>
      <c r="AE40" s="94"/>
      <c r="AF40" s="94"/>
      <c r="AG40" s="94"/>
      <c r="AH40" s="94"/>
      <c r="AI40" s="94"/>
      <c r="AJ40" s="107"/>
      <c r="AK40" s="107"/>
    </row>
    <row r="41" spans="1:37" ht="12.75">
      <c r="A41" s="71"/>
      <c r="B41" s="71"/>
      <c r="C41" s="71"/>
      <c r="D41" s="94"/>
      <c r="E41" s="94"/>
      <c r="F41" s="94"/>
      <c r="G41" s="94"/>
      <c r="H41" s="94"/>
      <c r="I41" s="94"/>
      <c r="J41" s="94"/>
      <c r="K41" s="94"/>
      <c r="L41" s="94"/>
      <c r="M41" s="107"/>
      <c r="N41" s="94"/>
      <c r="O41" s="94"/>
      <c r="P41" s="94"/>
      <c r="Q41" s="107"/>
      <c r="R41" s="94"/>
      <c r="S41" s="94"/>
      <c r="T41" s="94"/>
      <c r="U41" s="107"/>
      <c r="V41" s="94"/>
      <c r="W41" s="94"/>
      <c r="X41" s="94"/>
      <c r="Y41" s="107"/>
      <c r="Z41" s="94"/>
      <c r="AA41" s="94"/>
      <c r="AB41" s="94"/>
      <c r="AC41" s="107"/>
      <c r="AD41" s="94"/>
      <c r="AE41" s="94"/>
      <c r="AF41" s="94"/>
      <c r="AG41" s="94"/>
      <c r="AH41" s="94"/>
      <c r="AI41" s="94"/>
      <c r="AJ41" s="107"/>
      <c r="AK41" s="107"/>
    </row>
    <row r="42" spans="1:37" ht="12.75">
      <c r="A42" s="71"/>
      <c r="B42" s="71"/>
      <c r="C42" s="71"/>
      <c r="D42" s="94"/>
      <c r="E42" s="94"/>
      <c r="F42" s="94"/>
      <c r="G42" s="94"/>
      <c r="H42" s="94"/>
      <c r="I42" s="94"/>
      <c r="J42" s="94"/>
      <c r="K42" s="94"/>
      <c r="L42" s="94"/>
      <c r="M42" s="107"/>
      <c r="N42" s="94"/>
      <c r="O42" s="94"/>
      <c r="P42" s="94"/>
      <c r="Q42" s="107"/>
      <c r="R42" s="94"/>
      <c r="S42" s="94"/>
      <c r="T42" s="94"/>
      <c r="U42" s="107"/>
      <c r="V42" s="94"/>
      <c r="W42" s="94"/>
      <c r="X42" s="94"/>
      <c r="Y42" s="107"/>
      <c r="Z42" s="94"/>
      <c r="AA42" s="94"/>
      <c r="AB42" s="94"/>
      <c r="AC42" s="107"/>
      <c r="AD42" s="94"/>
      <c r="AE42" s="94"/>
      <c r="AF42" s="94"/>
      <c r="AG42" s="94"/>
      <c r="AH42" s="94"/>
      <c r="AI42" s="94"/>
      <c r="AJ42" s="107"/>
      <c r="AK42" s="107"/>
    </row>
    <row r="43" spans="1:37" ht="12.75">
      <c r="A43" s="71"/>
      <c r="B43" s="71"/>
      <c r="C43" s="71"/>
      <c r="D43" s="94"/>
      <c r="E43" s="94"/>
      <c r="F43" s="94"/>
      <c r="G43" s="94"/>
      <c r="H43" s="94"/>
      <c r="I43" s="94"/>
      <c r="J43" s="94"/>
      <c r="K43" s="94"/>
      <c r="L43" s="94"/>
      <c r="M43" s="107"/>
      <c r="N43" s="94"/>
      <c r="O43" s="94"/>
      <c r="P43" s="94"/>
      <c r="Q43" s="107"/>
      <c r="R43" s="94"/>
      <c r="S43" s="94"/>
      <c r="T43" s="94"/>
      <c r="U43" s="107"/>
      <c r="V43" s="94"/>
      <c r="W43" s="94"/>
      <c r="X43" s="94"/>
      <c r="Y43" s="107"/>
      <c r="Z43" s="94"/>
      <c r="AA43" s="94"/>
      <c r="AB43" s="94"/>
      <c r="AC43" s="107"/>
      <c r="AD43" s="94"/>
      <c r="AE43" s="94"/>
      <c r="AF43" s="94"/>
      <c r="AG43" s="94"/>
      <c r="AH43" s="94"/>
      <c r="AI43" s="94"/>
      <c r="AJ43" s="107"/>
      <c r="AK43" s="107"/>
    </row>
    <row r="44" spans="1:37" ht="12.75">
      <c r="A44" s="71"/>
      <c r="B44" s="71"/>
      <c r="C44" s="71"/>
      <c r="D44" s="94"/>
      <c r="E44" s="94"/>
      <c r="F44" s="94"/>
      <c r="G44" s="94"/>
      <c r="H44" s="94"/>
      <c r="I44" s="94"/>
      <c r="J44" s="94"/>
      <c r="K44" s="94"/>
      <c r="L44" s="94"/>
      <c r="M44" s="107"/>
      <c r="N44" s="94"/>
      <c r="O44" s="94"/>
      <c r="P44" s="94"/>
      <c r="Q44" s="107"/>
      <c r="R44" s="94"/>
      <c r="S44" s="94"/>
      <c r="T44" s="94"/>
      <c r="U44" s="107"/>
      <c r="V44" s="94"/>
      <c r="W44" s="94"/>
      <c r="X44" s="94"/>
      <c r="Y44" s="107"/>
      <c r="Z44" s="94"/>
      <c r="AA44" s="94"/>
      <c r="AB44" s="94"/>
      <c r="AC44" s="107"/>
      <c r="AD44" s="94"/>
      <c r="AE44" s="94"/>
      <c r="AF44" s="94"/>
      <c r="AG44" s="94"/>
      <c r="AH44" s="94"/>
      <c r="AI44" s="94"/>
      <c r="AJ44" s="107"/>
      <c r="AK44" s="107"/>
    </row>
    <row r="45" spans="1:37" ht="12.75">
      <c r="A45" s="71"/>
      <c r="B45" s="71"/>
      <c r="C45" s="71"/>
      <c r="D45" s="94"/>
      <c r="E45" s="94"/>
      <c r="F45" s="94"/>
      <c r="G45" s="94"/>
      <c r="H45" s="94"/>
      <c r="I45" s="94"/>
      <c r="J45" s="94"/>
      <c r="K45" s="94"/>
      <c r="L45" s="94"/>
      <c r="M45" s="107"/>
      <c r="N45" s="94"/>
      <c r="O45" s="94"/>
      <c r="P45" s="94"/>
      <c r="Q45" s="107"/>
      <c r="R45" s="94"/>
      <c r="S45" s="94"/>
      <c r="T45" s="94"/>
      <c r="U45" s="107"/>
      <c r="V45" s="94"/>
      <c r="W45" s="94"/>
      <c r="X45" s="94"/>
      <c r="Y45" s="107"/>
      <c r="Z45" s="94"/>
      <c r="AA45" s="94"/>
      <c r="AB45" s="94"/>
      <c r="AC45" s="107"/>
      <c r="AD45" s="94"/>
      <c r="AE45" s="94"/>
      <c r="AF45" s="94"/>
      <c r="AG45" s="94"/>
      <c r="AH45" s="94"/>
      <c r="AI45" s="94"/>
      <c r="AJ45" s="107"/>
      <c r="AK45" s="107"/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1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</row>
    <row r="3" spans="1:37" ht="16.5">
      <c r="A3" s="5"/>
      <c r="B3" s="133" t="s">
        <v>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</row>
    <row r="4" spans="1:37" ht="15" customHeight="1">
      <c r="A4" s="8"/>
      <c r="B4" s="9"/>
      <c r="C4" s="10"/>
      <c r="D4" s="135" t="s">
        <v>2</v>
      </c>
      <c r="E4" s="135"/>
      <c r="F4" s="135"/>
      <c r="G4" s="135" t="s">
        <v>3</v>
      </c>
      <c r="H4" s="135"/>
      <c r="I4" s="135"/>
      <c r="J4" s="136" t="s">
        <v>4</v>
      </c>
      <c r="K4" s="137"/>
      <c r="L4" s="137"/>
      <c r="M4" s="138"/>
      <c r="N4" s="136" t="s">
        <v>5</v>
      </c>
      <c r="O4" s="139"/>
      <c r="P4" s="139"/>
      <c r="Q4" s="140"/>
      <c r="R4" s="136" t="s">
        <v>6</v>
      </c>
      <c r="S4" s="139"/>
      <c r="T4" s="139"/>
      <c r="U4" s="140"/>
      <c r="V4" s="136" t="s">
        <v>7</v>
      </c>
      <c r="W4" s="141"/>
      <c r="X4" s="141"/>
      <c r="Y4" s="142"/>
      <c r="Z4" s="136" t="s">
        <v>8</v>
      </c>
      <c r="AA4" s="137"/>
      <c r="AB4" s="137"/>
      <c r="AC4" s="138"/>
      <c r="AD4" s="136" t="s">
        <v>9</v>
      </c>
      <c r="AE4" s="137"/>
      <c r="AF4" s="137"/>
      <c r="AG4" s="137"/>
      <c r="AH4" s="137"/>
      <c r="AI4" s="137"/>
      <c r="AJ4" s="138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38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96</v>
      </c>
      <c r="B9" s="63" t="s">
        <v>43</v>
      </c>
      <c r="C9" s="64" t="s">
        <v>44</v>
      </c>
      <c r="D9" s="85">
        <v>38322274040</v>
      </c>
      <c r="E9" s="86">
        <v>7023202807</v>
      </c>
      <c r="F9" s="87">
        <f>$D9+$E9</f>
        <v>45345476847</v>
      </c>
      <c r="G9" s="85">
        <v>37343750202</v>
      </c>
      <c r="H9" s="86">
        <v>7856479103</v>
      </c>
      <c r="I9" s="87">
        <f>$G9+$H9</f>
        <v>45200229305</v>
      </c>
      <c r="J9" s="85">
        <v>8028211711</v>
      </c>
      <c r="K9" s="86">
        <v>790648666</v>
      </c>
      <c r="L9" s="86">
        <f>$J9+$K9</f>
        <v>8818860377</v>
      </c>
      <c r="M9" s="104">
        <f>IF($F9=0,0,$L9/$F9)</f>
        <v>0.19448158868757037</v>
      </c>
      <c r="N9" s="85">
        <v>8976592726</v>
      </c>
      <c r="O9" s="86">
        <v>1413312578</v>
      </c>
      <c r="P9" s="86">
        <f>$N9+$O9</f>
        <v>10389905304</v>
      </c>
      <c r="Q9" s="104">
        <f>IF($F9=0,0,$P9/$F9)</f>
        <v>0.22912771077601718</v>
      </c>
      <c r="R9" s="85">
        <v>7734463887</v>
      </c>
      <c r="S9" s="86">
        <v>948529220</v>
      </c>
      <c r="T9" s="86">
        <f>$R9+$S9</f>
        <v>8682993107</v>
      </c>
      <c r="U9" s="104">
        <f>IF($I9=0,0,$T9/$I9)</f>
        <v>0.1921006428619931</v>
      </c>
      <c r="V9" s="85">
        <v>8461021897</v>
      </c>
      <c r="W9" s="86">
        <v>2109519993</v>
      </c>
      <c r="X9" s="86">
        <f>$V9+$W9</f>
        <v>10570541890</v>
      </c>
      <c r="Y9" s="104">
        <f>IF($I9=0,0,$X9/$I9)</f>
        <v>0.23386035983739353</v>
      </c>
      <c r="Z9" s="85">
        <f>$J9+$N9+$R9+$V9</f>
        <v>33200290221</v>
      </c>
      <c r="AA9" s="86">
        <f>$K9+$O9+$S9+$W9</f>
        <v>5262010457</v>
      </c>
      <c r="AB9" s="86">
        <f>$Z9+$AA9</f>
        <v>38462300678</v>
      </c>
      <c r="AC9" s="104">
        <f>IF($I9=0,0,$AB9/$I9)</f>
        <v>0.8509315388306081</v>
      </c>
      <c r="AD9" s="85">
        <v>8384415488</v>
      </c>
      <c r="AE9" s="86">
        <v>2262648253</v>
      </c>
      <c r="AF9" s="86">
        <f>$AD9+$AE9</f>
        <v>10647063741</v>
      </c>
      <c r="AG9" s="86">
        <v>41570679425</v>
      </c>
      <c r="AH9" s="86">
        <v>42503337950</v>
      </c>
      <c r="AI9" s="87">
        <v>37093670454</v>
      </c>
      <c r="AJ9" s="124">
        <f>IF($AH9=0,0,$AI9/$AH9)</f>
        <v>0.8727237022568953</v>
      </c>
      <c r="AK9" s="125">
        <f>IF($AF9=0,0,(($X9/$AF9)-1))</f>
        <v>-0.007187131857333329</v>
      </c>
    </row>
    <row r="10" spans="1:37" ht="16.5">
      <c r="A10" s="65"/>
      <c r="B10" s="66" t="s">
        <v>97</v>
      </c>
      <c r="C10" s="67"/>
      <c r="D10" s="88">
        <f>D9</f>
        <v>38322274040</v>
      </c>
      <c r="E10" s="89">
        <f>E9</f>
        <v>7023202807</v>
      </c>
      <c r="F10" s="90">
        <f aca="true" t="shared" si="0" ref="F10:F45">$D10+$E10</f>
        <v>45345476847</v>
      </c>
      <c r="G10" s="88">
        <f>G9</f>
        <v>37343750202</v>
      </c>
      <c r="H10" s="89">
        <f>H9</f>
        <v>7856479103</v>
      </c>
      <c r="I10" s="90">
        <f aca="true" t="shared" si="1" ref="I10:I45">$G10+$H10</f>
        <v>45200229305</v>
      </c>
      <c r="J10" s="88">
        <f>J9</f>
        <v>8028211711</v>
      </c>
      <c r="K10" s="89">
        <f>K9</f>
        <v>790648666</v>
      </c>
      <c r="L10" s="89">
        <f aca="true" t="shared" si="2" ref="L10:L45">$J10+$K10</f>
        <v>8818860377</v>
      </c>
      <c r="M10" s="105">
        <f aca="true" t="shared" si="3" ref="M10:M45">IF($F10=0,0,$L10/$F10)</f>
        <v>0.19448158868757037</v>
      </c>
      <c r="N10" s="88">
        <f>N9</f>
        <v>8976592726</v>
      </c>
      <c r="O10" s="89">
        <f>O9</f>
        <v>1413312578</v>
      </c>
      <c r="P10" s="89">
        <f aca="true" t="shared" si="4" ref="P10:P45">$N10+$O10</f>
        <v>10389905304</v>
      </c>
      <c r="Q10" s="105">
        <f aca="true" t="shared" si="5" ref="Q10:Q45">IF($F10=0,0,$P10/$F10)</f>
        <v>0.22912771077601718</v>
      </c>
      <c r="R10" s="88">
        <f>R9</f>
        <v>7734463887</v>
      </c>
      <c r="S10" s="89">
        <f>S9</f>
        <v>948529220</v>
      </c>
      <c r="T10" s="89">
        <f aca="true" t="shared" si="6" ref="T10:T45">$R10+$S10</f>
        <v>8682993107</v>
      </c>
      <c r="U10" s="105">
        <f aca="true" t="shared" si="7" ref="U10:U45">IF($I10=0,0,$T10/$I10)</f>
        <v>0.1921006428619931</v>
      </c>
      <c r="V10" s="88">
        <f>V9</f>
        <v>8461021897</v>
      </c>
      <c r="W10" s="89">
        <f>W9</f>
        <v>2109519993</v>
      </c>
      <c r="X10" s="89">
        <f aca="true" t="shared" si="8" ref="X10:X45">$V10+$W10</f>
        <v>10570541890</v>
      </c>
      <c r="Y10" s="105">
        <f aca="true" t="shared" si="9" ref="Y10:Y45">IF($I10=0,0,$X10/$I10)</f>
        <v>0.23386035983739353</v>
      </c>
      <c r="Z10" s="88">
        <f aca="true" t="shared" si="10" ref="Z10:Z45">$J10+$N10+$R10+$V10</f>
        <v>33200290221</v>
      </c>
      <c r="AA10" s="89">
        <f aca="true" t="shared" si="11" ref="AA10:AA45">$K10+$O10+$S10+$W10</f>
        <v>5262010457</v>
      </c>
      <c r="AB10" s="89">
        <f aca="true" t="shared" si="12" ref="AB10:AB45">$Z10+$AA10</f>
        <v>38462300678</v>
      </c>
      <c r="AC10" s="105">
        <f aca="true" t="shared" si="13" ref="AC10:AC45">IF($I10=0,0,$AB10/$I10)</f>
        <v>0.8509315388306081</v>
      </c>
      <c r="AD10" s="88">
        <f>AD9</f>
        <v>8384415488</v>
      </c>
      <c r="AE10" s="89">
        <f>AE9</f>
        <v>2262648253</v>
      </c>
      <c r="AF10" s="89">
        <f aca="true" t="shared" si="14" ref="AF10:AF45">$AD10+$AE10</f>
        <v>10647063741</v>
      </c>
      <c r="AG10" s="89">
        <f>AG9</f>
        <v>41570679425</v>
      </c>
      <c r="AH10" s="89">
        <f>AH9</f>
        <v>42503337950</v>
      </c>
      <c r="AI10" s="90">
        <f>AI9</f>
        <v>37093670454</v>
      </c>
      <c r="AJ10" s="126">
        <f aca="true" t="shared" si="15" ref="AJ10:AJ45">IF($AH10=0,0,$AI10/$AH10)</f>
        <v>0.8727237022568953</v>
      </c>
      <c r="AK10" s="127">
        <f aca="true" t="shared" si="16" ref="AK10:AK45">IF($AF10=0,0,(($X10/$AF10)-1))</f>
        <v>-0.007187131857333329</v>
      </c>
    </row>
    <row r="11" spans="1:37" ht="12.75">
      <c r="A11" s="62" t="s">
        <v>98</v>
      </c>
      <c r="B11" s="63" t="s">
        <v>555</v>
      </c>
      <c r="C11" s="64" t="s">
        <v>556</v>
      </c>
      <c r="D11" s="85">
        <v>291328941</v>
      </c>
      <c r="E11" s="86">
        <v>47708928</v>
      </c>
      <c r="F11" s="87">
        <f t="shared" si="0"/>
        <v>339037869</v>
      </c>
      <c r="G11" s="85">
        <v>299159678</v>
      </c>
      <c r="H11" s="86">
        <v>62197076</v>
      </c>
      <c r="I11" s="87">
        <f t="shared" si="1"/>
        <v>361356754</v>
      </c>
      <c r="J11" s="85">
        <v>64339281</v>
      </c>
      <c r="K11" s="86">
        <v>1765361</v>
      </c>
      <c r="L11" s="86">
        <f t="shared" si="2"/>
        <v>66104642</v>
      </c>
      <c r="M11" s="104">
        <f t="shared" si="3"/>
        <v>0.19497716345072946</v>
      </c>
      <c r="N11" s="85">
        <v>55818249</v>
      </c>
      <c r="O11" s="86">
        <v>9707985</v>
      </c>
      <c r="P11" s="86">
        <f t="shared" si="4"/>
        <v>65526234</v>
      </c>
      <c r="Q11" s="104">
        <f t="shared" si="5"/>
        <v>0.1932711357385272</v>
      </c>
      <c r="R11" s="85">
        <v>60369591</v>
      </c>
      <c r="S11" s="86">
        <v>6891177</v>
      </c>
      <c r="T11" s="86">
        <f t="shared" si="6"/>
        <v>67260768</v>
      </c>
      <c r="U11" s="104">
        <f t="shared" si="7"/>
        <v>0.1861339721908173</v>
      </c>
      <c r="V11" s="85">
        <v>76677212</v>
      </c>
      <c r="W11" s="86">
        <v>20222900</v>
      </c>
      <c r="X11" s="86">
        <f t="shared" si="8"/>
        <v>96900112</v>
      </c>
      <c r="Y11" s="104">
        <f t="shared" si="9"/>
        <v>0.26815636051457337</v>
      </c>
      <c r="Z11" s="85">
        <f t="shared" si="10"/>
        <v>257204333</v>
      </c>
      <c r="AA11" s="86">
        <f t="shared" si="11"/>
        <v>38587423</v>
      </c>
      <c r="AB11" s="86">
        <f t="shared" si="12"/>
        <v>295791756</v>
      </c>
      <c r="AC11" s="104">
        <f t="shared" si="13"/>
        <v>0.8185588140411512</v>
      </c>
      <c r="AD11" s="85">
        <v>59381466</v>
      </c>
      <c r="AE11" s="86">
        <v>9480773</v>
      </c>
      <c r="AF11" s="86">
        <f t="shared" si="14"/>
        <v>68862239</v>
      </c>
      <c r="AG11" s="86">
        <v>299448851</v>
      </c>
      <c r="AH11" s="86">
        <v>314199663</v>
      </c>
      <c r="AI11" s="87">
        <v>259607821</v>
      </c>
      <c r="AJ11" s="124">
        <f t="shared" si="15"/>
        <v>0.8262511121789459</v>
      </c>
      <c r="AK11" s="125">
        <f t="shared" si="16"/>
        <v>0.40715889298923313</v>
      </c>
    </row>
    <row r="12" spans="1:37" ht="12.75">
      <c r="A12" s="62" t="s">
        <v>98</v>
      </c>
      <c r="B12" s="63" t="s">
        <v>557</v>
      </c>
      <c r="C12" s="64" t="s">
        <v>558</v>
      </c>
      <c r="D12" s="85">
        <v>274267002</v>
      </c>
      <c r="E12" s="86">
        <v>70634841</v>
      </c>
      <c r="F12" s="87">
        <f t="shared" si="0"/>
        <v>344901843</v>
      </c>
      <c r="G12" s="85">
        <v>284884431</v>
      </c>
      <c r="H12" s="86">
        <v>76517159</v>
      </c>
      <c r="I12" s="87">
        <f t="shared" si="1"/>
        <v>361401590</v>
      </c>
      <c r="J12" s="85">
        <v>52622294</v>
      </c>
      <c r="K12" s="86">
        <v>9994156</v>
      </c>
      <c r="L12" s="86">
        <f t="shared" si="2"/>
        <v>62616450</v>
      </c>
      <c r="M12" s="104">
        <f t="shared" si="3"/>
        <v>0.18154860946915843</v>
      </c>
      <c r="N12" s="85">
        <v>67243415</v>
      </c>
      <c r="O12" s="86">
        <v>1343505</v>
      </c>
      <c r="P12" s="86">
        <f t="shared" si="4"/>
        <v>68586920</v>
      </c>
      <c r="Q12" s="104">
        <f t="shared" si="5"/>
        <v>0.19885924471560448</v>
      </c>
      <c r="R12" s="85">
        <v>71188278</v>
      </c>
      <c r="S12" s="86">
        <v>2593876</v>
      </c>
      <c r="T12" s="86">
        <f t="shared" si="6"/>
        <v>73782154</v>
      </c>
      <c r="U12" s="104">
        <f t="shared" si="7"/>
        <v>0.204155587694011</v>
      </c>
      <c r="V12" s="85">
        <v>82574476</v>
      </c>
      <c r="W12" s="86">
        <v>36846614</v>
      </c>
      <c r="X12" s="86">
        <f t="shared" si="8"/>
        <v>119421090</v>
      </c>
      <c r="Y12" s="104">
        <f t="shared" si="9"/>
        <v>0.330438750975058</v>
      </c>
      <c r="Z12" s="85">
        <f t="shared" si="10"/>
        <v>273628463</v>
      </c>
      <c r="AA12" s="86">
        <f t="shared" si="11"/>
        <v>50778151</v>
      </c>
      <c r="AB12" s="86">
        <f t="shared" si="12"/>
        <v>324406614</v>
      </c>
      <c r="AC12" s="104">
        <f t="shared" si="13"/>
        <v>0.8976347171023791</v>
      </c>
      <c r="AD12" s="85">
        <v>63650083</v>
      </c>
      <c r="AE12" s="86">
        <v>9194593</v>
      </c>
      <c r="AF12" s="86">
        <f t="shared" si="14"/>
        <v>72844676</v>
      </c>
      <c r="AG12" s="86">
        <v>280666619</v>
      </c>
      <c r="AH12" s="86">
        <v>342503371</v>
      </c>
      <c r="AI12" s="87">
        <v>262044544</v>
      </c>
      <c r="AJ12" s="124">
        <f t="shared" si="15"/>
        <v>0.765086028890501</v>
      </c>
      <c r="AK12" s="125">
        <f t="shared" si="16"/>
        <v>0.6393935227332195</v>
      </c>
    </row>
    <row r="13" spans="1:37" ht="12.75">
      <c r="A13" s="62" t="s">
        <v>98</v>
      </c>
      <c r="B13" s="63" t="s">
        <v>559</v>
      </c>
      <c r="C13" s="64" t="s">
        <v>560</v>
      </c>
      <c r="D13" s="85">
        <v>328673177</v>
      </c>
      <c r="E13" s="86">
        <v>31319500</v>
      </c>
      <c r="F13" s="87">
        <f t="shared" si="0"/>
        <v>359992677</v>
      </c>
      <c r="G13" s="85">
        <v>321155258</v>
      </c>
      <c r="H13" s="86">
        <v>34210934</v>
      </c>
      <c r="I13" s="87">
        <f t="shared" si="1"/>
        <v>355366192</v>
      </c>
      <c r="J13" s="85">
        <v>53375608</v>
      </c>
      <c r="K13" s="86">
        <v>2154306</v>
      </c>
      <c r="L13" s="86">
        <f t="shared" si="2"/>
        <v>55529914</v>
      </c>
      <c r="M13" s="104">
        <f t="shared" si="3"/>
        <v>0.15425289887216234</v>
      </c>
      <c r="N13" s="85">
        <v>63762881</v>
      </c>
      <c r="O13" s="86">
        <v>7944621</v>
      </c>
      <c r="P13" s="86">
        <f t="shared" si="4"/>
        <v>71707502</v>
      </c>
      <c r="Q13" s="104">
        <f t="shared" si="5"/>
        <v>0.1991915574438199</v>
      </c>
      <c r="R13" s="85">
        <v>56312333</v>
      </c>
      <c r="S13" s="86">
        <v>6882982</v>
      </c>
      <c r="T13" s="86">
        <f t="shared" si="6"/>
        <v>63195315</v>
      </c>
      <c r="U13" s="104">
        <f t="shared" si="7"/>
        <v>0.17783153384495282</v>
      </c>
      <c r="V13" s="85">
        <v>70108855</v>
      </c>
      <c r="W13" s="86">
        <v>11504867</v>
      </c>
      <c r="X13" s="86">
        <f t="shared" si="8"/>
        <v>81613722</v>
      </c>
      <c r="Y13" s="104">
        <f t="shared" si="9"/>
        <v>0.22966090707919679</v>
      </c>
      <c r="Z13" s="85">
        <f t="shared" si="10"/>
        <v>243559677</v>
      </c>
      <c r="AA13" s="86">
        <f t="shared" si="11"/>
        <v>28486776</v>
      </c>
      <c r="AB13" s="86">
        <f t="shared" si="12"/>
        <v>272046453</v>
      </c>
      <c r="AC13" s="104">
        <f t="shared" si="13"/>
        <v>0.7655383633117244</v>
      </c>
      <c r="AD13" s="85">
        <v>71061955</v>
      </c>
      <c r="AE13" s="86">
        <v>13653367</v>
      </c>
      <c r="AF13" s="86">
        <f t="shared" si="14"/>
        <v>84715322</v>
      </c>
      <c r="AG13" s="86">
        <v>338054663</v>
      </c>
      <c r="AH13" s="86">
        <v>346827027</v>
      </c>
      <c r="AI13" s="87">
        <v>296628336</v>
      </c>
      <c r="AJ13" s="124">
        <f t="shared" si="15"/>
        <v>0.8552630357725841</v>
      </c>
      <c r="AK13" s="125">
        <f t="shared" si="16"/>
        <v>-0.036612031056200145</v>
      </c>
    </row>
    <row r="14" spans="1:37" ht="12.75">
      <c r="A14" s="62" t="s">
        <v>98</v>
      </c>
      <c r="B14" s="63" t="s">
        <v>561</v>
      </c>
      <c r="C14" s="64" t="s">
        <v>562</v>
      </c>
      <c r="D14" s="85">
        <v>1039703906</v>
      </c>
      <c r="E14" s="86">
        <v>226798873</v>
      </c>
      <c r="F14" s="87">
        <f t="shared" si="0"/>
        <v>1266502779</v>
      </c>
      <c r="G14" s="85">
        <v>1052102875</v>
      </c>
      <c r="H14" s="86">
        <v>319470531</v>
      </c>
      <c r="I14" s="87">
        <f t="shared" si="1"/>
        <v>1371573406</v>
      </c>
      <c r="J14" s="85">
        <v>172523788</v>
      </c>
      <c r="K14" s="86">
        <v>22254845</v>
      </c>
      <c r="L14" s="86">
        <f t="shared" si="2"/>
        <v>194778633</v>
      </c>
      <c r="M14" s="104">
        <f t="shared" si="3"/>
        <v>0.15379250344305798</v>
      </c>
      <c r="N14" s="85">
        <v>206882064</v>
      </c>
      <c r="O14" s="86">
        <v>44806890</v>
      </c>
      <c r="P14" s="86">
        <f t="shared" si="4"/>
        <v>251688954</v>
      </c>
      <c r="Q14" s="104">
        <f t="shared" si="5"/>
        <v>0.19872751814940945</v>
      </c>
      <c r="R14" s="85">
        <v>258295169</v>
      </c>
      <c r="S14" s="86">
        <v>74255538</v>
      </c>
      <c r="T14" s="86">
        <f t="shared" si="6"/>
        <v>332550707</v>
      </c>
      <c r="U14" s="104">
        <f t="shared" si="7"/>
        <v>0.2424592847493574</v>
      </c>
      <c r="V14" s="85">
        <v>231496522</v>
      </c>
      <c r="W14" s="86">
        <v>86939409</v>
      </c>
      <c r="X14" s="86">
        <f t="shared" si="8"/>
        <v>318435931</v>
      </c>
      <c r="Y14" s="104">
        <f t="shared" si="9"/>
        <v>0.23216834739357728</v>
      </c>
      <c r="Z14" s="85">
        <f t="shared" si="10"/>
        <v>869197543</v>
      </c>
      <c r="AA14" s="86">
        <f t="shared" si="11"/>
        <v>228256682</v>
      </c>
      <c r="AB14" s="86">
        <f t="shared" si="12"/>
        <v>1097454225</v>
      </c>
      <c r="AC14" s="104">
        <f t="shared" si="13"/>
        <v>0.8001425371760233</v>
      </c>
      <c r="AD14" s="85">
        <v>219885111</v>
      </c>
      <c r="AE14" s="86">
        <v>91537116</v>
      </c>
      <c r="AF14" s="86">
        <f t="shared" si="14"/>
        <v>311422227</v>
      </c>
      <c r="AG14" s="86">
        <v>1150473976</v>
      </c>
      <c r="AH14" s="86">
        <v>1204701130</v>
      </c>
      <c r="AI14" s="87">
        <v>1016094550</v>
      </c>
      <c r="AJ14" s="124">
        <f t="shared" si="15"/>
        <v>0.8434411861139368</v>
      </c>
      <c r="AK14" s="125">
        <f t="shared" si="16"/>
        <v>0.022521526698863426</v>
      </c>
    </row>
    <row r="15" spans="1:37" ht="12.75">
      <c r="A15" s="62" t="s">
        <v>98</v>
      </c>
      <c r="B15" s="63" t="s">
        <v>563</v>
      </c>
      <c r="C15" s="64" t="s">
        <v>564</v>
      </c>
      <c r="D15" s="85">
        <v>652565982</v>
      </c>
      <c r="E15" s="86">
        <v>81242586</v>
      </c>
      <c r="F15" s="87">
        <f t="shared" si="0"/>
        <v>733808568</v>
      </c>
      <c r="G15" s="85">
        <v>656944811</v>
      </c>
      <c r="H15" s="86">
        <v>110073122</v>
      </c>
      <c r="I15" s="87">
        <f t="shared" si="1"/>
        <v>767017933</v>
      </c>
      <c r="J15" s="85">
        <v>125372985</v>
      </c>
      <c r="K15" s="86">
        <v>11729037</v>
      </c>
      <c r="L15" s="86">
        <f t="shared" si="2"/>
        <v>137102022</v>
      </c>
      <c r="M15" s="104">
        <f t="shared" si="3"/>
        <v>0.1868362240218487</v>
      </c>
      <c r="N15" s="85">
        <v>148085789</v>
      </c>
      <c r="O15" s="86">
        <v>21818332</v>
      </c>
      <c r="P15" s="86">
        <f t="shared" si="4"/>
        <v>169904121</v>
      </c>
      <c r="Q15" s="104">
        <f t="shared" si="5"/>
        <v>0.2315373905527906</v>
      </c>
      <c r="R15" s="85">
        <v>141262288</v>
      </c>
      <c r="S15" s="86">
        <v>13206654</v>
      </c>
      <c r="T15" s="86">
        <f t="shared" si="6"/>
        <v>154468942</v>
      </c>
      <c r="U15" s="104">
        <f t="shared" si="7"/>
        <v>0.2013889576164577</v>
      </c>
      <c r="V15" s="85">
        <v>149371989</v>
      </c>
      <c r="W15" s="86">
        <v>38882059</v>
      </c>
      <c r="X15" s="86">
        <f t="shared" si="8"/>
        <v>188254048</v>
      </c>
      <c r="Y15" s="104">
        <f t="shared" si="9"/>
        <v>0.2454363058549245</v>
      </c>
      <c r="Z15" s="85">
        <f t="shared" si="10"/>
        <v>564093051</v>
      </c>
      <c r="AA15" s="86">
        <f t="shared" si="11"/>
        <v>85636082</v>
      </c>
      <c r="AB15" s="86">
        <f t="shared" si="12"/>
        <v>649729133</v>
      </c>
      <c r="AC15" s="104">
        <f t="shared" si="13"/>
        <v>0.8470846704440742</v>
      </c>
      <c r="AD15" s="85">
        <v>141590123</v>
      </c>
      <c r="AE15" s="86">
        <v>29396789</v>
      </c>
      <c r="AF15" s="86">
        <f t="shared" si="14"/>
        <v>170986912</v>
      </c>
      <c r="AG15" s="86">
        <v>715928399</v>
      </c>
      <c r="AH15" s="86">
        <v>705946132</v>
      </c>
      <c r="AI15" s="87">
        <v>602516237</v>
      </c>
      <c r="AJ15" s="124">
        <f t="shared" si="15"/>
        <v>0.8534875533534335</v>
      </c>
      <c r="AK15" s="125">
        <f t="shared" si="16"/>
        <v>0.10098513271004039</v>
      </c>
    </row>
    <row r="16" spans="1:37" ht="12.75">
      <c r="A16" s="62" t="s">
        <v>113</v>
      </c>
      <c r="B16" s="63" t="s">
        <v>565</v>
      </c>
      <c r="C16" s="64" t="s">
        <v>566</v>
      </c>
      <c r="D16" s="85">
        <v>353988960</v>
      </c>
      <c r="E16" s="86">
        <v>8964500</v>
      </c>
      <c r="F16" s="87">
        <f t="shared" si="0"/>
        <v>362953460</v>
      </c>
      <c r="G16" s="85">
        <v>364404171</v>
      </c>
      <c r="H16" s="86">
        <v>9334500</v>
      </c>
      <c r="I16" s="87">
        <f t="shared" si="1"/>
        <v>373738671</v>
      </c>
      <c r="J16" s="85">
        <v>62649167</v>
      </c>
      <c r="K16" s="86">
        <v>293115</v>
      </c>
      <c r="L16" s="86">
        <f t="shared" si="2"/>
        <v>62942282</v>
      </c>
      <c r="M16" s="104">
        <f t="shared" si="3"/>
        <v>0.17341694993071563</v>
      </c>
      <c r="N16" s="85">
        <v>91363720</v>
      </c>
      <c r="O16" s="86">
        <v>689025</v>
      </c>
      <c r="P16" s="86">
        <f t="shared" si="4"/>
        <v>92052745</v>
      </c>
      <c r="Q16" s="104">
        <f t="shared" si="5"/>
        <v>0.2536213458331545</v>
      </c>
      <c r="R16" s="85">
        <v>100100367</v>
      </c>
      <c r="S16" s="86">
        <v>3172156</v>
      </c>
      <c r="T16" s="86">
        <f t="shared" si="6"/>
        <v>103272523</v>
      </c>
      <c r="U16" s="104">
        <f t="shared" si="7"/>
        <v>0.27632281862531693</v>
      </c>
      <c r="V16" s="85">
        <v>74208347</v>
      </c>
      <c r="W16" s="86">
        <v>3941583</v>
      </c>
      <c r="X16" s="86">
        <f t="shared" si="8"/>
        <v>78149930</v>
      </c>
      <c r="Y16" s="104">
        <f t="shared" si="9"/>
        <v>0.20910314094845164</v>
      </c>
      <c r="Z16" s="85">
        <f t="shared" si="10"/>
        <v>328321601</v>
      </c>
      <c r="AA16" s="86">
        <f t="shared" si="11"/>
        <v>8095879</v>
      </c>
      <c r="AB16" s="86">
        <f t="shared" si="12"/>
        <v>336417480</v>
      </c>
      <c r="AC16" s="104">
        <f t="shared" si="13"/>
        <v>0.9001409436702363</v>
      </c>
      <c r="AD16" s="85">
        <v>66527483</v>
      </c>
      <c r="AE16" s="86">
        <v>5247621</v>
      </c>
      <c r="AF16" s="86">
        <f t="shared" si="14"/>
        <v>71775104</v>
      </c>
      <c r="AG16" s="86">
        <v>355355090</v>
      </c>
      <c r="AH16" s="86">
        <v>358904817</v>
      </c>
      <c r="AI16" s="87">
        <v>297039936</v>
      </c>
      <c r="AJ16" s="124">
        <f t="shared" si="15"/>
        <v>0.8276287247490468</v>
      </c>
      <c r="AK16" s="125">
        <f t="shared" si="16"/>
        <v>0.08881667381492053</v>
      </c>
    </row>
    <row r="17" spans="1:37" ht="16.5">
      <c r="A17" s="65"/>
      <c r="B17" s="66" t="s">
        <v>567</v>
      </c>
      <c r="C17" s="67"/>
      <c r="D17" s="88">
        <f>SUM(D11:D16)</f>
        <v>2940527968</v>
      </c>
      <c r="E17" s="89">
        <f>SUM(E11:E16)</f>
        <v>466669228</v>
      </c>
      <c r="F17" s="90">
        <f t="shared" si="0"/>
        <v>3407197196</v>
      </c>
      <c r="G17" s="88">
        <f>SUM(G11:G16)</f>
        <v>2978651224</v>
      </c>
      <c r="H17" s="89">
        <f>SUM(H11:H16)</f>
        <v>611803322</v>
      </c>
      <c r="I17" s="90">
        <f t="shared" si="1"/>
        <v>3590454546</v>
      </c>
      <c r="J17" s="88">
        <f>SUM(J11:J16)</f>
        <v>530883123</v>
      </c>
      <c r="K17" s="89">
        <f>SUM(K11:K16)</f>
        <v>48190820</v>
      </c>
      <c r="L17" s="89">
        <f t="shared" si="2"/>
        <v>579073943</v>
      </c>
      <c r="M17" s="105">
        <f t="shared" si="3"/>
        <v>0.16995609871944728</v>
      </c>
      <c r="N17" s="88">
        <f>SUM(N11:N16)</f>
        <v>633156118</v>
      </c>
      <c r="O17" s="89">
        <f>SUM(O11:O16)</f>
        <v>86310358</v>
      </c>
      <c r="P17" s="89">
        <f t="shared" si="4"/>
        <v>719466476</v>
      </c>
      <c r="Q17" s="105">
        <f t="shared" si="5"/>
        <v>0.21116079716332334</v>
      </c>
      <c r="R17" s="88">
        <f>SUM(R11:R16)</f>
        <v>687528026</v>
      </c>
      <c r="S17" s="89">
        <f>SUM(S11:S16)</f>
        <v>107002383</v>
      </c>
      <c r="T17" s="89">
        <f t="shared" si="6"/>
        <v>794530409</v>
      </c>
      <c r="U17" s="105">
        <f t="shared" si="7"/>
        <v>0.2212896441998294</v>
      </c>
      <c r="V17" s="88">
        <f>SUM(V11:V16)</f>
        <v>684437401</v>
      </c>
      <c r="W17" s="89">
        <f>SUM(W11:W16)</f>
        <v>198337432</v>
      </c>
      <c r="X17" s="89">
        <f t="shared" si="8"/>
        <v>882774833</v>
      </c>
      <c r="Y17" s="105">
        <f t="shared" si="9"/>
        <v>0.24586715182997335</v>
      </c>
      <c r="Z17" s="88">
        <f t="shared" si="10"/>
        <v>2536004668</v>
      </c>
      <c r="AA17" s="89">
        <f t="shared" si="11"/>
        <v>439840993</v>
      </c>
      <c r="AB17" s="89">
        <f t="shared" si="12"/>
        <v>2975845661</v>
      </c>
      <c r="AC17" s="105">
        <f t="shared" si="13"/>
        <v>0.8288214271686813</v>
      </c>
      <c r="AD17" s="88">
        <f>SUM(AD11:AD16)</f>
        <v>622096221</v>
      </c>
      <c r="AE17" s="89">
        <f>SUM(AE11:AE16)</f>
        <v>158510259</v>
      </c>
      <c r="AF17" s="89">
        <f t="shared" si="14"/>
        <v>780606480</v>
      </c>
      <c r="AG17" s="89">
        <f>SUM(AG11:AG16)</f>
        <v>3139927598</v>
      </c>
      <c r="AH17" s="89">
        <f>SUM(AH11:AH16)</f>
        <v>3273082140</v>
      </c>
      <c r="AI17" s="90">
        <f>SUM(AI11:AI16)</f>
        <v>2733931424</v>
      </c>
      <c r="AJ17" s="126">
        <f t="shared" si="15"/>
        <v>0.8352773645943392</v>
      </c>
      <c r="AK17" s="127">
        <f t="shared" si="16"/>
        <v>0.1308833011481021</v>
      </c>
    </row>
    <row r="18" spans="1:37" ht="12.75">
      <c r="A18" s="62" t="s">
        <v>98</v>
      </c>
      <c r="B18" s="63" t="s">
        <v>568</v>
      </c>
      <c r="C18" s="64" t="s">
        <v>569</v>
      </c>
      <c r="D18" s="85">
        <v>548030007</v>
      </c>
      <c r="E18" s="86">
        <v>83246710</v>
      </c>
      <c r="F18" s="87">
        <f t="shared" si="0"/>
        <v>631276717</v>
      </c>
      <c r="G18" s="85">
        <v>559295318</v>
      </c>
      <c r="H18" s="86">
        <v>64066541</v>
      </c>
      <c r="I18" s="87">
        <f t="shared" si="1"/>
        <v>623361859</v>
      </c>
      <c r="J18" s="85">
        <v>98468238</v>
      </c>
      <c r="K18" s="86">
        <v>6289438</v>
      </c>
      <c r="L18" s="86">
        <f t="shared" si="2"/>
        <v>104757676</v>
      </c>
      <c r="M18" s="104">
        <f t="shared" si="3"/>
        <v>0.16594573057887702</v>
      </c>
      <c r="N18" s="85">
        <v>110788904</v>
      </c>
      <c r="O18" s="86">
        <v>13868888</v>
      </c>
      <c r="P18" s="86">
        <f t="shared" si="4"/>
        <v>124657792</v>
      </c>
      <c r="Q18" s="104">
        <f t="shared" si="5"/>
        <v>0.19746933261281677</v>
      </c>
      <c r="R18" s="85">
        <v>112777808</v>
      </c>
      <c r="S18" s="86">
        <v>13891712</v>
      </c>
      <c r="T18" s="86">
        <f t="shared" si="6"/>
        <v>126669520</v>
      </c>
      <c r="U18" s="104">
        <f t="shared" si="7"/>
        <v>0.20320383445211715</v>
      </c>
      <c r="V18" s="85">
        <v>157000590</v>
      </c>
      <c r="W18" s="86">
        <v>29592521</v>
      </c>
      <c r="X18" s="86">
        <f t="shared" si="8"/>
        <v>186593111</v>
      </c>
      <c r="Y18" s="104">
        <f t="shared" si="9"/>
        <v>0.2993335384672613</v>
      </c>
      <c r="Z18" s="85">
        <f t="shared" si="10"/>
        <v>479035540</v>
      </c>
      <c r="AA18" s="86">
        <f t="shared" si="11"/>
        <v>63642559</v>
      </c>
      <c r="AB18" s="86">
        <f t="shared" si="12"/>
        <v>542678099</v>
      </c>
      <c r="AC18" s="104">
        <f t="shared" si="13"/>
        <v>0.8705667361018313</v>
      </c>
      <c r="AD18" s="85">
        <v>148301144</v>
      </c>
      <c r="AE18" s="86">
        <v>33305386</v>
      </c>
      <c r="AF18" s="86">
        <f t="shared" si="14"/>
        <v>181606530</v>
      </c>
      <c r="AG18" s="86">
        <v>638920755</v>
      </c>
      <c r="AH18" s="86">
        <v>593607085</v>
      </c>
      <c r="AI18" s="87">
        <v>517235238</v>
      </c>
      <c r="AJ18" s="124">
        <f t="shared" si="15"/>
        <v>0.871342763707074</v>
      </c>
      <c r="AK18" s="125">
        <f t="shared" si="16"/>
        <v>0.02745815913117222</v>
      </c>
    </row>
    <row r="19" spans="1:37" ht="12.75">
      <c r="A19" s="62" t="s">
        <v>98</v>
      </c>
      <c r="B19" s="63" t="s">
        <v>62</v>
      </c>
      <c r="C19" s="64" t="s">
        <v>63</v>
      </c>
      <c r="D19" s="85">
        <v>2182693374</v>
      </c>
      <c r="E19" s="86">
        <v>633141543</v>
      </c>
      <c r="F19" s="87">
        <f t="shared" si="0"/>
        <v>2815834917</v>
      </c>
      <c r="G19" s="85">
        <v>2118661095</v>
      </c>
      <c r="H19" s="86">
        <v>838669081</v>
      </c>
      <c r="I19" s="87">
        <f t="shared" si="1"/>
        <v>2957330176</v>
      </c>
      <c r="J19" s="85">
        <v>386323462</v>
      </c>
      <c r="K19" s="86">
        <v>66814605</v>
      </c>
      <c r="L19" s="86">
        <f t="shared" si="2"/>
        <v>453138067</v>
      </c>
      <c r="M19" s="104">
        <f t="shared" si="3"/>
        <v>0.1609249406860736</v>
      </c>
      <c r="N19" s="85">
        <v>587060690</v>
      </c>
      <c r="O19" s="86">
        <v>213708447</v>
      </c>
      <c r="P19" s="86">
        <f t="shared" si="4"/>
        <v>800769137</v>
      </c>
      <c r="Q19" s="104">
        <f t="shared" si="5"/>
        <v>0.28438071144211186</v>
      </c>
      <c r="R19" s="85">
        <v>398262323</v>
      </c>
      <c r="S19" s="86">
        <v>125502830</v>
      </c>
      <c r="T19" s="86">
        <f t="shared" si="6"/>
        <v>523765153</v>
      </c>
      <c r="U19" s="104">
        <f t="shared" si="7"/>
        <v>0.17710743198394902</v>
      </c>
      <c r="V19" s="85">
        <v>425944146</v>
      </c>
      <c r="W19" s="86">
        <v>244115831</v>
      </c>
      <c r="X19" s="86">
        <f t="shared" si="8"/>
        <v>670059977</v>
      </c>
      <c r="Y19" s="104">
        <f t="shared" si="9"/>
        <v>0.22657597803512894</v>
      </c>
      <c r="Z19" s="85">
        <f t="shared" si="10"/>
        <v>1797590621</v>
      </c>
      <c r="AA19" s="86">
        <f t="shared" si="11"/>
        <v>650141713</v>
      </c>
      <c r="AB19" s="86">
        <f t="shared" si="12"/>
        <v>2447732334</v>
      </c>
      <c r="AC19" s="104">
        <f t="shared" si="13"/>
        <v>0.8276831426752398</v>
      </c>
      <c r="AD19" s="85">
        <v>518625172</v>
      </c>
      <c r="AE19" s="86">
        <v>253520944</v>
      </c>
      <c r="AF19" s="86">
        <f t="shared" si="14"/>
        <v>772146116</v>
      </c>
      <c r="AG19" s="86">
        <v>2640380936</v>
      </c>
      <c r="AH19" s="86">
        <v>2790906984</v>
      </c>
      <c r="AI19" s="87">
        <v>2410888892</v>
      </c>
      <c r="AJ19" s="124">
        <f t="shared" si="15"/>
        <v>0.8638370629409697</v>
      </c>
      <c r="AK19" s="125">
        <f t="shared" si="16"/>
        <v>-0.13221090786397216</v>
      </c>
    </row>
    <row r="20" spans="1:37" ht="12.75">
      <c r="A20" s="62" t="s">
        <v>98</v>
      </c>
      <c r="B20" s="63" t="s">
        <v>90</v>
      </c>
      <c r="C20" s="64" t="s">
        <v>91</v>
      </c>
      <c r="D20" s="85">
        <v>1486675554</v>
      </c>
      <c r="E20" s="86">
        <v>418056510</v>
      </c>
      <c r="F20" s="87">
        <f t="shared" si="0"/>
        <v>1904732064</v>
      </c>
      <c r="G20" s="85">
        <v>1575255473</v>
      </c>
      <c r="H20" s="86">
        <v>499855135</v>
      </c>
      <c r="I20" s="87">
        <f t="shared" si="1"/>
        <v>2075110608</v>
      </c>
      <c r="J20" s="85">
        <v>237524586</v>
      </c>
      <c r="K20" s="86">
        <v>14474167</v>
      </c>
      <c r="L20" s="86">
        <f t="shared" si="2"/>
        <v>251998753</v>
      </c>
      <c r="M20" s="104">
        <f t="shared" si="3"/>
        <v>0.13230141801193515</v>
      </c>
      <c r="N20" s="85">
        <v>370006577</v>
      </c>
      <c r="O20" s="86">
        <v>70110279</v>
      </c>
      <c r="P20" s="86">
        <f t="shared" si="4"/>
        <v>440116856</v>
      </c>
      <c r="Q20" s="104">
        <f t="shared" si="5"/>
        <v>0.2310649693562359</v>
      </c>
      <c r="R20" s="85">
        <v>307536458</v>
      </c>
      <c r="S20" s="86">
        <v>78370286</v>
      </c>
      <c r="T20" s="86">
        <f t="shared" si="6"/>
        <v>385906744</v>
      </c>
      <c r="U20" s="104">
        <f t="shared" si="7"/>
        <v>0.18596924063336484</v>
      </c>
      <c r="V20" s="85">
        <v>354645050</v>
      </c>
      <c r="W20" s="86">
        <v>200971888</v>
      </c>
      <c r="X20" s="86">
        <f t="shared" si="8"/>
        <v>555616938</v>
      </c>
      <c r="Y20" s="104">
        <f t="shared" si="9"/>
        <v>0.26775292645027043</v>
      </c>
      <c r="Z20" s="85">
        <f t="shared" si="10"/>
        <v>1269712671</v>
      </c>
      <c r="AA20" s="86">
        <f t="shared" si="11"/>
        <v>363926620</v>
      </c>
      <c r="AB20" s="86">
        <f t="shared" si="12"/>
        <v>1633639291</v>
      </c>
      <c r="AC20" s="104">
        <f t="shared" si="13"/>
        <v>0.7872540792293035</v>
      </c>
      <c r="AD20" s="85">
        <v>302721657</v>
      </c>
      <c r="AE20" s="86">
        <v>158963014</v>
      </c>
      <c r="AF20" s="86">
        <f t="shared" si="14"/>
        <v>461684671</v>
      </c>
      <c r="AG20" s="86">
        <v>1843930814</v>
      </c>
      <c r="AH20" s="86">
        <v>1933425742</v>
      </c>
      <c r="AI20" s="87">
        <v>1464012465</v>
      </c>
      <c r="AJ20" s="124">
        <f t="shared" si="15"/>
        <v>0.7572116338357928</v>
      </c>
      <c r="AK20" s="125">
        <f t="shared" si="16"/>
        <v>0.2034554597546947</v>
      </c>
    </row>
    <row r="21" spans="1:37" ht="12.75">
      <c r="A21" s="62" t="s">
        <v>98</v>
      </c>
      <c r="B21" s="63" t="s">
        <v>570</v>
      </c>
      <c r="C21" s="64" t="s">
        <v>571</v>
      </c>
      <c r="D21" s="85">
        <v>965095074</v>
      </c>
      <c r="E21" s="86">
        <v>209953903</v>
      </c>
      <c r="F21" s="87">
        <f t="shared" si="0"/>
        <v>1175048977</v>
      </c>
      <c r="G21" s="85">
        <v>1023722614</v>
      </c>
      <c r="H21" s="86">
        <v>247760283</v>
      </c>
      <c r="I21" s="87">
        <f t="shared" si="1"/>
        <v>1271482897</v>
      </c>
      <c r="J21" s="85">
        <v>120462098</v>
      </c>
      <c r="K21" s="86">
        <v>13543808</v>
      </c>
      <c r="L21" s="86">
        <f t="shared" si="2"/>
        <v>134005906</v>
      </c>
      <c r="M21" s="104">
        <f t="shared" si="3"/>
        <v>0.11404282597830814</v>
      </c>
      <c r="N21" s="85">
        <v>228535593</v>
      </c>
      <c r="O21" s="86">
        <v>25305871</v>
      </c>
      <c r="P21" s="86">
        <f t="shared" si="4"/>
        <v>253841464</v>
      </c>
      <c r="Q21" s="104">
        <f t="shared" si="5"/>
        <v>0.21602628398356538</v>
      </c>
      <c r="R21" s="85">
        <v>273326965</v>
      </c>
      <c r="S21" s="86">
        <v>33030697</v>
      </c>
      <c r="T21" s="86">
        <f t="shared" si="6"/>
        <v>306357662</v>
      </c>
      <c r="U21" s="104">
        <f t="shared" si="7"/>
        <v>0.24094516939459862</v>
      </c>
      <c r="V21" s="85">
        <v>284308558</v>
      </c>
      <c r="W21" s="86">
        <v>86793002</v>
      </c>
      <c r="X21" s="86">
        <f t="shared" si="8"/>
        <v>371101560</v>
      </c>
      <c r="Y21" s="104">
        <f t="shared" si="9"/>
        <v>0.29186516065264856</v>
      </c>
      <c r="Z21" s="85">
        <f t="shared" si="10"/>
        <v>906633214</v>
      </c>
      <c r="AA21" s="86">
        <f t="shared" si="11"/>
        <v>158673378</v>
      </c>
      <c r="AB21" s="86">
        <f t="shared" si="12"/>
        <v>1065306592</v>
      </c>
      <c r="AC21" s="104">
        <f t="shared" si="13"/>
        <v>0.8378457897574064</v>
      </c>
      <c r="AD21" s="85">
        <v>223997549</v>
      </c>
      <c r="AE21" s="86">
        <v>40011626</v>
      </c>
      <c r="AF21" s="86">
        <f t="shared" si="14"/>
        <v>264009175</v>
      </c>
      <c r="AG21" s="86">
        <v>1002278424</v>
      </c>
      <c r="AH21" s="86">
        <v>1078711237</v>
      </c>
      <c r="AI21" s="87">
        <v>958572115</v>
      </c>
      <c r="AJ21" s="124">
        <f t="shared" si="15"/>
        <v>0.8886271711286531</v>
      </c>
      <c r="AK21" s="125">
        <f t="shared" si="16"/>
        <v>0.4056388759973968</v>
      </c>
    </row>
    <row r="22" spans="1:37" ht="12.75">
      <c r="A22" s="62" t="s">
        <v>98</v>
      </c>
      <c r="B22" s="63" t="s">
        <v>572</v>
      </c>
      <c r="C22" s="64" t="s">
        <v>573</v>
      </c>
      <c r="D22" s="85">
        <v>677408752</v>
      </c>
      <c r="E22" s="86">
        <v>76008244</v>
      </c>
      <c r="F22" s="87">
        <f t="shared" si="0"/>
        <v>753416996</v>
      </c>
      <c r="G22" s="85">
        <v>655646432</v>
      </c>
      <c r="H22" s="86">
        <v>55821286</v>
      </c>
      <c r="I22" s="87">
        <f t="shared" si="1"/>
        <v>711467718</v>
      </c>
      <c r="J22" s="85">
        <v>139756061</v>
      </c>
      <c r="K22" s="86">
        <v>8326115</v>
      </c>
      <c r="L22" s="86">
        <f t="shared" si="2"/>
        <v>148082176</v>
      </c>
      <c r="M22" s="104">
        <f t="shared" si="3"/>
        <v>0.1965474322801181</v>
      </c>
      <c r="N22" s="85">
        <v>166170659</v>
      </c>
      <c r="O22" s="86">
        <v>12011336</v>
      </c>
      <c r="P22" s="86">
        <f t="shared" si="4"/>
        <v>178181995</v>
      </c>
      <c r="Q22" s="104">
        <f t="shared" si="5"/>
        <v>0.23649850739496722</v>
      </c>
      <c r="R22" s="85">
        <v>136113591</v>
      </c>
      <c r="S22" s="86">
        <v>7444865</v>
      </c>
      <c r="T22" s="86">
        <f t="shared" si="6"/>
        <v>143558456</v>
      </c>
      <c r="U22" s="104">
        <f t="shared" si="7"/>
        <v>0.20177789148825442</v>
      </c>
      <c r="V22" s="85">
        <v>113226657</v>
      </c>
      <c r="W22" s="86">
        <v>14363391</v>
      </c>
      <c r="X22" s="86">
        <f t="shared" si="8"/>
        <v>127590048</v>
      </c>
      <c r="Y22" s="104">
        <f t="shared" si="9"/>
        <v>0.17933357307998055</v>
      </c>
      <c r="Z22" s="85">
        <f t="shared" si="10"/>
        <v>555266968</v>
      </c>
      <c r="AA22" s="86">
        <f t="shared" si="11"/>
        <v>42145707</v>
      </c>
      <c r="AB22" s="86">
        <f t="shared" si="12"/>
        <v>597412675</v>
      </c>
      <c r="AC22" s="104">
        <f t="shared" si="13"/>
        <v>0.8396904875450723</v>
      </c>
      <c r="AD22" s="85">
        <v>130740528</v>
      </c>
      <c r="AE22" s="86">
        <v>19206565</v>
      </c>
      <c r="AF22" s="86">
        <f t="shared" si="14"/>
        <v>149947093</v>
      </c>
      <c r="AG22" s="86">
        <v>697552449</v>
      </c>
      <c r="AH22" s="86">
        <v>726012555</v>
      </c>
      <c r="AI22" s="87">
        <v>605081160</v>
      </c>
      <c r="AJ22" s="124">
        <f t="shared" si="15"/>
        <v>0.8334307111259254</v>
      </c>
      <c r="AK22" s="125">
        <f t="shared" si="16"/>
        <v>-0.149099556068086</v>
      </c>
    </row>
    <row r="23" spans="1:37" ht="12.75">
      <c r="A23" s="62" t="s">
        <v>113</v>
      </c>
      <c r="B23" s="63" t="s">
        <v>574</v>
      </c>
      <c r="C23" s="64" t="s">
        <v>575</v>
      </c>
      <c r="D23" s="85">
        <v>401643137</v>
      </c>
      <c r="E23" s="86">
        <v>27643844</v>
      </c>
      <c r="F23" s="87">
        <f t="shared" si="0"/>
        <v>429286981</v>
      </c>
      <c r="G23" s="85">
        <v>401848332</v>
      </c>
      <c r="H23" s="86">
        <v>20320170</v>
      </c>
      <c r="I23" s="87">
        <f t="shared" si="1"/>
        <v>422168502</v>
      </c>
      <c r="J23" s="85">
        <v>68755731</v>
      </c>
      <c r="K23" s="86">
        <v>700674</v>
      </c>
      <c r="L23" s="86">
        <f t="shared" si="2"/>
        <v>69456405</v>
      </c>
      <c r="M23" s="104">
        <f t="shared" si="3"/>
        <v>0.16179480877385377</v>
      </c>
      <c r="N23" s="85">
        <v>81231285</v>
      </c>
      <c r="O23" s="86">
        <v>3032056</v>
      </c>
      <c r="P23" s="86">
        <f t="shared" si="4"/>
        <v>84263341</v>
      </c>
      <c r="Q23" s="104">
        <f t="shared" si="5"/>
        <v>0.1962867376124784</v>
      </c>
      <c r="R23" s="85">
        <v>97373140</v>
      </c>
      <c r="S23" s="86">
        <v>4275384</v>
      </c>
      <c r="T23" s="86">
        <f t="shared" si="6"/>
        <v>101648524</v>
      </c>
      <c r="U23" s="104">
        <f t="shared" si="7"/>
        <v>0.24077713879279417</v>
      </c>
      <c r="V23" s="85">
        <v>104580583</v>
      </c>
      <c r="W23" s="86">
        <v>10288105</v>
      </c>
      <c r="X23" s="86">
        <f t="shared" si="8"/>
        <v>114868688</v>
      </c>
      <c r="Y23" s="104">
        <f t="shared" si="9"/>
        <v>0.27209203779016183</v>
      </c>
      <c r="Z23" s="85">
        <f t="shared" si="10"/>
        <v>351940739</v>
      </c>
      <c r="AA23" s="86">
        <f t="shared" si="11"/>
        <v>18296219</v>
      </c>
      <c r="AB23" s="86">
        <f t="shared" si="12"/>
        <v>370236958</v>
      </c>
      <c r="AC23" s="104">
        <f t="shared" si="13"/>
        <v>0.876988586893676</v>
      </c>
      <c r="AD23" s="85">
        <v>89273254</v>
      </c>
      <c r="AE23" s="86">
        <v>2596349</v>
      </c>
      <c r="AF23" s="86">
        <f t="shared" si="14"/>
        <v>91869603</v>
      </c>
      <c r="AG23" s="86">
        <v>407974450</v>
      </c>
      <c r="AH23" s="86">
        <v>411479914</v>
      </c>
      <c r="AI23" s="87">
        <v>364626739</v>
      </c>
      <c r="AJ23" s="124">
        <f t="shared" si="15"/>
        <v>0.886134964536811</v>
      </c>
      <c r="AK23" s="125">
        <f t="shared" si="16"/>
        <v>0.2503448828444377</v>
      </c>
    </row>
    <row r="24" spans="1:37" ht="16.5">
      <c r="A24" s="65"/>
      <c r="B24" s="66" t="s">
        <v>576</v>
      </c>
      <c r="C24" s="67"/>
      <c r="D24" s="88">
        <f>SUM(D18:D23)</f>
        <v>6261545898</v>
      </c>
      <c r="E24" s="89">
        <f>SUM(E18:E23)</f>
        <v>1448050754</v>
      </c>
      <c r="F24" s="90">
        <f t="shared" si="0"/>
        <v>7709596652</v>
      </c>
      <c r="G24" s="88">
        <f>SUM(G18:G23)</f>
        <v>6334429264</v>
      </c>
      <c r="H24" s="89">
        <f>SUM(H18:H23)</f>
        <v>1726492496</v>
      </c>
      <c r="I24" s="90">
        <f t="shared" si="1"/>
        <v>8060921760</v>
      </c>
      <c r="J24" s="88">
        <f>SUM(J18:J23)</f>
        <v>1051290176</v>
      </c>
      <c r="K24" s="89">
        <f>SUM(K18:K23)</f>
        <v>110148807</v>
      </c>
      <c r="L24" s="89">
        <f t="shared" si="2"/>
        <v>1161438983</v>
      </c>
      <c r="M24" s="105">
        <f t="shared" si="3"/>
        <v>0.15064847558512715</v>
      </c>
      <c r="N24" s="88">
        <f>SUM(N18:N23)</f>
        <v>1543793708</v>
      </c>
      <c r="O24" s="89">
        <f>SUM(O18:O23)</f>
        <v>338036877</v>
      </c>
      <c r="P24" s="89">
        <f t="shared" si="4"/>
        <v>1881830585</v>
      </c>
      <c r="Q24" s="105">
        <f t="shared" si="5"/>
        <v>0.24408936938507947</v>
      </c>
      <c r="R24" s="88">
        <f>SUM(R18:R23)</f>
        <v>1325390285</v>
      </c>
      <c r="S24" s="89">
        <f>SUM(S18:S23)</f>
        <v>262515774</v>
      </c>
      <c r="T24" s="89">
        <f t="shared" si="6"/>
        <v>1587906059</v>
      </c>
      <c r="U24" s="105">
        <f t="shared" si="7"/>
        <v>0.1969881492808336</v>
      </c>
      <c r="V24" s="88">
        <f>SUM(V18:V23)</f>
        <v>1439705584</v>
      </c>
      <c r="W24" s="89">
        <f>SUM(W18:W23)</f>
        <v>586124738</v>
      </c>
      <c r="X24" s="89">
        <f t="shared" si="8"/>
        <v>2025830322</v>
      </c>
      <c r="Y24" s="105">
        <f t="shared" si="9"/>
        <v>0.251314971453091</v>
      </c>
      <c r="Z24" s="88">
        <f t="shared" si="10"/>
        <v>5360179753</v>
      </c>
      <c r="AA24" s="89">
        <f t="shared" si="11"/>
        <v>1296826196</v>
      </c>
      <c r="AB24" s="89">
        <f t="shared" si="12"/>
        <v>6657005949</v>
      </c>
      <c r="AC24" s="105">
        <f t="shared" si="13"/>
        <v>0.825836814597739</v>
      </c>
      <c r="AD24" s="88">
        <f>SUM(AD18:AD23)</f>
        <v>1413659304</v>
      </c>
      <c r="AE24" s="89">
        <f>SUM(AE18:AE23)</f>
        <v>507603884</v>
      </c>
      <c r="AF24" s="89">
        <f t="shared" si="14"/>
        <v>1921263188</v>
      </c>
      <c r="AG24" s="89">
        <f>SUM(AG18:AG23)</f>
        <v>7231037828</v>
      </c>
      <c r="AH24" s="89">
        <f>SUM(AH18:AH23)</f>
        <v>7534143517</v>
      </c>
      <c r="AI24" s="90">
        <f>SUM(AI18:AI23)</f>
        <v>6320416609</v>
      </c>
      <c r="AJ24" s="126">
        <f t="shared" si="15"/>
        <v>0.8389031340773702</v>
      </c>
      <c r="AK24" s="127">
        <f t="shared" si="16"/>
        <v>0.05442624136719787</v>
      </c>
    </row>
    <row r="25" spans="1:37" ht="12.75">
      <c r="A25" s="62" t="s">
        <v>98</v>
      </c>
      <c r="B25" s="63" t="s">
        <v>577</v>
      </c>
      <c r="C25" s="64" t="s">
        <v>578</v>
      </c>
      <c r="D25" s="85">
        <v>498830688</v>
      </c>
      <c r="E25" s="86">
        <v>108936203</v>
      </c>
      <c r="F25" s="87">
        <f t="shared" si="0"/>
        <v>607766891</v>
      </c>
      <c r="G25" s="85">
        <v>508561020</v>
      </c>
      <c r="H25" s="86">
        <v>130284306</v>
      </c>
      <c r="I25" s="87">
        <f t="shared" si="1"/>
        <v>638845326</v>
      </c>
      <c r="J25" s="85">
        <v>94680770</v>
      </c>
      <c r="K25" s="86">
        <v>18880036</v>
      </c>
      <c r="L25" s="86">
        <f t="shared" si="2"/>
        <v>113560806</v>
      </c>
      <c r="M25" s="104">
        <f t="shared" si="3"/>
        <v>0.1868492800144982</v>
      </c>
      <c r="N25" s="85">
        <v>80938176</v>
      </c>
      <c r="O25" s="86">
        <v>18287982</v>
      </c>
      <c r="P25" s="86">
        <f t="shared" si="4"/>
        <v>99226158</v>
      </c>
      <c r="Q25" s="104">
        <f t="shared" si="5"/>
        <v>0.16326351347757112</v>
      </c>
      <c r="R25" s="85">
        <v>130874997</v>
      </c>
      <c r="S25" s="86">
        <v>12269444</v>
      </c>
      <c r="T25" s="86">
        <f t="shared" si="6"/>
        <v>143144441</v>
      </c>
      <c r="U25" s="104">
        <f t="shared" si="7"/>
        <v>0.22406744664826742</v>
      </c>
      <c r="V25" s="85">
        <v>111535145</v>
      </c>
      <c r="W25" s="86">
        <v>31386768</v>
      </c>
      <c r="X25" s="86">
        <f t="shared" si="8"/>
        <v>142921913</v>
      </c>
      <c r="Y25" s="104">
        <f t="shared" si="9"/>
        <v>0.22371911820170381</v>
      </c>
      <c r="Z25" s="85">
        <f t="shared" si="10"/>
        <v>418029088</v>
      </c>
      <c r="AA25" s="86">
        <f t="shared" si="11"/>
        <v>80824230</v>
      </c>
      <c r="AB25" s="86">
        <f t="shared" si="12"/>
        <v>498853318</v>
      </c>
      <c r="AC25" s="104">
        <f t="shared" si="13"/>
        <v>0.7808671327744832</v>
      </c>
      <c r="AD25" s="85">
        <v>88934892</v>
      </c>
      <c r="AE25" s="86">
        <v>29168254</v>
      </c>
      <c r="AF25" s="86">
        <f t="shared" si="14"/>
        <v>118103146</v>
      </c>
      <c r="AG25" s="86">
        <v>526479155</v>
      </c>
      <c r="AH25" s="86">
        <v>545403250</v>
      </c>
      <c r="AI25" s="87">
        <v>439223331</v>
      </c>
      <c r="AJ25" s="124">
        <f t="shared" si="15"/>
        <v>0.8053185069945953</v>
      </c>
      <c r="AK25" s="125">
        <f t="shared" si="16"/>
        <v>0.21014484237363162</v>
      </c>
    </row>
    <row r="26" spans="1:37" ht="12.75">
      <c r="A26" s="62" t="s">
        <v>98</v>
      </c>
      <c r="B26" s="63" t="s">
        <v>579</v>
      </c>
      <c r="C26" s="64" t="s">
        <v>580</v>
      </c>
      <c r="D26" s="85">
        <v>1037801191</v>
      </c>
      <c r="E26" s="86">
        <v>97647977</v>
      </c>
      <c r="F26" s="87">
        <f t="shared" si="0"/>
        <v>1135449168</v>
      </c>
      <c r="G26" s="85">
        <v>1052196675</v>
      </c>
      <c r="H26" s="86">
        <v>116619618</v>
      </c>
      <c r="I26" s="87">
        <f t="shared" si="1"/>
        <v>1168816293</v>
      </c>
      <c r="J26" s="85">
        <v>209730081</v>
      </c>
      <c r="K26" s="86">
        <v>11813802</v>
      </c>
      <c r="L26" s="86">
        <f t="shared" si="2"/>
        <v>221543883</v>
      </c>
      <c r="M26" s="104">
        <f t="shared" si="3"/>
        <v>0.19511563286468497</v>
      </c>
      <c r="N26" s="85">
        <v>269767881</v>
      </c>
      <c r="O26" s="86">
        <v>21728343</v>
      </c>
      <c r="P26" s="86">
        <f t="shared" si="4"/>
        <v>291496224</v>
      </c>
      <c r="Q26" s="104">
        <f t="shared" si="5"/>
        <v>0.25672327059206584</v>
      </c>
      <c r="R26" s="85">
        <v>240031738</v>
      </c>
      <c r="S26" s="86">
        <v>16141794</v>
      </c>
      <c r="T26" s="86">
        <f t="shared" si="6"/>
        <v>256173532</v>
      </c>
      <c r="U26" s="104">
        <f t="shared" si="7"/>
        <v>0.21917347793165987</v>
      </c>
      <c r="V26" s="85">
        <v>302173748</v>
      </c>
      <c r="W26" s="86">
        <v>51151028</v>
      </c>
      <c r="X26" s="86">
        <f t="shared" si="8"/>
        <v>353324776</v>
      </c>
      <c r="Y26" s="104">
        <f t="shared" si="9"/>
        <v>0.3022928223332013</v>
      </c>
      <c r="Z26" s="85">
        <f t="shared" si="10"/>
        <v>1021703448</v>
      </c>
      <c r="AA26" s="86">
        <f t="shared" si="11"/>
        <v>100834967</v>
      </c>
      <c r="AB26" s="86">
        <f t="shared" si="12"/>
        <v>1122538415</v>
      </c>
      <c r="AC26" s="104">
        <f t="shared" si="13"/>
        <v>0.9604062004635316</v>
      </c>
      <c r="AD26" s="85">
        <v>306835082</v>
      </c>
      <c r="AE26" s="86">
        <v>48492615</v>
      </c>
      <c r="AF26" s="86">
        <f t="shared" si="14"/>
        <v>355327697</v>
      </c>
      <c r="AG26" s="86">
        <v>1161351296</v>
      </c>
      <c r="AH26" s="86">
        <v>1159230091</v>
      </c>
      <c r="AI26" s="87">
        <v>1129191967</v>
      </c>
      <c r="AJ26" s="124">
        <f t="shared" si="15"/>
        <v>0.9740878672549917</v>
      </c>
      <c r="AK26" s="125">
        <f t="shared" si="16"/>
        <v>-0.005636827685853052</v>
      </c>
    </row>
    <row r="27" spans="1:37" ht="12.75">
      <c r="A27" s="62" t="s">
        <v>98</v>
      </c>
      <c r="B27" s="63" t="s">
        <v>581</v>
      </c>
      <c r="C27" s="64" t="s">
        <v>582</v>
      </c>
      <c r="D27" s="85">
        <v>308921678</v>
      </c>
      <c r="E27" s="86">
        <v>27664699</v>
      </c>
      <c r="F27" s="87">
        <f t="shared" si="0"/>
        <v>336586377</v>
      </c>
      <c r="G27" s="85">
        <v>314262235</v>
      </c>
      <c r="H27" s="86">
        <v>34217033</v>
      </c>
      <c r="I27" s="87">
        <f t="shared" si="1"/>
        <v>348479268</v>
      </c>
      <c r="J27" s="85">
        <v>64337473</v>
      </c>
      <c r="K27" s="86">
        <v>886112</v>
      </c>
      <c r="L27" s="86">
        <f t="shared" si="2"/>
        <v>65223585</v>
      </c>
      <c r="M27" s="104">
        <f t="shared" si="3"/>
        <v>0.1937796341650512</v>
      </c>
      <c r="N27" s="85">
        <v>76513176</v>
      </c>
      <c r="O27" s="86">
        <v>7519673</v>
      </c>
      <c r="P27" s="86">
        <f t="shared" si="4"/>
        <v>84032849</v>
      </c>
      <c r="Q27" s="104">
        <f t="shared" si="5"/>
        <v>0.24966206222897727</v>
      </c>
      <c r="R27" s="85">
        <v>78071481</v>
      </c>
      <c r="S27" s="86">
        <v>7268371</v>
      </c>
      <c r="T27" s="86">
        <f t="shared" si="6"/>
        <v>85339852</v>
      </c>
      <c r="U27" s="104">
        <f t="shared" si="7"/>
        <v>0.24489219255361844</v>
      </c>
      <c r="V27" s="85">
        <v>63413774</v>
      </c>
      <c r="W27" s="86">
        <v>6015545</v>
      </c>
      <c r="X27" s="86">
        <f t="shared" si="8"/>
        <v>69429319</v>
      </c>
      <c r="Y27" s="104">
        <f t="shared" si="9"/>
        <v>0.1992351493346227</v>
      </c>
      <c r="Z27" s="85">
        <f t="shared" si="10"/>
        <v>282335904</v>
      </c>
      <c r="AA27" s="86">
        <f t="shared" si="11"/>
        <v>21689701</v>
      </c>
      <c r="AB27" s="86">
        <f t="shared" si="12"/>
        <v>304025605</v>
      </c>
      <c r="AC27" s="104">
        <f t="shared" si="13"/>
        <v>0.8724352721034756</v>
      </c>
      <c r="AD27" s="85">
        <v>70817020</v>
      </c>
      <c r="AE27" s="86">
        <v>12490934</v>
      </c>
      <c r="AF27" s="86">
        <f t="shared" si="14"/>
        <v>83307954</v>
      </c>
      <c r="AG27" s="86">
        <v>322016787</v>
      </c>
      <c r="AH27" s="86">
        <v>313369226</v>
      </c>
      <c r="AI27" s="87">
        <v>278308598</v>
      </c>
      <c r="AJ27" s="124">
        <f t="shared" si="15"/>
        <v>0.8881171950177392</v>
      </c>
      <c r="AK27" s="125">
        <f t="shared" si="16"/>
        <v>-0.16659435664450484</v>
      </c>
    </row>
    <row r="28" spans="1:37" ht="12.75">
      <c r="A28" s="62" t="s">
        <v>98</v>
      </c>
      <c r="B28" s="63" t="s">
        <v>583</v>
      </c>
      <c r="C28" s="64" t="s">
        <v>584</v>
      </c>
      <c r="D28" s="85">
        <v>232430214</v>
      </c>
      <c r="E28" s="86">
        <v>18810216</v>
      </c>
      <c r="F28" s="87">
        <f t="shared" si="0"/>
        <v>251240430</v>
      </c>
      <c r="G28" s="85">
        <v>243591583</v>
      </c>
      <c r="H28" s="86">
        <v>23772664</v>
      </c>
      <c r="I28" s="87">
        <f t="shared" si="1"/>
        <v>267364247</v>
      </c>
      <c r="J28" s="85">
        <v>45039679</v>
      </c>
      <c r="K28" s="86">
        <v>2263918</v>
      </c>
      <c r="L28" s="86">
        <f t="shared" si="2"/>
        <v>47303597</v>
      </c>
      <c r="M28" s="104">
        <f t="shared" si="3"/>
        <v>0.18828019439387203</v>
      </c>
      <c r="N28" s="85">
        <v>52749685</v>
      </c>
      <c r="O28" s="86">
        <v>5038020</v>
      </c>
      <c r="P28" s="86">
        <f t="shared" si="4"/>
        <v>57787705</v>
      </c>
      <c r="Q28" s="104">
        <f t="shared" si="5"/>
        <v>0.2300095768821921</v>
      </c>
      <c r="R28" s="85">
        <v>46409840</v>
      </c>
      <c r="S28" s="86">
        <v>3019440</v>
      </c>
      <c r="T28" s="86">
        <f t="shared" si="6"/>
        <v>49429280</v>
      </c>
      <c r="U28" s="104">
        <f t="shared" si="7"/>
        <v>0.18487617755413646</v>
      </c>
      <c r="V28" s="85">
        <v>49787410</v>
      </c>
      <c r="W28" s="86">
        <v>8940959</v>
      </c>
      <c r="X28" s="86">
        <f t="shared" si="8"/>
        <v>58728369</v>
      </c>
      <c r="Y28" s="104">
        <f t="shared" si="9"/>
        <v>0.21965677781891307</v>
      </c>
      <c r="Z28" s="85">
        <f t="shared" si="10"/>
        <v>193986614</v>
      </c>
      <c r="AA28" s="86">
        <f t="shared" si="11"/>
        <v>19262337</v>
      </c>
      <c r="AB28" s="86">
        <f t="shared" si="12"/>
        <v>213248951</v>
      </c>
      <c r="AC28" s="104">
        <f t="shared" si="13"/>
        <v>0.7975971110303316</v>
      </c>
      <c r="AD28" s="85">
        <v>40721971</v>
      </c>
      <c r="AE28" s="86">
        <v>8437545</v>
      </c>
      <c r="AF28" s="86">
        <f t="shared" si="14"/>
        <v>49159516</v>
      </c>
      <c r="AG28" s="86">
        <v>247431082</v>
      </c>
      <c r="AH28" s="86">
        <v>254358091</v>
      </c>
      <c r="AI28" s="87">
        <v>188299337</v>
      </c>
      <c r="AJ28" s="124">
        <f t="shared" si="15"/>
        <v>0.7402923031058604</v>
      </c>
      <c r="AK28" s="125">
        <f t="shared" si="16"/>
        <v>0.1946490482127612</v>
      </c>
    </row>
    <row r="29" spans="1:37" ht="12.75">
      <c r="A29" s="62" t="s">
        <v>113</v>
      </c>
      <c r="B29" s="63" t="s">
        <v>585</v>
      </c>
      <c r="C29" s="64" t="s">
        <v>586</v>
      </c>
      <c r="D29" s="85">
        <v>180211883</v>
      </c>
      <c r="E29" s="86">
        <v>1220800</v>
      </c>
      <c r="F29" s="87">
        <f t="shared" si="0"/>
        <v>181432683</v>
      </c>
      <c r="G29" s="85">
        <v>190503703</v>
      </c>
      <c r="H29" s="86">
        <v>4469730</v>
      </c>
      <c r="I29" s="87">
        <f t="shared" si="1"/>
        <v>194973433</v>
      </c>
      <c r="J29" s="85">
        <v>31413331</v>
      </c>
      <c r="K29" s="86">
        <v>91923</v>
      </c>
      <c r="L29" s="86">
        <f t="shared" si="2"/>
        <v>31505254</v>
      </c>
      <c r="M29" s="104">
        <f t="shared" si="3"/>
        <v>0.17364707107373814</v>
      </c>
      <c r="N29" s="85">
        <v>44267600</v>
      </c>
      <c r="O29" s="86">
        <v>1848693</v>
      </c>
      <c r="P29" s="86">
        <f t="shared" si="4"/>
        <v>46116293</v>
      </c>
      <c r="Q29" s="104">
        <f t="shared" si="5"/>
        <v>0.25417853188005823</v>
      </c>
      <c r="R29" s="85">
        <v>54783751</v>
      </c>
      <c r="S29" s="86">
        <v>314156</v>
      </c>
      <c r="T29" s="86">
        <f t="shared" si="6"/>
        <v>55097907</v>
      </c>
      <c r="U29" s="104">
        <f t="shared" si="7"/>
        <v>0.2825918698369536</v>
      </c>
      <c r="V29" s="85">
        <v>39896710</v>
      </c>
      <c r="W29" s="86">
        <v>1762760</v>
      </c>
      <c r="X29" s="86">
        <f t="shared" si="8"/>
        <v>41659470</v>
      </c>
      <c r="Y29" s="104">
        <f t="shared" si="9"/>
        <v>0.2136674179604767</v>
      </c>
      <c r="Z29" s="85">
        <f t="shared" si="10"/>
        <v>170361392</v>
      </c>
      <c r="AA29" s="86">
        <f t="shared" si="11"/>
        <v>4017532</v>
      </c>
      <c r="AB29" s="86">
        <f t="shared" si="12"/>
        <v>174378924</v>
      </c>
      <c r="AC29" s="104">
        <f t="shared" si="13"/>
        <v>0.894372742567445</v>
      </c>
      <c r="AD29" s="85">
        <v>38930246</v>
      </c>
      <c r="AE29" s="86">
        <v>5989729</v>
      </c>
      <c r="AF29" s="86">
        <f t="shared" si="14"/>
        <v>44919975</v>
      </c>
      <c r="AG29" s="86">
        <v>159554799</v>
      </c>
      <c r="AH29" s="86">
        <v>172662950</v>
      </c>
      <c r="AI29" s="87">
        <v>171096906</v>
      </c>
      <c r="AJ29" s="124">
        <f t="shared" si="15"/>
        <v>0.9909300518727382</v>
      </c>
      <c r="AK29" s="125">
        <f t="shared" si="16"/>
        <v>-0.07258474654093194</v>
      </c>
    </row>
    <row r="30" spans="1:37" ht="16.5">
      <c r="A30" s="65"/>
      <c r="B30" s="66" t="s">
        <v>587</v>
      </c>
      <c r="C30" s="67"/>
      <c r="D30" s="88">
        <f>SUM(D25:D29)</f>
        <v>2258195654</v>
      </c>
      <c r="E30" s="89">
        <f>SUM(E25:E29)</f>
        <v>254279895</v>
      </c>
      <c r="F30" s="90">
        <f t="shared" si="0"/>
        <v>2512475549</v>
      </c>
      <c r="G30" s="88">
        <f>SUM(G25:G29)</f>
        <v>2309115216</v>
      </c>
      <c r="H30" s="89">
        <f>SUM(H25:H29)</f>
        <v>309363351</v>
      </c>
      <c r="I30" s="90">
        <f t="shared" si="1"/>
        <v>2618478567</v>
      </c>
      <c r="J30" s="88">
        <f>SUM(J25:J29)</f>
        <v>445201334</v>
      </c>
      <c r="K30" s="89">
        <f>SUM(K25:K29)</f>
        <v>33935791</v>
      </c>
      <c r="L30" s="89">
        <f t="shared" si="2"/>
        <v>479137125</v>
      </c>
      <c r="M30" s="105">
        <f t="shared" si="3"/>
        <v>0.19070319915778014</v>
      </c>
      <c r="N30" s="88">
        <f>SUM(N25:N29)</f>
        <v>524236518</v>
      </c>
      <c r="O30" s="89">
        <f>SUM(O25:O29)</f>
        <v>54422711</v>
      </c>
      <c r="P30" s="89">
        <f t="shared" si="4"/>
        <v>578659229</v>
      </c>
      <c r="Q30" s="105">
        <f t="shared" si="5"/>
        <v>0.23031437230516108</v>
      </c>
      <c r="R30" s="88">
        <f>SUM(R25:R29)</f>
        <v>550171807</v>
      </c>
      <c r="S30" s="89">
        <f>SUM(S25:S29)</f>
        <v>39013205</v>
      </c>
      <c r="T30" s="89">
        <f t="shared" si="6"/>
        <v>589185012</v>
      </c>
      <c r="U30" s="105">
        <f t="shared" si="7"/>
        <v>0.22501043904859275</v>
      </c>
      <c r="V30" s="88">
        <f>SUM(V25:V29)</f>
        <v>566806787</v>
      </c>
      <c r="W30" s="89">
        <f>SUM(W25:W29)</f>
        <v>99257060</v>
      </c>
      <c r="X30" s="89">
        <f t="shared" si="8"/>
        <v>666063847</v>
      </c>
      <c r="Y30" s="105">
        <f t="shared" si="9"/>
        <v>0.25437055525075836</v>
      </c>
      <c r="Z30" s="88">
        <f t="shared" si="10"/>
        <v>2086416446</v>
      </c>
      <c r="AA30" s="89">
        <f t="shared" si="11"/>
        <v>226628767</v>
      </c>
      <c r="AB30" s="89">
        <f t="shared" si="12"/>
        <v>2313045213</v>
      </c>
      <c r="AC30" s="105">
        <f t="shared" si="13"/>
        <v>0.8833546480581141</v>
      </c>
      <c r="AD30" s="88">
        <f>SUM(AD25:AD29)</f>
        <v>546239211</v>
      </c>
      <c r="AE30" s="89">
        <f>SUM(AE25:AE29)</f>
        <v>104579077</v>
      </c>
      <c r="AF30" s="89">
        <f t="shared" si="14"/>
        <v>650818288</v>
      </c>
      <c r="AG30" s="89">
        <f>SUM(AG25:AG29)</f>
        <v>2416833119</v>
      </c>
      <c r="AH30" s="89">
        <f>SUM(AH25:AH29)</f>
        <v>2445023608</v>
      </c>
      <c r="AI30" s="90">
        <f>SUM(AI25:AI29)</f>
        <v>2206120139</v>
      </c>
      <c r="AJ30" s="126">
        <f t="shared" si="15"/>
        <v>0.9022899131859834</v>
      </c>
      <c r="AK30" s="127">
        <f t="shared" si="16"/>
        <v>0.02342521604125536</v>
      </c>
    </row>
    <row r="31" spans="1:37" ht="12.75">
      <c r="A31" s="62" t="s">
        <v>98</v>
      </c>
      <c r="B31" s="63" t="s">
        <v>588</v>
      </c>
      <c r="C31" s="64" t="s">
        <v>589</v>
      </c>
      <c r="D31" s="85">
        <v>126311682</v>
      </c>
      <c r="E31" s="86">
        <v>30800500</v>
      </c>
      <c r="F31" s="87">
        <f t="shared" si="0"/>
        <v>157112182</v>
      </c>
      <c r="G31" s="85">
        <v>136477719</v>
      </c>
      <c r="H31" s="86">
        <v>21651500</v>
      </c>
      <c r="I31" s="87">
        <f t="shared" si="1"/>
        <v>158129219</v>
      </c>
      <c r="J31" s="85">
        <v>23850596</v>
      </c>
      <c r="K31" s="86">
        <v>1232875</v>
      </c>
      <c r="L31" s="86">
        <f t="shared" si="2"/>
        <v>25083471</v>
      </c>
      <c r="M31" s="104">
        <f t="shared" si="3"/>
        <v>0.1596532533677115</v>
      </c>
      <c r="N31" s="85">
        <v>33038279</v>
      </c>
      <c r="O31" s="86">
        <v>3826928</v>
      </c>
      <c r="P31" s="86">
        <f t="shared" si="4"/>
        <v>36865207</v>
      </c>
      <c r="Q31" s="104">
        <f t="shared" si="5"/>
        <v>0.23464257532875457</v>
      </c>
      <c r="R31" s="85">
        <v>31133438</v>
      </c>
      <c r="S31" s="86">
        <v>7003974</v>
      </c>
      <c r="T31" s="86">
        <f t="shared" si="6"/>
        <v>38137412</v>
      </c>
      <c r="U31" s="104">
        <f t="shared" si="7"/>
        <v>0.2411787792362397</v>
      </c>
      <c r="V31" s="85">
        <v>61668651</v>
      </c>
      <c r="W31" s="86">
        <v>4970430</v>
      </c>
      <c r="X31" s="86">
        <f t="shared" si="8"/>
        <v>66639081</v>
      </c>
      <c r="Y31" s="104">
        <f t="shared" si="9"/>
        <v>0.4214216791901059</v>
      </c>
      <c r="Z31" s="85">
        <f t="shared" si="10"/>
        <v>149690964</v>
      </c>
      <c r="AA31" s="86">
        <f t="shared" si="11"/>
        <v>17034207</v>
      </c>
      <c r="AB31" s="86">
        <f t="shared" si="12"/>
        <v>166725171</v>
      </c>
      <c r="AC31" s="104">
        <f t="shared" si="13"/>
        <v>1.054360301368465</v>
      </c>
      <c r="AD31" s="85">
        <v>21217624</v>
      </c>
      <c r="AE31" s="86">
        <v>91000</v>
      </c>
      <c r="AF31" s="86">
        <f t="shared" si="14"/>
        <v>21308624</v>
      </c>
      <c r="AG31" s="86">
        <v>201787880</v>
      </c>
      <c r="AH31" s="86">
        <v>165573233</v>
      </c>
      <c r="AI31" s="87">
        <v>86664230</v>
      </c>
      <c r="AJ31" s="124">
        <f t="shared" si="15"/>
        <v>0.5234193258761819</v>
      </c>
      <c r="AK31" s="125">
        <f t="shared" si="16"/>
        <v>2.127329150863988</v>
      </c>
    </row>
    <row r="32" spans="1:37" ht="12.75">
      <c r="A32" s="62" t="s">
        <v>98</v>
      </c>
      <c r="B32" s="63" t="s">
        <v>590</v>
      </c>
      <c r="C32" s="64" t="s">
        <v>591</v>
      </c>
      <c r="D32" s="85">
        <v>435400044</v>
      </c>
      <c r="E32" s="86">
        <v>78374193</v>
      </c>
      <c r="F32" s="87">
        <f t="shared" si="0"/>
        <v>513774237</v>
      </c>
      <c r="G32" s="85">
        <v>435941868</v>
      </c>
      <c r="H32" s="86">
        <v>90681797</v>
      </c>
      <c r="I32" s="87">
        <f t="shared" si="1"/>
        <v>526623665</v>
      </c>
      <c r="J32" s="85">
        <v>68489495</v>
      </c>
      <c r="K32" s="86">
        <v>4026964</v>
      </c>
      <c r="L32" s="86">
        <f t="shared" si="2"/>
        <v>72516459</v>
      </c>
      <c r="M32" s="104">
        <f t="shared" si="3"/>
        <v>0.1411445996658645</v>
      </c>
      <c r="N32" s="85">
        <v>91244242</v>
      </c>
      <c r="O32" s="86">
        <v>7617680</v>
      </c>
      <c r="P32" s="86">
        <f t="shared" si="4"/>
        <v>98861922</v>
      </c>
      <c r="Q32" s="104">
        <f t="shared" si="5"/>
        <v>0.19242288709778183</v>
      </c>
      <c r="R32" s="85">
        <v>93628561</v>
      </c>
      <c r="S32" s="86">
        <v>10088819</v>
      </c>
      <c r="T32" s="86">
        <f t="shared" si="6"/>
        <v>103717380</v>
      </c>
      <c r="U32" s="104">
        <f t="shared" si="7"/>
        <v>0.1969478147169858</v>
      </c>
      <c r="V32" s="85">
        <v>83965960</v>
      </c>
      <c r="W32" s="86">
        <v>27552078</v>
      </c>
      <c r="X32" s="86">
        <f t="shared" si="8"/>
        <v>111518038</v>
      </c>
      <c r="Y32" s="104">
        <f t="shared" si="9"/>
        <v>0.21176040009519892</v>
      </c>
      <c r="Z32" s="85">
        <f t="shared" si="10"/>
        <v>337328258</v>
      </c>
      <c r="AA32" s="86">
        <f t="shared" si="11"/>
        <v>49285541</v>
      </c>
      <c r="AB32" s="86">
        <f t="shared" si="12"/>
        <v>386613799</v>
      </c>
      <c r="AC32" s="104">
        <f t="shared" si="13"/>
        <v>0.7341367748826859</v>
      </c>
      <c r="AD32" s="85">
        <v>78014625</v>
      </c>
      <c r="AE32" s="86">
        <v>37501166</v>
      </c>
      <c r="AF32" s="86">
        <f t="shared" si="14"/>
        <v>115515791</v>
      </c>
      <c r="AG32" s="86">
        <v>581321481</v>
      </c>
      <c r="AH32" s="86">
        <v>580577648</v>
      </c>
      <c r="AI32" s="87">
        <v>430363304</v>
      </c>
      <c r="AJ32" s="124">
        <f t="shared" si="15"/>
        <v>0.7412674350838943</v>
      </c>
      <c r="AK32" s="125">
        <f t="shared" si="16"/>
        <v>-0.03460784854946797</v>
      </c>
    </row>
    <row r="33" spans="1:37" ht="12.75">
      <c r="A33" s="62" t="s">
        <v>98</v>
      </c>
      <c r="B33" s="63" t="s">
        <v>592</v>
      </c>
      <c r="C33" s="64" t="s">
        <v>593</v>
      </c>
      <c r="D33" s="85">
        <v>925106935</v>
      </c>
      <c r="E33" s="86">
        <v>126284585</v>
      </c>
      <c r="F33" s="87">
        <f t="shared" si="0"/>
        <v>1051391520</v>
      </c>
      <c r="G33" s="85">
        <v>939534477</v>
      </c>
      <c r="H33" s="86">
        <v>152845153</v>
      </c>
      <c r="I33" s="87">
        <f t="shared" si="1"/>
        <v>1092379630</v>
      </c>
      <c r="J33" s="85">
        <v>161114484</v>
      </c>
      <c r="K33" s="86">
        <v>21499879</v>
      </c>
      <c r="L33" s="86">
        <f t="shared" si="2"/>
        <v>182614363</v>
      </c>
      <c r="M33" s="104">
        <f t="shared" si="3"/>
        <v>0.17368825934605217</v>
      </c>
      <c r="N33" s="85">
        <v>216067319</v>
      </c>
      <c r="O33" s="86">
        <v>32427055</v>
      </c>
      <c r="P33" s="86">
        <f t="shared" si="4"/>
        <v>248494374</v>
      </c>
      <c r="Q33" s="104">
        <f t="shared" si="5"/>
        <v>0.23634808658148584</v>
      </c>
      <c r="R33" s="85">
        <v>197703800</v>
      </c>
      <c r="S33" s="86">
        <v>28742436</v>
      </c>
      <c r="T33" s="86">
        <f t="shared" si="6"/>
        <v>226446236</v>
      </c>
      <c r="U33" s="104">
        <f t="shared" si="7"/>
        <v>0.20729628215421775</v>
      </c>
      <c r="V33" s="85">
        <v>202874064</v>
      </c>
      <c r="W33" s="86">
        <v>48546990</v>
      </c>
      <c r="X33" s="86">
        <f t="shared" si="8"/>
        <v>251421054</v>
      </c>
      <c r="Y33" s="104">
        <f t="shared" si="9"/>
        <v>0.23015904644798255</v>
      </c>
      <c r="Z33" s="85">
        <f t="shared" si="10"/>
        <v>777759667</v>
      </c>
      <c r="AA33" s="86">
        <f t="shared" si="11"/>
        <v>131216360</v>
      </c>
      <c r="AB33" s="86">
        <f t="shared" si="12"/>
        <v>908976027</v>
      </c>
      <c r="AC33" s="104">
        <f t="shared" si="13"/>
        <v>0.8321063502438251</v>
      </c>
      <c r="AD33" s="85">
        <v>197269631</v>
      </c>
      <c r="AE33" s="86">
        <v>76775743</v>
      </c>
      <c r="AF33" s="86">
        <f t="shared" si="14"/>
        <v>274045374</v>
      </c>
      <c r="AG33" s="86">
        <v>1022238160</v>
      </c>
      <c r="AH33" s="86">
        <v>1043663710</v>
      </c>
      <c r="AI33" s="87">
        <v>885173650</v>
      </c>
      <c r="AJ33" s="124">
        <f t="shared" si="15"/>
        <v>0.848140681254501</v>
      </c>
      <c r="AK33" s="125">
        <f t="shared" si="16"/>
        <v>-0.08255683965677885</v>
      </c>
    </row>
    <row r="34" spans="1:37" ht="12.75">
      <c r="A34" s="62" t="s">
        <v>98</v>
      </c>
      <c r="B34" s="63" t="s">
        <v>68</v>
      </c>
      <c r="C34" s="64" t="s">
        <v>69</v>
      </c>
      <c r="D34" s="85">
        <v>1812022525</v>
      </c>
      <c r="E34" s="86">
        <v>340931872</v>
      </c>
      <c r="F34" s="87">
        <f t="shared" si="0"/>
        <v>2152954397</v>
      </c>
      <c r="G34" s="85">
        <v>1798268225</v>
      </c>
      <c r="H34" s="86">
        <v>350685276</v>
      </c>
      <c r="I34" s="87">
        <f t="shared" si="1"/>
        <v>2148953501</v>
      </c>
      <c r="J34" s="85">
        <v>228497108</v>
      </c>
      <c r="K34" s="86">
        <v>24913681</v>
      </c>
      <c r="L34" s="86">
        <f t="shared" si="2"/>
        <v>253410789</v>
      </c>
      <c r="M34" s="104">
        <f t="shared" si="3"/>
        <v>0.11770374205469063</v>
      </c>
      <c r="N34" s="85">
        <v>498345678</v>
      </c>
      <c r="O34" s="86">
        <v>33903055</v>
      </c>
      <c r="P34" s="86">
        <f t="shared" si="4"/>
        <v>532248733</v>
      </c>
      <c r="Q34" s="104">
        <f t="shared" si="5"/>
        <v>0.2472178387715288</v>
      </c>
      <c r="R34" s="85">
        <v>342833535</v>
      </c>
      <c r="S34" s="86">
        <v>53666498</v>
      </c>
      <c r="T34" s="86">
        <f t="shared" si="6"/>
        <v>396500033</v>
      </c>
      <c r="U34" s="104">
        <f t="shared" si="7"/>
        <v>0.18450842831894296</v>
      </c>
      <c r="V34" s="85">
        <v>476457542</v>
      </c>
      <c r="W34" s="86">
        <v>141213161</v>
      </c>
      <c r="X34" s="86">
        <f t="shared" si="8"/>
        <v>617670703</v>
      </c>
      <c r="Y34" s="104">
        <f t="shared" si="9"/>
        <v>0.2874286031375604</v>
      </c>
      <c r="Z34" s="85">
        <f t="shared" si="10"/>
        <v>1546133863</v>
      </c>
      <c r="AA34" s="86">
        <f t="shared" si="11"/>
        <v>253696395</v>
      </c>
      <c r="AB34" s="86">
        <f t="shared" si="12"/>
        <v>1799830258</v>
      </c>
      <c r="AC34" s="104">
        <f t="shared" si="13"/>
        <v>0.837538018929894</v>
      </c>
      <c r="AD34" s="85">
        <v>396582423</v>
      </c>
      <c r="AE34" s="86">
        <v>98735125</v>
      </c>
      <c r="AF34" s="86">
        <f t="shared" si="14"/>
        <v>495317548</v>
      </c>
      <c r="AG34" s="86">
        <v>1848921422</v>
      </c>
      <c r="AH34" s="86">
        <v>1958546972</v>
      </c>
      <c r="AI34" s="87">
        <v>1626848026</v>
      </c>
      <c r="AJ34" s="124">
        <f t="shared" si="15"/>
        <v>0.8306402906123408</v>
      </c>
      <c r="AK34" s="125">
        <f t="shared" si="16"/>
        <v>0.2470196250749428</v>
      </c>
    </row>
    <row r="35" spans="1:37" ht="12.75">
      <c r="A35" s="62" t="s">
        <v>98</v>
      </c>
      <c r="B35" s="63" t="s">
        <v>594</v>
      </c>
      <c r="C35" s="64" t="s">
        <v>595</v>
      </c>
      <c r="D35" s="85">
        <v>663069000</v>
      </c>
      <c r="E35" s="86">
        <v>37235841</v>
      </c>
      <c r="F35" s="87">
        <f t="shared" si="0"/>
        <v>700304841</v>
      </c>
      <c r="G35" s="85">
        <v>611773024</v>
      </c>
      <c r="H35" s="86">
        <v>67705189</v>
      </c>
      <c r="I35" s="87">
        <f t="shared" si="1"/>
        <v>679478213</v>
      </c>
      <c r="J35" s="85">
        <v>141941184</v>
      </c>
      <c r="K35" s="86">
        <v>1218452</v>
      </c>
      <c r="L35" s="86">
        <f t="shared" si="2"/>
        <v>143159636</v>
      </c>
      <c r="M35" s="104">
        <f t="shared" si="3"/>
        <v>0.20442474136773817</v>
      </c>
      <c r="N35" s="85">
        <v>148119320</v>
      </c>
      <c r="O35" s="86">
        <v>11048333</v>
      </c>
      <c r="P35" s="86">
        <f t="shared" si="4"/>
        <v>159167653</v>
      </c>
      <c r="Q35" s="104">
        <f t="shared" si="5"/>
        <v>0.22728338243773472</v>
      </c>
      <c r="R35" s="85">
        <v>91292879</v>
      </c>
      <c r="S35" s="86">
        <v>8887139</v>
      </c>
      <c r="T35" s="86">
        <f t="shared" si="6"/>
        <v>100180018</v>
      </c>
      <c r="U35" s="104">
        <f t="shared" si="7"/>
        <v>0.14743668904068305</v>
      </c>
      <c r="V35" s="85">
        <v>127539740</v>
      </c>
      <c r="W35" s="86">
        <v>35553452</v>
      </c>
      <c r="X35" s="86">
        <f t="shared" si="8"/>
        <v>163093192</v>
      </c>
      <c r="Y35" s="104">
        <f t="shared" si="9"/>
        <v>0.24002711033208654</v>
      </c>
      <c r="Z35" s="85">
        <f t="shared" si="10"/>
        <v>508893123</v>
      </c>
      <c r="AA35" s="86">
        <f t="shared" si="11"/>
        <v>56707376</v>
      </c>
      <c r="AB35" s="86">
        <f t="shared" si="12"/>
        <v>565600499</v>
      </c>
      <c r="AC35" s="104">
        <f t="shared" si="13"/>
        <v>0.8324041715815839</v>
      </c>
      <c r="AD35" s="85">
        <v>165953828</v>
      </c>
      <c r="AE35" s="86">
        <v>17960631</v>
      </c>
      <c r="AF35" s="86">
        <f t="shared" si="14"/>
        <v>183914459</v>
      </c>
      <c r="AG35" s="86">
        <v>638034700</v>
      </c>
      <c r="AH35" s="86">
        <v>615738573</v>
      </c>
      <c r="AI35" s="87">
        <v>559210775</v>
      </c>
      <c r="AJ35" s="124">
        <f t="shared" si="15"/>
        <v>0.9081951326768674</v>
      </c>
      <c r="AK35" s="125">
        <f t="shared" si="16"/>
        <v>-0.11321169152883193</v>
      </c>
    </row>
    <row r="36" spans="1:37" ht="12.75">
      <c r="A36" s="62" t="s">
        <v>98</v>
      </c>
      <c r="B36" s="63" t="s">
        <v>596</v>
      </c>
      <c r="C36" s="64" t="s">
        <v>597</v>
      </c>
      <c r="D36" s="85">
        <v>571939742</v>
      </c>
      <c r="E36" s="86">
        <v>111864106</v>
      </c>
      <c r="F36" s="87">
        <f t="shared" si="0"/>
        <v>683803848</v>
      </c>
      <c r="G36" s="85">
        <v>573084755</v>
      </c>
      <c r="H36" s="86">
        <v>121995403</v>
      </c>
      <c r="I36" s="87">
        <f t="shared" si="1"/>
        <v>695080158</v>
      </c>
      <c r="J36" s="85">
        <v>98182435</v>
      </c>
      <c r="K36" s="86">
        <v>7505069</v>
      </c>
      <c r="L36" s="86">
        <f t="shared" si="2"/>
        <v>105687504</v>
      </c>
      <c r="M36" s="104">
        <f t="shared" si="3"/>
        <v>0.1545582176952008</v>
      </c>
      <c r="N36" s="85">
        <v>149421257</v>
      </c>
      <c r="O36" s="86">
        <v>13084261</v>
      </c>
      <c r="P36" s="86">
        <f t="shared" si="4"/>
        <v>162505518</v>
      </c>
      <c r="Q36" s="104">
        <f t="shared" si="5"/>
        <v>0.23764931782015944</v>
      </c>
      <c r="R36" s="85">
        <v>110802888</v>
      </c>
      <c r="S36" s="86">
        <v>23965779</v>
      </c>
      <c r="T36" s="86">
        <f t="shared" si="6"/>
        <v>134768667</v>
      </c>
      <c r="U36" s="104">
        <f t="shared" si="7"/>
        <v>0.19388938879765866</v>
      </c>
      <c r="V36" s="85">
        <v>172632610</v>
      </c>
      <c r="W36" s="86">
        <v>61769311</v>
      </c>
      <c r="X36" s="86">
        <f t="shared" si="8"/>
        <v>234401921</v>
      </c>
      <c r="Y36" s="104">
        <f t="shared" si="9"/>
        <v>0.33723005656564864</v>
      </c>
      <c r="Z36" s="85">
        <f t="shared" si="10"/>
        <v>531039190</v>
      </c>
      <c r="AA36" s="86">
        <f t="shared" si="11"/>
        <v>106324420</v>
      </c>
      <c r="AB36" s="86">
        <f t="shared" si="12"/>
        <v>637363610</v>
      </c>
      <c r="AC36" s="104">
        <f t="shared" si="13"/>
        <v>0.9169641841509738</v>
      </c>
      <c r="AD36" s="85">
        <v>118234883</v>
      </c>
      <c r="AE36" s="86">
        <v>26741568</v>
      </c>
      <c r="AF36" s="86">
        <f t="shared" si="14"/>
        <v>144976451</v>
      </c>
      <c r="AG36" s="86">
        <v>638452646</v>
      </c>
      <c r="AH36" s="86">
        <v>686469659</v>
      </c>
      <c r="AI36" s="87">
        <v>597474690</v>
      </c>
      <c r="AJ36" s="124">
        <f t="shared" si="15"/>
        <v>0.8703584814955383</v>
      </c>
      <c r="AK36" s="125">
        <f t="shared" si="16"/>
        <v>0.6168275563594807</v>
      </c>
    </row>
    <row r="37" spans="1:37" ht="12.75">
      <c r="A37" s="62" t="s">
        <v>98</v>
      </c>
      <c r="B37" s="63" t="s">
        <v>598</v>
      </c>
      <c r="C37" s="64" t="s">
        <v>599</v>
      </c>
      <c r="D37" s="85">
        <v>811980420</v>
      </c>
      <c r="E37" s="86">
        <v>137512094</v>
      </c>
      <c r="F37" s="87">
        <f t="shared" si="0"/>
        <v>949492514</v>
      </c>
      <c r="G37" s="85">
        <v>854405314</v>
      </c>
      <c r="H37" s="86">
        <v>166599205</v>
      </c>
      <c r="I37" s="87">
        <f t="shared" si="1"/>
        <v>1021004519</v>
      </c>
      <c r="J37" s="85">
        <v>151502388</v>
      </c>
      <c r="K37" s="86">
        <v>23924255</v>
      </c>
      <c r="L37" s="86">
        <f t="shared" si="2"/>
        <v>175426643</v>
      </c>
      <c r="M37" s="104">
        <f t="shared" si="3"/>
        <v>0.1847583213278499</v>
      </c>
      <c r="N37" s="85">
        <v>154867239</v>
      </c>
      <c r="O37" s="86">
        <v>20432836</v>
      </c>
      <c r="P37" s="86">
        <f t="shared" si="4"/>
        <v>175300075</v>
      </c>
      <c r="Q37" s="104">
        <f t="shared" si="5"/>
        <v>0.18462502064550243</v>
      </c>
      <c r="R37" s="85">
        <v>150702494</v>
      </c>
      <c r="S37" s="86">
        <v>30838734</v>
      </c>
      <c r="T37" s="86">
        <f t="shared" si="6"/>
        <v>181541228</v>
      </c>
      <c r="U37" s="104">
        <f t="shared" si="7"/>
        <v>0.17780648823945117</v>
      </c>
      <c r="V37" s="85">
        <v>210401376</v>
      </c>
      <c r="W37" s="86">
        <v>51851868</v>
      </c>
      <c r="X37" s="86">
        <f t="shared" si="8"/>
        <v>262253244</v>
      </c>
      <c r="Y37" s="104">
        <f t="shared" si="9"/>
        <v>0.2568580639161696</v>
      </c>
      <c r="Z37" s="85">
        <f t="shared" si="10"/>
        <v>667473497</v>
      </c>
      <c r="AA37" s="86">
        <f t="shared" si="11"/>
        <v>127047693</v>
      </c>
      <c r="AB37" s="86">
        <f t="shared" si="12"/>
        <v>794521190</v>
      </c>
      <c r="AC37" s="104">
        <f t="shared" si="13"/>
        <v>0.7781759778871262</v>
      </c>
      <c r="AD37" s="85">
        <v>176466084</v>
      </c>
      <c r="AE37" s="86">
        <v>37251017</v>
      </c>
      <c r="AF37" s="86">
        <f t="shared" si="14"/>
        <v>213717101</v>
      </c>
      <c r="AG37" s="86">
        <v>914943239</v>
      </c>
      <c r="AH37" s="86">
        <v>877972980</v>
      </c>
      <c r="AI37" s="87">
        <v>711629919</v>
      </c>
      <c r="AJ37" s="124">
        <f t="shared" si="15"/>
        <v>0.8105373800911276</v>
      </c>
      <c r="AK37" s="125">
        <f t="shared" si="16"/>
        <v>0.22710462931087583</v>
      </c>
    </row>
    <row r="38" spans="1:37" ht="12.75">
      <c r="A38" s="62" t="s">
        <v>113</v>
      </c>
      <c r="B38" s="63" t="s">
        <v>600</v>
      </c>
      <c r="C38" s="64" t="s">
        <v>601</v>
      </c>
      <c r="D38" s="85">
        <v>342764281</v>
      </c>
      <c r="E38" s="86">
        <v>2458500</v>
      </c>
      <c r="F38" s="87">
        <f t="shared" si="0"/>
        <v>345222781</v>
      </c>
      <c r="G38" s="85">
        <v>379419461</v>
      </c>
      <c r="H38" s="86">
        <v>4676500</v>
      </c>
      <c r="I38" s="87">
        <f t="shared" si="1"/>
        <v>384095961</v>
      </c>
      <c r="J38" s="85">
        <v>47373539</v>
      </c>
      <c r="K38" s="86">
        <v>0</v>
      </c>
      <c r="L38" s="86">
        <f t="shared" si="2"/>
        <v>47373539</v>
      </c>
      <c r="M38" s="104">
        <f t="shared" si="3"/>
        <v>0.13722599320581919</v>
      </c>
      <c r="N38" s="85">
        <v>93060629</v>
      </c>
      <c r="O38" s="86">
        <v>182111</v>
      </c>
      <c r="P38" s="86">
        <f t="shared" si="4"/>
        <v>93242740</v>
      </c>
      <c r="Q38" s="104">
        <f t="shared" si="5"/>
        <v>0.2700944002881432</v>
      </c>
      <c r="R38" s="85">
        <v>55404000</v>
      </c>
      <c r="S38" s="86">
        <v>669447</v>
      </c>
      <c r="T38" s="86">
        <f t="shared" si="6"/>
        <v>56073447</v>
      </c>
      <c r="U38" s="104">
        <f t="shared" si="7"/>
        <v>0.14598811935957848</v>
      </c>
      <c r="V38" s="85">
        <v>219302000</v>
      </c>
      <c r="W38" s="86">
        <v>2349964</v>
      </c>
      <c r="X38" s="86">
        <f t="shared" si="8"/>
        <v>221651964</v>
      </c>
      <c r="Y38" s="104">
        <f t="shared" si="9"/>
        <v>0.5770744462475615</v>
      </c>
      <c r="Z38" s="85">
        <f t="shared" si="10"/>
        <v>415140168</v>
      </c>
      <c r="AA38" s="86">
        <f t="shared" si="11"/>
        <v>3201522</v>
      </c>
      <c r="AB38" s="86">
        <f t="shared" si="12"/>
        <v>418341690</v>
      </c>
      <c r="AC38" s="104">
        <f t="shared" si="13"/>
        <v>1.0891593051664503</v>
      </c>
      <c r="AD38" s="85">
        <v>187624217</v>
      </c>
      <c r="AE38" s="86">
        <v>5484358</v>
      </c>
      <c r="AF38" s="86">
        <f t="shared" si="14"/>
        <v>193108575</v>
      </c>
      <c r="AG38" s="86">
        <v>314890488</v>
      </c>
      <c r="AH38" s="86">
        <v>353734459</v>
      </c>
      <c r="AI38" s="87">
        <v>319498954</v>
      </c>
      <c r="AJ38" s="124">
        <f t="shared" si="15"/>
        <v>0.90321693539051</v>
      </c>
      <c r="AK38" s="125">
        <f t="shared" si="16"/>
        <v>0.1478100545250256</v>
      </c>
    </row>
    <row r="39" spans="1:37" ht="16.5">
      <c r="A39" s="65"/>
      <c r="B39" s="66" t="s">
        <v>602</v>
      </c>
      <c r="C39" s="67"/>
      <c r="D39" s="88">
        <f>SUM(D31:D38)</f>
        <v>5688594629</v>
      </c>
      <c r="E39" s="89">
        <f>SUM(E31:E38)</f>
        <v>865461691</v>
      </c>
      <c r="F39" s="90">
        <f t="shared" si="0"/>
        <v>6554056320</v>
      </c>
      <c r="G39" s="88">
        <f>SUM(G31:G38)</f>
        <v>5728904843</v>
      </c>
      <c r="H39" s="89">
        <f>SUM(H31:H38)</f>
        <v>976840023</v>
      </c>
      <c r="I39" s="90">
        <f t="shared" si="1"/>
        <v>6705744866</v>
      </c>
      <c r="J39" s="88">
        <f>SUM(J31:J38)</f>
        <v>920951229</v>
      </c>
      <c r="K39" s="89">
        <f>SUM(K31:K38)</f>
        <v>84321175</v>
      </c>
      <c r="L39" s="89">
        <f t="shared" si="2"/>
        <v>1005272404</v>
      </c>
      <c r="M39" s="105">
        <f t="shared" si="3"/>
        <v>0.15338171582877091</v>
      </c>
      <c r="N39" s="88">
        <f>SUM(N31:N38)</f>
        <v>1384163963</v>
      </c>
      <c r="O39" s="89">
        <f>SUM(O31:O38)</f>
        <v>122522259</v>
      </c>
      <c r="P39" s="89">
        <f t="shared" si="4"/>
        <v>1506686222</v>
      </c>
      <c r="Q39" s="105">
        <f t="shared" si="5"/>
        <v>0.22988606573341133</v>
      </c>
      <c r="R39" s="88">
        <f>SUM(R31:R38)</f>
        <v>1073501595</v>
      </c>
      <c r="S39" s="89">
        <f>SUM(S31:S38)</f>
        <v>163862826</v>
      </c>
      <c r="T39" s="89">
        <f t="shared" si="6"/>
        <v>1237364421</v>
      </c>
      <c r="U39" s="105">
        <f t="shared" si="7"/>
        <v>0.18452303893543331</v>
      </c>
      <c r="V39" s="88">
        <f>SUM(V31:V38)</f>
        <v>1554841943</v>
      </c>
      <c r="W39" s="89">
        <f>SUM(W31:W38)</f>
        <v>373807254</v>
      </c>
      <c r="X39" s="89">
        <f t="shared" si="8"/>
        <v>1928649197</v>
      </c>
      <c r="Y39" s="105">
        <f t="shared" si="9"/>
        <v>0.28761147874545456</v>
      </c>
      <c r="Z39" s="88">
        <f t="shared" si="10"/>
        <v>4933458730</v>
      </c>
      <c r="AA39" s="89">
        <f t="shared" si="11"/>
        <v>744513514</v>
      </c>
      <c r="AB39" s="89">
        <f t="shared" si="12"/>
        <v>5677972244</v>
      </c>
      <c r="AC39" s="105">
        <f t="shared" si="13"/>
        <v>0.8467325192744666</v>
      </c>
      <c r="AD39" s="88">
        <f>SUM(AD31:AD38)</f>
        <v>1341363315</v>
      </c>
      <c r="AE39" s="89">
        <f>SUM(AE31:AE38)</f>
        <v>300540608</v>
      </c>
      <c r="AF39" s="89">
        <f t="shared" si="14"/>
        <v>1641903923</v>
      </c>
      <c r="AG39" s="89">
        <f>SUM(AG31:AG38)</f>
        <v>6160590016</v>
      </c>
      <c r="AH39" s="89">
        <f>SUM(AH31:AH38)</f>
        <v>6282277234</v>
      </c>
      <c r="AI39" s="90">
        <f>SUM(AI31:AI38)</f>
        <v>5216863548</v>
      </c>
      <c r="AJ39" s="126">
        <f t="shared" si="15"/>
        <v>0.8304096355006545</v>
      </c>
      <c r="AK39" s="127">
        <f t="shared" si="16"/>
        <v>0.17464193244393633</v>
      </c>
    </row>
    <row r="40" spans="1:37" ht="12.75">
      <c r="A40" s="62" t="s">
        <v>98</v>
      </c>
      <c r="B40" s="63" t="s">
        <v>603</v>
      </c>
      <c r="C40" s="64" t="s">
        <v>604</v>
      </c>
      <c r="D40" s="85">
        <v>86024700</v>
      </c>
      <c r="E40" s="86">
        <v>9115000</v>
      </c>
      <c r="F40" s="87">
        <f t="shared" si="0"/>
        <v>95139700</v>
      </c>
      <c r="G40" s="85">
        <v>86024700</v>
      </c>
      <c r="H40" s="86">
        <v>16117505</v>
      </c>
      <c r="I40" s="87">
        <f t="shared" si="1"/>
        <v>102142205</v>
      </c>
      <c r="J40" s="85">
        <v>10022567</v>
      </c>
      <c r="K40" s="86">
        <v>672410</v>
      </c>
      <c r="L40" s="86">
        <f t="shared" si="2"/>
        <v>10694977</v>
      </c>
      <c r="M40" s="104">
        <f t="shared" si="3"/>
        <v>0.11241339840255961</v>
      </c>
      <c r="N40" s="85">
        <v>29901262</v>
      </c>
      <c r="O40" s="86">
        <v>3651933</v>
      </c>
      <c r="P40" s="86">
        <f t="shared" si="4"/>
        <v>33553195</v>
      </c>
      <c r="Q40" s="104">
        <f t="shared" si="5"/>
        <v>0.35267291151853536</v>
      </c>
      <c r="R40" s="85">
        <v>16640726</v>
      </c>
      <c r="S40" s="86">
        <v>525150</v>
      </c>
      <c r="T40" s="86">
        <f t="shared" si="6"/>
        <v>17165876</v>
      </c>
      <c r="U40" s="104">
        <f t="shared" si="7"/>
        <v>0.16805860026225203</v>
      </c>
      <c r="V40" s="85">
        <v>6347367</v>
      </c>
      <c r="W40" s="86">
        <v>2963350</v>
      </c>
      <c r="X40" s="86">
        <f t="shared" si="8"/>
        <v>9310717</v>
      </c>
      <c r="Y40" s="104">
        <f t="shared" si="9"/>
        <v>0.09115445471340666</v>
      </c>
      <c r="Z40" s="85">
        <f t="shared" si="10"/>
        <v>62911922</v>
      </c>
      <c r="AA40" s="86">
        <f t="shared" si="11"/>
        <v>7812843</v>
      </c>
      <c r="AB40" s="86">
        <f t="shared" si="12"/>
        <v>70724765</v>
      </c>
      <c r="AC40" s="104">
        <f t="shared" si="13"/>
        <v>0.6924147075148809</v>
      </c>
      <c r="AD40" s="85">
        <v>18487951</v>
      </c>
      <c r="AE40" s="86">
        <v>4367352</v>
      </c>
      <c r="AF40" s="86">
        <f t="shared" si="14"/>
        <v>22855303</v>
      </c>
      <c r="AG40" s="86">
        <v>110301100</v>
      </c>
      <c r="AH40" s="86">
        <v>108847065</v>
      </c>
      <c r="AI40" s="87">
        <v>88052133</v>
      </c>
      <c r="AJ40" s="124">
        <f t="shared" si="15"/>
        <v>0.8089527540315395</v>
      </c>
      <c r="AK40" s="125">
        <f t="shared" si="16"/>
        <v>-0.5926233399749721</v>
      </c>
    </row>
    <row r="41" spans="1:37" ht="12.75">
      <c r="A41" s="62" t="s">
        <v>98</v>
      </c>
      <c r="B41" s="63" t="s">
        <v>605</v>
      </c>
      <c r="C41" s="64" t="s">
        <v>606</v>
      </c>
      <c r="D41" s="85">
        <v>68352280</v>
      </c>
      <c r="E41" s="86">
        <v>8528546</v>
      </c>
      <c r="F41" s="87">
        <f t="shared" si="0"/>
        <v>76880826</v>
      </c>
      <c r="G41" s="85">
        <v>71102250</v>
      </c>
      <c r="H41" s="86">
        <v>17382986</v>
      </c>
      <c r="I41" s="87">
        <f t="shared" si="1"/>
        <v>88485236</v>
      </c>
      <c r="J41" s="85">
        <v>12922686</v>
      </c>
      <c r="K41" s="86">
        <v>1793033</v>
      </c>
      <c r="L41" s="86">
        <f t="shared" si="2"/>
        <v>14715719</v>
      </c>
      <c r="M41" s="104">
        <f t="shared" si="3"/>
        <v>0.19140948095432794</v>
      </c>
      <c r="N41" s="85">
        <v>29079724</v>
      </c>
      <c r="O41" s="86">
        <v>358723</v>
      </c>
      <c r="P41" s="86">
        <f t="shared" si="4"/>
        <v>29438447</v>
      </c>
      <c r="Q41" s="104">
        <f t="shared" si="5"/>
        <v>0.3829101289832656</v>
      </c>
      <c r="R41" s="85">
        <v>20299758</v>
      </c>
      <c r="S41" s="86">
        <v>2777207</v>
      </c>
      <c r="T41" s="86">
        <f t="shared" si="6"/>
        <v>23076965</v>
      </c>
      <c r="U41" s="104">
        <f t="shared" si="7"/>
        <v>0.26080017461896127</v>
      </c>
      <c r="V41" s="85">
        <v>34990778</v>
      </c>
      <c r="W41" s="86">
        <v>6214338</v>
      </c>
      <c r="X41" s="86">
        <f t="shared" si="8"/>
        <v>41205116</v>
      </c>
      <c r="Y41" s="104">
        <f t="shared" si="9"/>
        <v>0.46567221677523696</v>
      </c>
      <c r="Z41" s="85">
        <f t="shared" si="10"/>
        <v>97292946</v>
      </c>
      <c r="AA41" s="86">
        <f t="shared" si="11"/>
        <v>11143301</v>
      </c>
      <c r="AB41" s="86">
        <f t="shared" si="12"/>
        <v>108436247</v>
      </c>
      <c r="AC41" s="104">
        <f t="shared" si="13"/>
        <v>1.225472767004882</v>
      </c>
      <c r="AD41" s="85">
        <v>23692568</v>
      </c>
      <c r="AE41" s="86">
        <v>7164807</v>
      </c>
      <c r="AF41" s="86">
        <f t="shared" si="14"/>
        <v>30857375</v>
      </c>
      <c r="AG41" s="86">
        <v>73291364</v>
      </c>
      <c r="AH41" s="86">
        <v>86490341</v>
      </c>
      <c r="AI41" s="87">
        <v>86036297</v>
      </c>
      <c r="AJ41" s="124">
        <f t="shared" si="15"/>
        <v>0.9947503502154073</v>
      </c>
      <c r="AK41" s="125">
        <f t="shared" si="16"/>
        <v>0.3353409355137953</v>
      </c>
    </row>
    <row r="42" spans="1:37" ht="12.75">
      <c r="A42" s="62" t="s">
        <v>98</v>
      </c>
      <c r="B42" s="63" t="s">
        <v>607</v>
      </c>
      <c r="C42" s="64" t="s">
        <v>608</v>
      </c>
      <c r="D42" s="85">
        <v>303804240</v>
      </c>
      <c r="E42" s="86">
        <v>15870000</v>
      </c>
      <c r="F42" s="87">
        <f t="shared" si="0"/>
        <v>319674240</v>
      </c>
      <c r="G42" s="85">
        <v>303804240</v>
      </c>
      <c r="H42" s="86">
        <v>88325649</v>
      </c>
      <c r="I42" s="87">
        <f t="shared" si="1"/>
        <v>392129889</v>
      </c>
      <c r="J42" s="85">
        <v>47028075</v>
      </c>
      <c r="K42" s="86">
        <v>17983811</v>
      </c>
      <c r="L42" s="86">
        <f t="shared" si="2"/>
        <v>65011886</v>
      </c>
      <c r="M42" s="104">
        <f t="shared" si="3"/>
        <v>0.20336917356869294</v>
      </c>
      <c r="N42" s="85">
        <v>71105173</v>
      </c>
      <c r="O42" s="86">
        <v>19029009</v>
      </c>
      <c r="P42" s="86">
        <f t="shared" si="4"/>
        <v>90134182</v>
      </c>
      <c r="Q42" s="104">
        <f t="shared" si="5"/>
        <v>0.2819563503146203</v>
      </c>
      <c r="R42" s="85">
        <v>59065466</v>
      </c>
      <c r="S42" s="86">
        <v>22277831</v>
      </c>
      <c r="T42" s="86">
        <f t="shared" si="6"/>
        <v>81343297</v>
      </c>
      <c r="U42" s="104">
        <f t="shared" si="7"/>
        <v>0.20743967568358454</v>
      </c>
      <c r="V42" s="85">
        <v>78782992</v>
      </c>
      <c r="W42" s="86">
        <v>20361268</v>
      </c>
      <c r="X42" s="86">
        <f t="shared" si="8"/>
        <v>99144260</v>
      </c>
      <c r="Y42" s="104">
        <f t="shared" si="9"/>
        <v>0.2528352537799025</v>
      </c>
      <c r="Z42" s="85">
        <f t="shared" si="10"/>
        <v>255981706</v>
      </c>
      <c r="AA42" s="86">
        <f t="shared" si="11"/>
        <v>79651919</v>
      </c>
      <c r="AB42" s="86">
        <f t="shared" si="12"/>
        <v>335633625</v>
      </c>
      <c r="AC42" s="104">
        <f t="shared" si="13"/>
        <v>0.8559246168557174</v>
      </c>
      <c r="AD42" s="85">
        <v>53948936</v>
      </c>
      <c r="AE42" s="86">
        <v>21691480</v>
      </c>
      <c r="AF42" s="86">
        <f t="shared" si="14"/>
        <v>75640416</v>
      </c>
      <c r="AG42" s="86">
        <v>311928287</v>
      </c>
      <c r="AH42" s="86">
        <v>337906287</v>
      </c>
      <c r="AI42" s="87">
        <v>280760388</v>
      </c>
      <c r="AJ42" s="124">
        <f t="shared" si="15"/>
        <v>0.8308824037949907</v>
      </c>
      <c r="AK42" s="125">
        <f t="shared" si="16"/>
        <v>0.3107312894736063</v>
      </c>
    </row>
    <row r="43" spans="1:37" ht="12.75">
      <c r="A43" s="62" t="s">
        <v>113</v>
      </c>
      <c r="B43" s="63" t="s">
        <v>609</v>
      </c>
      <c r="C43" s="64" t="s">
        <v>610</v>
      </c>
      <c r="D43" s="85">
        <v>71778470</v>
      </c>
      <c r="E43" s="86">
        <v>1154754</v>
      </c>
      <c r="F43" s="87">
        <f t="shared" si="0"/>
        <v>72933224</v>
      </c>
      <c r="G43" s="85">
        <v>80632125</v>
      </c>
      <c r="H43" s="86">
        <v>1494603</v>
      </c>
      <c r="I43" s="87">
        <f t="shared" si="1"/>
        <v>82126728</v>
      </c>
      <c r="J43" s="85">
        <v>15664265</v>
      </c>
      <c r="K43" s="86">
        <v>2314</v>
      </c>
      <c r="L43" s="86">
        <f t="shared" si="2"/>
        <v>15666579</v>
      </c>
      <c r="M43" s="104">
        <f t="shared" si="3"/>
        <v>0.21480716387911222</v>
      </c>
      <c r="N43" s="85">
        <v>20662873</v>
      </c>
      <c r="O43" s="86">
        <v>55520</v>
      </c>
      <c r="P43" s="86">
        <f t="shared" si="4"/>
        <v>20718393</v>
      </c>
      <c r="Q43" s="104">
        <f t="shared" si="5"/>
        <v>0.2840734560150529</v>
      </c>
      <c r="R43" s="85">
        <v>21704506</v>
      </c>
      <c r="S43" s="86">
        <v>543716</v>
      </c>
      <c r="T43" s="86">
        <f t="shared" si="6"/>
        <v>22248222</v>
      </c>
      <c r="U43" s="104">
        <f t="shared" si="7"/>
        <v>0.2709011127290984</v>
      </c>
      <c r="V43" s="85">
        <v>21009794</v>
      </c>
      <c r="W43" s="86">
        <v>598956</v>
      </c>
      <c r="X43" s="86">
        <f t="shared" si="8"/>
        <v>21608750</v>
      </c>
      <c r="Y43" s="104">
        <f t="shared" si="9"/>
        <v>0.2631147073094158</v>
      </c>
      <c r="Z43" s="85">
        <f t="shared" si="10"/>
        <v>79041438</v>
      </c>
      <c r="AA43" s="86">
        <f t="shared" si="11"/>
        <v>1200506</v>
      </c>
      <c r="AB43" s="86">
        <f t="shared" si="12"/>
        <v>80241944</v>
      </c>
      <c r="AC43" s="104">
        <f t="shared" si="13"/>
        <v>0.9770502971943555</v>
      </c>
      <c r="AD43" s="85">
        <v>18061494</v>
      </c>
      <c r="AE43" s="86">
        <v>1112605</v>
      </c>
      <c r="AF43" s="86">
        <f t="shared" si="14"/>
        <v>19174099</v>
      </c>
      <c r="AG43" s="86">
        <v>77059664</v>
      </c>
      <c r="AH43" s="86">
        <v>78866994</v>
      </c>
      <c r="AI43" s="87">
        <v>85507973</v>
      </c>
      <c r="AJ43" s="124">
        <f t="shared" si="15"/>
        <v>1.084204794213407</v>
      </c>
      <c r="AK43" s="125">
        <f t="shared" si="16"/>
        <v>0.12697603157259185</v>
      </c>
    </row>
    <row r="44" spans="1:37" ht="16.5">
      <c r="A44" s="65"/>
      <c r="B44" s="66" t="s">
        <v>611</v>
      </c>
      <c r="C44" s="67"/>
      <c r="D44" s="88">
        <f>SUM(D40:D43)</f>
        <v>529959690</v>
      </c>
      <c r="E44" s="89">
        <f>SUM(E40:E43)</f>
        <v>34668300</v>
      </c>
      <c r="F44" s="90">
        <f t="shared" si="0"/>
        <v>564627990</v>
      </c>
      <c r="G44" s="88">
        <f>SUM(G40:G43)</f>
        <v>541563315</v>
      </c>
      <c r="H44" s="89">
        <f>SUM(H40:H43)</f>
        <v>123320743</v>
      </c>
      <c r="I44" s="90">
        <f t="shared" si="1"/>
        <v>664884058</v>
      </c>
      <c r="J44" s="88">
        <f>SUM(J40:J43)</f>
        <v>85637593</v>
      </c>
      <c r="K44" s="89">
        <f>SUM(K40:K43)</f>
        <v>20451568</v>
      </c>
      <c r="L44" s="89">
        <f t="shared" si="2"/>
        <v>106089161</v>
      </c>
      <c r="M44" s="105">
        <f t="shared" si="3"/>
        <v>0.1878921393889807</v>
      </c>
      <c r="N44" s="88">
        <f>SUM(N40:N43)</f>
        <v>150749032</v>
      </c>
      <c r="O44" s="89">
        <f>SUM(O40:O43)</f>
        <v>23095185</v>
      </c>
      <c r="P44" s="89">
        <f t="shared" si="4"/>
        <v>173844217</v>
      </c>
      <c r="Q44" s="105">
        <f t="shared" si="5"/>
        <v>0.3078916031066756</v>
      </c>
      <c r="R44" s="88">
        <f>SUM(R40:R43)</f>
        <v>117710456</v>
      </c>
      <c r="S44" s="89">
        <f>SUM(S40:S43)</f>
        <v>26123904</v>
      </c>
      <c r="T44" s="89">
        <f t="shared" si="6"/>
        <v>143834360</v>
      </c>
      <c r="U44" s="105">
        <f t="shared" si="7"/>
        <v>0.2163299875660427</v>
      </c>
      <c r="V44" s="88">
        <f>SUM(V40:V43)</f>
        <v>141130931</v>
      </c>
      <c r="W44" s="89">
        <f>SUM(W40:W43)</f>
        <v>30137912</v>
      </c>
      <c r="X44" s="89">
        <f t="shared" si="8"/>
        <v>171268843</v>
      </c>
      <c r="Y44" s="105">
        <f t="shared" si="9"/>
        <v>0.2575920432130439</v>
      </c>
      <c r="Z44" s="88">
        <f t="shared" si="10"/>
        <v>495228012</v>
      </c>
      <c r="AA44" s="89">
        <f t="shared" si="11"/>
        <v>99808569</v>
      </c>
      <c r="AB44" s="89">
        <f t="shared" si="12"/>
        <v>595036581</v>
      </c>
      <c r="AC44" s="105">
        <f t="shared" si="13"/>
        <v>0.8949478842821044</v>
      </c>
      <c r="AD44" s="88">
        <f>SUM(AD40:AD43)</f>
        <v>114190949</v>
      </c>
      <c r="AE44" s="89">
        <f>SUM(AE40:AE43)</f>
        <v>34336244</v>
      </c>
      <c r="AF44" s="89">
        <f t="shared" si="14"/>
        <v>148527193</v>
      </c>
      <c r="AG44" s="89">
        <f>SUM(AG40:AG43)</f>
        <v>572580415</v>
      </c>
      <c r="AH44" s="89">
        <f>SUM(AH40:AH43)</f>
        <v>612110687</v>
      </c>
      <c r="AI44" s="90">
        <f>SUM(AI40:AI43)</f>
        <v>540356791</v>
      </c>
      <c r="AJ44" s="126">
        <f t="shared" si="15"/>
        <v>0.8827762731089189</v>
      </c>
      <c r="AK44" s="127">
        <f t="shared" si="16"/>
        <v>0.15311438626595475</v>
      </c>
    </row>
    <row r="45" spans="1:37" ht="16.5">
      <c r="A45" s="68"/>
      <c r="B45" s="69" t="s">
        <v>612</v>
      </c>
      <c r="C45" s="70"/>
      <c r="D45" s="91">
        <f>SUM(D9,D11:D16,D18:D23,D25:D29,D31:D38,D40:D43)</f>
        <v>56001097879</v>
      </c>
      <c r="E45" s="92">
        <f>SUM(E9,E11:E16,E18:E23,E25:E29,E31:E38,E40:E43)</f>
        <v>10092332675</v>
      </c>
      <c r="F45" s="93">
        <f t="shared" si="0"/>
        <v>66093430554</v>
      </c>
      <c r="G45" s="91">
        <f>SUM(G9,G11:G16,G18:G23,G25:G29,G31:G38,G40:G43)</f>
        <v>55236414064</v>
      </c>
      <c r="H45" s="92">
        <f>SUM(H9,H11:H16,H18:H23,H25:H29,H31:H38,H40:H43)</f>
        <v>11604299038</v>
      </c>
      <c r="I45" s="93">
        <f t="shared" si="1"/>
        <v>66840713102</v>
      </c>
      <c r="J45" s="91">
        <f>SUM(J9,J11:J16,J18:J23,J25:J29,J31:J38,J40:J43)</f>
        <v>11062175166</v>
      </c>
      <c r="K45" s="92">
        <f>SUM(K9,K11:K16,K18:K23,K25:K29,K31:K38,K40:K43)</f>
        <v>1087696827</v>
      </c>
      <c r="L45" s="92">
        <f t="shared" si="2"/>
        <v>12149871993</v>
      </c>
      <c r="M45" s="106">
        <f t="shared" si="3"/>
        <v>0.18382873897086108</v>
      </c>
      <c r="N45" s="91">
        <f>SUM(N9,N11:N16,N18:N23,N25:N29,N31:N38,N40:N43)</f>
        <v>13212692065</v>
      </c>
      <c r="O45" s="92">
        <f>SUM(O9,O11:O16,O18:O23,O25:O29,O31:O38,O40:O43)</f>
        <v>2037699968</v>
      </c>
      <c r="P45" s="92">
        <f t="shared" si="4"/>
        <v>15250392033</v>
      </c>
      <c r="Q45" s="106">
        <f t="shared" si="5"/>
        <v>0.23073990720666324</v>
      </c>
      <c r="R45" s="91">
        <f>SUM(R9,R11:R16,R18:R23,R25:R29,R31:R38,R40:R43)</f>
        <v>11488766056</v>
      </c>
      <c r="S45" s="92">
        <f>SUM(S9,S11:S16,S18:S23,S25:S29,S31:S38,S40:S43)</f>
        <v>1547047312</v>
      </c>
      <c r="T45" s="92">
        <f t="shared" si="6"/>
        <v>13035813368</v>
      </c>
      <c r="U45" s="106">
        <f t="shared" si="7"/>
        <v>0.1950280414888324</v>
      </c>
      <c r="V45" s="91">
        <f>SUM(V9,V11:V16,V18:V23,V25:V29,V31:V38,V40:V43)</f>
        <v>12847944543</v>
      </c>
      <c r="W45" s="92">
        <f>SUM(W9,W11:W16,W18:W23,W25:W29,W31:W38,W40:W43)</f>
        <v>3397184389</v>
      </c>
      <c r="X45" s="92">
        <f t="shared" si="8"/>
        <v>16245128932</v>
      </c>
      <c r="Y45" s="106">
        <f t="shared" si="9"/>
        <v>0.2430424239671063</v>
      </c>
      <c r="Z45" s="91">
        <f t="shared" si="10"/>
        <v>48611577830</v>
      </c>
      <c r="AA45" s="92">
        <f t="shared" si="11"/>
        <v>8069628496</v>
      </c>
      <c r="AB45" s="92">
        <f t="shared" si="12"/>
        <v>56681206326</v>
      </c>
      <c r="AC45" s="106">
        <f t="shared" si="13"/>
        <v>0.848004213233087</v>
      </c>
      <c r="AD45" s="91">
        <f>SUM(AD9,AD11:AD16,AD18:AD23,AD25:AD29,AD31:AD38,AD40:AD43)</f>
        <v>12421964488</v>
      </c>
      <c r="AE45" s="92">
        <f>SUM(AE9,AE11:AE16,AE18:AE23,AE25:AE29,AE31:AE38,AE40:AE43)</f>
        <v>3368218325</v>
      </c>
      <c r="AF45" s="92">
        <f t="shared" si="14"/>
        <v>15790182813</v>
      </c>
      <c r="AG45" s="92">
        <f>SUM(AG9,AG11:AG16,AG18:AG23,AG25:AG29,AG31:AG38,AG40:AG43)</f>
        <v>61091648401</v>
      </c>
      <c r="AH45" s="92">
        <f>SUM(AH9,AH11:AH16,AH18:AH23,AH25:AH29,AH31:AH38,AH40:AH43)</f>
        <v>62649975136</v>
      </c>
      <c r="AI45" s="93">
        <f>SUM(AI9,AI11:AI16,AI18:AI23,AI25:AI29,AI31:AI38,AI40:AI43)</f>
        <v>54111358965</v>
      </c>
      <c r="AJ45" s="128">
        <f t="shared" si="15"/>
        <v>0.8637091850002422</v>
      </c>
      <c r="AK45" s="129">
        <f t="shared" si="16"/>
        <v>0.028811960215270327</v>
      </c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8" width="10.7109375" style="3" customWidth="1"/>
    <col min="29" max="29" width="11.7109375" style="3" customWidth="1"/>
    <col min="30" max="32" width="10.7109375" style="3" customWidth="1"/>
    <col min="33" max="35" width="10.7109375" style="3" hidden="1" customWidth="1"/>
    <col min="36" max="36" width="11.7109375" style="3" customWidth="1"/>
    <col min="37" max="37" width="10.7109375" style="3" customWidth="1"/>
    <col min="38" max="16384" width="9.140625" style="3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1" ht="15.75" customHeight="1">
      <c r="A2" s="4"/>
      <c r="B2" s="131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2"/>
      <c r="AM2" s="2"/>
      <c r="AN2" s="2"/>
      <c r="AO2" s="2"/>
    </row>
    <row r="3" spans="1:37" ht="16.5" customHeight="1">
      <c r="A3" s="5"/>
      <c r="B3" s="133" t="s">
        <v>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</row>
    <row r="4" spans="1:37" s="13" customFormat="1" ht="16.5" customHeight="1">
      <c r="A4" s="8"/>
      <c r="B4" s="9"/>
      <c r="C4" s="10"/>
      <c r="D4" s="135" t="s">
        <v>2</v>
      </c>
      <c r="E4" s="135"/>
      <c r="F4" s="135"/>
      <c r="G4" s="135" t="s">
        <v>3</v>
      </c>
      <c r="H4" s="135"/>
      <c r="I4" s="135"/>
      <c r="J4" s="136" t="s">
        <v>4</v>
      </c>
      <c r="K4" s="137"/>
      <c r="L4" s="137"/>
      <c r="M4" s="138"/>
      <c r="N4" s="136" t="s">
        <v>5</v>
      </c>
      <c r="O4" s="139"/>
      <c r="P4" s="139"/>
      <c r="Q4" s="140"/>
      <c r="R4" s="136" t="s">
        <v>6</v>
      </c>
      <c r="S4" s="139"/>
      <c r="T4" s="139"/>
      <c r="U4" s="140"/>
      <c r="V4" s="136" t="s">
        <v>7</v>
      </c>
      <c r="W4" s="141"/>
      <c r="X4" s="141"/>
      <c r="Y4" s="142"/>
      <c r="Z4" s="136" t="s">
        <v>8</v>
      </c>
      <c r="AA4" s="137"/>
      <c r="AB4" s="137"/>
      <c r="AC4" s="138"/>
      <c r="AD4" s="136" t="s">
        <v>9</v>
      </c>
      <c r="AE4" s="137"/>
      <c r="AF4" s="137"/>
      <c r="AG4" s="137"/>
      <c r="AH4" s="137"/>
      <c r="AI4" s="137"/>
      <c r="AJ4" s="138"/>
      <c r="AK4" s="11"/>
    </row>
    <row r="5" spans="1:37" s="13" customFormat="1" ht="81.75" customHeight="1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7"/>
      <c r="AH6" s="27"/>
      <c r="AI6" s="27"/>
      <c r="AJ6" s="28"/>
      <c r="AK6" s="28"/>
    </row>
    <row r="7" spans="1:37" s="13" customFormat="1" ht="12.75">
      <c r="A7" s="32"/>
      <c r="B7" s="33" t="s">
        <v>40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5"/>
      <c r="AH7" s="35"/>
      <c r="AI7" s="35"/>
      <c r="AJ7" s="36"/>
      <c r="AK7" s="36"/>
    </row>
    <row r="8" spans="1:37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5"/>
      <c r="AH8" s="35"/>
      <c r="AI8" s="35"/>
      <c r="AJ8" s="36"/>
      <c r="AK8" s="36"/>
    </row>
    <row r="9" spans="1:37" s="13" customFormat="1" ht="12.75">
      <c r="A9" s="29"/>
      <c r="B9" s="38" t="s">
        <v>41</v>
      </c>
      <c r="C9" s="39" t="s">
        <v>42</v>
      </c>
      <c r="D9" s="72">
        <v>6198139550</v>
      </c>
      <c r="E9" s="73">
        <v>1646166419</v>
      </c>
      <c r="F9" s="74">
        <f>$D9+$E9</f>
        <v>7844305969</v>
      </c>
      <c r="G9" s="72">
        <v>5949375096</v>
      </c>
      <c r="H9" s="73">
        <v>1775041700</v>
      </c>
      <c r="I9" s="75">
        <f>$G9+$H9</f>
        <v>7724416796</v>
      </c>
      <c r="J9" s="72">
        <v>1437364220</v>
      </c>
      <c r="K9" s="73">
        <v>127625173</v>
      </c>
      <c r="L9" s="73">
        <f>$J9+$K9</f>
        <v>1564989393</v>
      </c>
      <c r="M9" s="99">
        <f>IF($F9=0,0,$L9/$F9)</f>
        <v>0.19950641894702972</v>
      </c>
      <c r="N9" s="110">
        <v>2079073656</v>
      </c>
      <c r="O9" s="111">
        <v>299183051</v>
      </c>
      <c r="P9" s="112">
        <f>$N9+$O9</f>
        <v>2378256707</v>
      </c>
      <c r="Q9" s="99">
        <f>IF($F9=0,0,$P9/$F9)</f>
        <v>0.30318255259275445</v>
      </c>
      <c r="R9" s="110">
        <v>1408504958</v>
      </c>
      <c r="S9" s="112">
        <v>180102980</v>
      </c>
      <c r="T9" s="112">
        <f>$R9+$S9</f>
        <v>1588607938</v>
      </c>
      <c r="U9" s="99">
        <f>IF($I9=0,0,$T9/$I9)</f>
        <v>0.2056605669987464</v>
      </c>
      <c r="V9" s="110">
        <v>1032548188</v>
      </c>
      <c r="W9" s="112">
        <v>641190991</v>
      </c>
      <c r="X9" s="112">
        <f>$V9+$W9</f>
        <v>1673739179</v>
      </c>
      <c r="Y9" s="99">
        <f>IF($I9=0,0,$X9/$I9)</f>
        <v>0.21668162441295588</v>
      </c>
      <c r="Z9" s="72">
        <f>$J9+$N9+$R9+$V9</f>
        <v>5957491022</v>
      </c>
      <c r="AA9" s="73">
        <f>$K9+$O9+$S9+$W9</f>
        <v>1248102195</v>
      </c>
      <c r="AB9" s="73">
        <f>$Z9+$AA9</f>
        <v>7205593217</v>
      </c>
      <c r="AC9" s="99">
        <f>IF($I9=0,0,$AB9/$I9)</f>
        <v>0.9328333008559732</v>
      </c>
      <c r="AD9" s="72">
        <v>1814552267</v>
      </c>
      <c r="AE9" s="73">
        <v>439675422</v>
      </c>
      <c r="AF9" s="73">
        <f>$AD9+$AE9</f>
        <v>2254227689</v>
      </c>
      <c r="AG9" s="73">
        <v>7464095217</v>
      </c>
      <c r="AH9" s="73">
        <v>7433826479</v>
      </c>
      <c r="AI9" s="73">
        <v>7213123889</v>
      </c>
      <c r="AJ9" s="99">
        <f>IF($AH9=0,0,$AI9/$AH9)</f>
        <v>0.9703110382488119</v>
      </c>
      <c r="AK9" s="99">
        <f>IF($AF9=0,0,(($X9/$AF9)-1))</f>
        <v>-0.2575110370760777</v>
      </c>
    </row>
    <row r="10" spans="1:37" s="13" customFormat="1" ht="12.75">
      <c r="A10" s="29"/>
      <c r="B10" s="38" t="s">
        <v>43</v>
      </c>
      <c r="C10" s="39" t="s">
        <v>44</v>
      </c>
      <c r="D10" s="72">
        <v>38322274040</v>
      </c>
      <c r="E10" s="73">
        <v>7023202807</v>
      </c>
      <c r="F10" s="75">
        <f aca="true" t="shared" si="0" ref="F10:F17">$D10+$E10</f>
        <v>45345476847</v>
      </c>
      <c r="G10" s="72">
        <v>37343750202</v>
      </c>
      <c r="H10" s="73">
        <v>7856479103</v>
      </c>
      <c r="I10" s="75">
        <f aca="true" t="shared" si="1" ref="I10:I17">$G10+$H10</f>
        <v>45200229305</v>
      </c>
      <c r="J10" s="72">
        <v>8028211711</v>
      </c>
      <c r="K10" s="73">
        <v>790648666</v>
      </c>
      <c r="L10" s="73">
        <f aca="true" t="shared" si="2" ref="L10:L17">$J10+$K10</f>
        <v>8818860377</v>
      </c>
      <c r="M10" s="99">
        <f aca="true" t="shared" si="3" ref="M10:M17">IF($F10=0,0,$L10/$F10)</f>
        <v>0.19448158868757037</v>
      </c>
      <c r="N10" s="110">
        <v>8976592726</v>
      </c>
      <c r="O10" s="111">
        <v>1413312578</v>
      </c>
      <c r="P10" s="112">
        <f aca="true" t="shared" si="4" ref="P10:P17">$N10+$O10</f>
        <v>10389905304</v>
      </c>
      <c r="Q10" s="99">
        <f aca="true" t="shared" si="5" ref="Q10:Q17">IF($F10=0,0,$P10/$F10)</f>
        <v>0.22912771077601718</v>
      </c>
      <c r="R10" s="110">
        <v>7734463887</v>
      </c>
      <c r="S10" s="112">
        <v>948529220</v>
      </c>
      <c r="T10" s="112">
        <f aca="true" t="shared" si="6" ref="T10:T17">$R10+$S10</f>
        <v>8682993107</v>
      </c>
      <c r="U10" s="99">
        <f aca="true" t="shared" si="7" ref="U10:U17">IF($I10=0,0,$T10/$I10)</f>
        <v>0.1921006428619931</v>
      </c>
      <c r="V10" s="110">
        <v>8461021897</v>
      </c>
      <c r="W10" s="112">
        <v>2109519993</v>
      </c>
      <c r="X10" s="112">
        <f aca="true" t="shared" si="8" ref="X10:X17">$V10+$W10</f>
        <v>10570541890</v>
      </c>
      <c r="Y10" s="99">
        <f aca="true" t="shared" si="9" ref="Y10:Y17">IF($I10=0,0,$X10/$I10)</f>
        <v>0.23386035983739353</v>
      </c>
      <c r="Z10" s="72">
        <f aca="true" t="shared" si="10" ref="Z10:Z17">$J10+$N10+$R10+$V10</f>
        <v>33200290221</v>
      </c>
      <c r="AA10" s="73">
        <f aca="true" t="shared" si="11" ref="AA10:AA17">$K10+$O10+$S10+$W10</f>
        <v>5262010457</v>
      </c>
      <c r="AB10" s="73">
        <f aca="true" t="shared" si="12" ref="AB10:AB17">$Z10+$AA10</f>
        <v>38462300678</v>
      </c>
      <c r="AC10" s="99">
        <f aca="true" t="shared" si="13" ref="AC10:AC17">IF($I10=0,0,$AB10/$I10)</f>
        <v>0.8509315388306081</v>
      </c>
      <c r="AD10" s="72">
        <v>8384415488</v>
      </c>
      <c r="AE10" s="73">
        <v>2262648253</v>
      </c>
      <c r="AF10" s="73">
        <f aca="true" t="shared" si="14" ref="AF10:AF17">$AD10+$AE10</f>
        <v>10647063741</v>
      </c>
      <c r="AG10" s="73">
        <v>41570679425</v>
      </c>
      <c r="AH10" s="73">
        <v>42503337950</v>
      </c>
      <c r="AI10" s="73">
        <v>37093670454</v>
      </c>
      <c r="AJ10" s="99">
        <f aca="true" t="shared" si="15" ref="AJ10:AJ17">IF($AH10=0,0,$AI10/$AH10)</f>
        <v>0.8727237022568953</v>
      </c>
      <c r="AK10" s="99">
        <f aca="true" t="shared" si="16" ref="AK10:AK17">IF($AF10=0,0,(($X10/$AF10)-1))</f>
        <v>-0.007187131857333329</v>
      </c>
    </row>
    <row r="11" spans="1:37" s="13" customFormat="1" ht="12.75">
      <c r="A11" s="29"/>
      <c r="B11" s="38" t="s">
        <v>45</v>
      </c>
      <c r="C11" s="39" t="s">
        <v>46</v>
      </c>
      <c r="D11" s="72">
        <v>32773094191</v>
      </c>
      <c r="E11" s="73">
        <v>6715955712</v>
      </c>
      <c r="F11" s="75">
        <f t="shared" si="0"/>
        <v>39489049903</v>
      </c>
      <c r="G11" s="72">
        <v>32635946378</v>
      </c>
      <c r="H11" s="73">
        <v>6620082394</v>
      </c>
      <c r="I11" s="75">
        <f t="shared" si="1"/>
        <v>39256028772</v>
      </c>
      <c r="J11" s="72">
        <v>7889929209</v>
      </c>
      <c r="K11" s="73">
        <v>377682198</v>
      </c>
      <c r="L11" s="73">
        <f t="shared" si="2"/>
        <v>8267611407</v>
      </c>
      <c r="M11" s="99">
        <f t="shared" si="3"/>
        <v>0.20936465747614522</v>
      </c>
      <c r="N11" s="110">
        <v>7737465984</v>
      </c>
      <c r="O11" s="111">
        <v>1223538368</v>
      </c>
      <c r="P11" s="112">
        <f t="shared" si="4"/>
        <v>8961004352</v>
      </c>
      <c r="Q11" s="99">
        <f t="shared" si="5"/>
        <v>0.22692377694605484</v>
      </c>
      <c r="R11" s="110">
        <v>7605706981</v>
      </c>
      <c r="S11" s="112">
        <v>1042620237</v>
      </c>
      <c r="T11" s="112">
        <f t="shared" si="6"/>
        <v>8648327218</v>
      </c>
      <c r="U11" s="99">
        <f t="shared" si="7"/>
        <v>0.22030570815580205</v>
      </c>
      <c r="V11" s="110">
        <v>8540558878</v>
      </c>
      <c r="W11" s="112">
        <v>2525556860</v>
      </c>
      <c r="X11" s="112">
        <f t="shared" si="8"/>
        <v>11066115738</v>
      </c>
      <c r="Y11" s="99">
        <f t="shared" si="9"/>
        <v>0.2818959554536776</v>
      </c>
      <c r="Z11" s="72">
        <f t="shared" si="10"/>
        <v>31773661052</v>
      </c>
      <c r="AA11" s="73">
        <f t="shared" si="11"/>
        <v>5169397663</v>
      </c>
      <c r="AB11" s="73">
        <f t="shared" si="12"/>
        <v>36943058715</v>
      </c>
      <c r="AC11" s="99">
        <f t="shared" si="13"/>
        <v>0.9410798766621609</v>
      </c>
      <c r="AD11" s="72">
        <v>8993962003</v>
      </c>
      <c r="AE11" s="73">
        <v>2793397426</v>
      </c>
      <c r="AF11" s="73">
        <f t="shared" si="14"/>
        <v>11787359429</v>
      </c>
      <c r="AG11" s="73">
        <v>37509158197</v>
      </c>
      <c r="AH11" s="73">
        <v>37461616771</v>
      </c>
      <c r="AI11" s="73">
        <v>36128023239</v>
      </c>
      <c r="AJ11" s="99">
        <f t="shared" si="15"/>
        <v>0.9644010684281953</v>
      </c>
      <c r="AK11" s="99">
        <f t="shared" si="16"/>
        <v>-0.061187893297420914</v>
      </c>
    </row>
    <row r="12" spans="1:37" s="13" customFormat="1" ht="12.75">
      <c r="A12" s="29"/>
      <c r="B12" s="38" t="s">
        <v>47</v>
      </c>
      <c r="C12" s="39" t="s">
        <v>48</v>
      </c>
      <c r="D12" s="72">
        <v>32697270950</v>
      </c>
      <c r="E12" s="73">
        <v>7340084000</v>
      </c>
      <c r="F12" s="75">
        <f t="shared" si="0"/>
        <v>40037354950</v>
      </c>
      <c r="G12" s="72">
        <v>32255531950</v>
      </c>
      <c r="H12" s="73">
        <v>7335632000</v>
      </c>
      <c r="I12" s="75">
        <f t="shared" si="1"/>
        <v>39591163950</v>
      </c>
      <c r="J12" s="72">
        <v>7861077671</v>
      </c>
      <c r="K12" s="73">
        <v>891584000</v>
      </c>
      <c r="L12" s="73">
        <f t="shared" si="2"/>
        <v>8752661671</v>
      </c>
      <c r="M12" s="99">
        <f t="shared" si="3"/>
        <v>0.21861238540684366</v>
      </c>
      <c r="N12" s="110">
        <v>7459811544</v>
      </c>
      <c r="O12" s="111">
        <v>1172886000</v>
      </c>
      <c r="P12" s="112">
        <f t="shared" si="4"/>
        <v>8632697544</v>
      </c>
      <c r="Q12" s="99">
        <f t="shared" si="5"/>
        <v>0.21561608040243427</v>
      </c>
      <c r="R12" s="110">
        <v>6979895944</v>
      </c>
      <c r="S12" s="112">
        <v>722179200</v>
      </c>
      <c r="T12" s="112">
        <f t="shared" si="6"/>
        <v>7702075144</v>
      </c>
      <c r="U12" s="99">
        <f t="shared" si="7"/>
        <v>0.1945402553389694</v>
      </c>
      <c r="V12" s="110">
        <v>8046919338</v>
      </c>
      <c r="W12" s="112">
        <v>1576235000</v>
      </c>
      <c r="X12" s="112">
        <f t="shared" si="8"/>
        <v>9623154338</v>
      </c>
      <c r="Y12" s="99">
        <f t="shared" si="9"/>
        <v>0.24306318324344187</v>
      </c>
      <c r="Z12" s="72">
        <f t="shared" si="10"/>
        <v>30347704497</v>
      </c>
      <c r="AA12" s="73">
        <f t="shared" si="11"/>
        <v>4362884200</v>
      </c>
      <c r="AB12" s="73">
        <f t="shared" si="12"/>
        <v>34710588697</v>
      </c>
      <c r="AC12" s="99">
        <f t="shared" si="13"/>
        <v>0.8767256436521109</v>
      </c>
      <c r="AD12" s="72">
        <v>9272198220</v>
      </c>
      <c r="AE12" s="73">
        <v>2366577000</v>
      </c>
      <c r="AF12" s="73">
        <f t="shared" si="14"/>
        <v>11638775220</v>
      </c>
      <c r="AG12" s="73">
        <v>37371341349</v>
      </c>
      <c r="AH12" s="73">
        <v>36810509531</v>
      </c>
      <c r="AI12" s="73">
        <v>35239884367</v>
      </c>
      <c r="AJ12" s="99">
        <f t="shared" si="15"/>
        <v>0.9573321536699377</v>
      </c>
      <c r="AK12" s="99">
        <f t="shared" si="16"/>
        <v>-0.17318152845983048</v>
      </c>
    </row>
    <row r="13" spans="1:37" s="13" customFormat="1" ht="12.75">
      <c r="A13" s="29"/>
      <c r="B13" s="38" t="s">
        <v>49</v>
      </c>
      <c r="C13" s="39" t="s">
        <v>50</v>
      </c>
      <c r="D13" s="72">
        <v>47740116608</v>
      </c>
      <c r="E13" s="73">
        <v>8589421000</v>
      </c>
      <c r="F13" s="75">
        <f t="shared" si="0"/>
        <v>56329537608</v>
      </c>
      <c r="G13" s="72">
        <v>47236903637</v>
      </c>
      <c r="H13" s="73">
        <v>7041070000</v>
      </c>
      <c r="I13" s="75">
        <f t="shared" si="1"/>
        <v>54277973637</v>
      </c>
      <c r="J13" s="72">
        <v>11529977732</v>
      </c>
      <c r="K13" s="73">
        <v>476036000</v>
      </c>
      <c r="L13" s="73">
        <f t="shared" si="2"/>
        <v>12006013732</v>
      </c>
      <c r="M13" s="99">
        <f t="shared" si="3"/>
        <v>0.21313886535959936</v>
      </c>
      <c r="N13" s="110">
        <v>11269780544</v>
      </c>
      <c r="O13" s="111">
        <v>1403080000</v>
      </c>
      <c r="P13" s="112">
        <f t="shared" si="4"/>
        <v>12672860544</v>
      </c>
      <c r="Q13" s="99">
        <f t="shared" si="5"/>
        <v>0.22497718039496534</v>
      </c>
      <c r="R13" s="110">
        <v>10046655212</v>
      </c>
      <c r="S13" s="112">
        <v>948602000</v>
      </c>
      <c r="T13" s="112">
        <f t="shared" si="6"/>
        <v>10995257212</v>
      </c>
      <c r="U13" s="99">
        <f t="shared" si="7"/>
        <v>0.20257309687966676</v>
      </c>
      <c r="V13" s="110">
        <v>11090375755</v>
      </c>
      <c r="W13" s="112">
        <v>2657581000</v>
      </c>
      <c r="X13" s="112">
        <f t="shared" si="8"/>
        <v>13747956755</v>
      </c>
      <c r="Y13" s="99">
        <f t="shared" si="9"/>
        <v>0.2532879515168257</v>
      </c>
      <c r="Z13" s="72">
        <f t="shared" si="10"/>
        <v>43936789243</v>
      </c>
      <c r="AA13" s="73">
        <f t="shared" si="11"/>
        <v>5485299000</v>
      </c>
      <c r="AB13" s="73">
        <f t="shared" si="12"/>
        <v>49422088243</v>
      </c>
      <c r="AC13" s="99">
        <f t="shared" si="13"/>
        <v>0.9105367229352523</v>
      </c>
      <c r="AD13" s="72">
        <v>11760935051</v>
      </c>
      <c r="AE13" s="73">
        <v>3393447000</v>
      </c>
      <c r="AF13" s="73">
        <f t="shared" si="14"/>
        <v>15154382051</v>
      </c>
      <c r="AG13" s="73">
        <v>55265939748</v>
      </c>
      <c r="AH13" s="73">
        <v>55612551392</v>
      </c>
      <c r="AI13" s="73">
        <v>50796365952</v>
      </c>
      <c r="AJ13" s="99">
        <f t="shared" si="15"/>
        <v>0.9133975097446649</v>
      </c>
      <c r="AK13" s="99">
        <f t="shared" si="16"/>
        <v>-0.09280650911840993</v>
      </c>
    </row>
    <row r="14" spans="1:37" s="13" customFormat="1" ht="12.75">
      <c r="A14" s="29"/>
      <c r="B14" s="38" t="s">
        <v>51</v>
      </c>
      <c r="C14" s="39" t="s">
        <v>52</v>
      </c>
      <c r="D14" s="72">
        <v>6147612379</v>
      </c>
      <c r="E14" s="73">
        <v>1139436203</v>
      </c>
      <c r="F14" s="75">
        <f t="shared" si="0"/>
        <v>7287048582</v>
      </c>
      <c r="G14" s="72">
        <v>6130270713</v>
      </c>
      <c r="H14" s="73">
        <v>1237528502</v>
      </c>
      <c r="I14" s="75">
        <f t="shared" si="1"/>
        <v>7367799215</v>
      </c>
      <c r="J14" s="72">
        <v>992663106</v>
      </c>
      <c r="K14" s="73">
        <v>123823860</v>
      </c>
      <c r="L14" s="73">
        <f t="shared" si="2"/>
        <v>1116486966</v>
      </c>
      <c r="M14" s="99">
        <f t="shared" si="3"/>
        <v>0.15321524941632397</v>
      </c>
      <c r="N14" s="110">
        <v>1566015094</v>
      </c>
      <c r="O14" s="111">
        <v>258572335</v>
      </c>
      <c r="P14" s="112">
        <f t="shared" si="4"/>
        <v>1824587429</v>
      </c>
      <c r="Q14" s="99">
        <f t="shared" si="5"/>
        <v>0.25038771300454604</v>
      </c>
      <c r="R14" s="110">
        <v>1122080464</v>
      </c>
      <c r="S14" s="112">
        <v>154631585</v>
      </c>
      <c r="T14" s="112">
        <f t="shared" si="6"/>
        <v>1276712049</v>
      </c>
      <c r="U14" s="99">
        <f t="shared" si="7"/>
        <v>0.17328268750874204</v>
      </c>
      <c r="V14" s="110">
        <v>879120796</v>
      </c>
      <c r="W14" s="112">
        <v>140517635</v>
      </c>
      <c r="X14" s="112">
        <f t="shared" si="8"/>
        <v>1019638431</v>
      </c>
      <c r="Y14" s="99">
        <f t="shared" si="9"/>
        <v>0.13839118049310198</v>
      </c>
      <c r="Z14" s="72">
        <f t="shared" si="10"/>
        <v>4559879460</v>
      </c>
      <c r="AA14" s="73">
        <f t="shared" si="11"/>
        <v>677545415</v>
      </c>
      <c r="AB14" s="73">
        <f t="shared" si="12"/>
        <v>5237424875</v>
      </c>
      <c r="AC14" s="99">
        <f t="shared" si="13"/>
        <v>0.7108533664078683</v>
      </c>
      <c r="AD14" s="72">
        <v>1901821497</v>
      </c>
      <c r="AE14" s="73">
        <v>203839547</v>
      </c>
      <c r="AF14" s="73">
        <f t="shared" si="14"/>
        <v>2105661044</v>
      </c>
      <c r="AG14" s="73">
        <v>8404562676</v>
      </c>
      <c r="AH14" s="73">
        <v>8256990090</v>
      </c>
      <c r="AI14" s="73">
        <v>7383174241</v>
      </c>
      <c r="AJ14" s="99">
        <f t="shared" si="15"/>
        <v>0.8941725932239795</v>
      </c>
      <c r="AK14" s="99">
        <f t="shared" si="16"/>
        <v>-0.5157632640327272</v>
      </c>
    </row>
    <row r="15" spans="1:37" s="13" customFormat="1" ht="12.75">
      <c r="A15" s="29"/>
      <c r="B15" s="38" t="s">
        <v>53</v>
      </c>
      <c r="C15" s="39" t="s">
        <v>54</v>
      </c>
      <c r="D15" s="72">
        <v>9488809423</v>
      </c>
      <c r="E15" s="73">
        <v>1601891266</v>
      </c>
      <c r="F15" s="75">
        <f t="shared" si="0"/>
        <v>11090700689</v>
      </c>
      <c r="G15" s="72">
        <v>9676868103</v>
      </c>
      <c r="H15" s="73">
        <v>1669908607</v>
      </c>
      <c r="I15" s="75">
        <f t="shared" si="1"/>
        <v>11346776710</v>
      </c>
      <c r="J15" s="72">
        <v>1980152642</v>
      </c>
      <c r="K15" s="73">
        <v>231495786</v>
      </c>
      <c r="L15" s="73">
        <f t="shared" si="2"/>
        <v>2211648428</v>
      </c>
      <c r="M15" s="99">
        <f t="shared" si="3"/>
        <v>0.1994146709047483</v>
      </c>
      <c r="N15" s="110">
        <v>2275677733</v>
      </c>
      <c r="O15" s="111">
        <v>346404936</v>
      </c>
      <c r="P15" s="112">
        <f t="shared" si="4"/>
        <v>2622082669</v>
      </c>
      <c r="Q15" s="99">
        <f t="shared" si="5"/>
        <v>0.23642173227167143</v>
      </c>
      <c r="R15" s="110">
        <v>2210606737</v>
      </c>
      <c r="S15" s="112">
        <v>242161903</v>
      </c>
      <c r="T15" s="112">
        <f t="shared" si="6"/>
        <v>2452768640</v>
      </c>
      <c r="U15" s="99">
        <f t="shared" si="7"/>
        <v>0.21616435245776508</v>
      </c>
      <c r="V15" s="110">
        <v>2194963049</v>
      </c>
      <c r="W15" s="112">
        <v>469196806</v>
      </c>
      <c r="X15" s="112">
        <f t="shared" si="8"/>
        <v>2664159855</v>
      </c>
      <c r="Y15" s="99">
        <f t="shared" si="9"/>
        <v>0.23479441986833632</v>
      </c>
      <c r="Z15" s="72">
        <f t="shared" si="10"/>
        <v>8661400161</v>
      </c>
      <c r="AA15" s="73">
        <f t="shared" si="11"/>
        <v>1289259431</v>
      </c>
      <c r="AB15" s="73">
        <f t="shared" si="12"/>
        <v>9950659592</v>
      </c>
      <c r="AC15" s="99">
        <f t="shared" si="13"/>
        <v>0.8769591441092173</v>
      </c>
      <c r="AD15" s="72">
        <v>2004067705</v>
      </c>
      <c r="AE15" s="73">
        <v>509519856</v>
      </c>
      <c r="AF15" s="73">
        <f t="shared" si="14"/>
        <v>2513587561</v>
      </c>
      <c r="AG15" s="73">
        <v>10919882513</v>
      </c>
      <c r="AH15" s="73">
        <v>11375544308</v>
      </c>
      <c r="AI15" s="73">
        <v>9668779554</v>
      </c>
      <c r="AJ15" s="99">
        <f t="shared" si="15"/>
        <v>0.84996192641088</v>
      </c>
      <c r="AK15" s="99">
        <f t="shared" si="16"/>
        <v>0.059903341477428595</v>
      </c>
    </row>
    <row r="16" spans="1:37" s="13" customFormat="1" ht="12.75">
      <c r="A16" s="29"/>
      <c r="B16" s="38" t="s">
        <v>55</v>
      </c>
      <c r="C16" s="39" t="s">
        <v>56</v>
      </c>
      <c r="D16" s="72">
        <v>29995329349</v>
      </c>
      <c r="E16" s="73">
        <v>3860284040</v>
      </c>
      <c r="F16" s="75">
        <f t="shared" si="0"/>
        <v>33855613389</v>
      </c>
      <c r="G16" s="72">
        <v>30674904270</v>
      </c>
      <c r="H16" s="73">
        <v>3723200044</v>
      </c>
      <c r="I16" s="75">
        <f t="shared" si="1"/>
        <v>34398104314</v>
      </c>
      <c r="J16" s="72">
        <v>6341959622</v>
      </c>
      <c r="K16" s="73">
        <v>138599731</v>
      </c>
      <c r="L16" s="73">
        <f t="shared" si="2"/>
        <v>6480559353</v>
      </c>
      <c r="M16" s="99">
        <f t="shared" si="3"/>
        <v>0.191417573166924</v>
      </c>
      <c r="N16" s="110">
        <v>8371638443</v>
      </c>
      <c r="O16" s="111">
        <v>714465019</v>
      </c>
      <c r="P16" s="112">
        <f t="shared" si="4"/>
        <v>9086103462</v>
      </c>
      <c r="Q16" s="99">
        <f t="shared" si="5"/>
        <v>0.2683780487921143</v>
      </c>
      <c r="R16" s="110">
        <v>6221209469</v>
      </c>
      <c r="S16" s="112">
        <v>561049668</v>
      </c>
      <c r="T16" s="112">
        <f t="shared" si="6"/>
        <v>6782259137</v>
      </c>
      <c r="U16" s="99">
        <f t="shared" si="7"/>
        <v>0.1971695612958423</v>
      </c>
      <c r="V16" s="110">
        <v>7702260539</v>
      </c>
      <c r="W16" s="112">
        <v>1403284046</v>
      </c>
      <c r="X16" s="112">
        <f t="shared" si="8"/>
        <v>9105544585</v>
      </c>
      <c r="Y16" s="99">
        <f t="shared" si="9"/>
        <v>0.2647106509672991</v>
      </c>
      <c r="Z16" s="72">
        <f t="shared" si="10"/>
        <v>28637068073</v>
      </c>
      <c r="AA16" s="73">
        <f t="shared" si="11"/>
        <v>2817398464</v>
      </c>
      <c r="AB16" s="73">
        <f t="shared" si="12"/>
        <v>31454466537</v>
      </c>
      <c r="AC16" s="99">
        <f t="shared" si="13"/>
        <v>0.9144244185630328</v>
      </c>
      <c r="AD16" s="72">
        <v>7528343108</v>
      </c>
      <c r="AE16" s="73">
        <v>1451064248</v>
      </c>
      <c r="AF16" s="73">
        <f t="shared" si="14"/>
        <v>8979407356</v>
      </c>
      <c r="AG16" s="73">
        <v>32723451325</v>
      </c>
      <c r="AH16" s="73">
        <v>33152713844</v>
      </c>
      <c r="AI16" s="73">
        <v>29807878069</v>
      </c>
      <c r="AJ16" s="99">
        <f t="shared" si="15"/>
        <v>0.8991082361842498</v>
      </c>
      <c r="AK16" s="99">
        <f t="shared" si="16"/>
        <v>0.01404738909809189</v>
      </c>
    </row>
    <row r="17" spans="1:37" s="13" customFormat="1" ht="12.75">
      <c r="A17" s="29"/>
      <c r="B17" s="47" t="s">
        <v>97</v>
      </c>
      <c r="C17" s="39"/>
      <c r="D17" s="76">
        <f>SUM(D9:D16)</f>
        <v>203362646490</v>
      </c>
      <c r="E17" s="77">
        <f>SUM(E9:E16)</f>
        <v>37916441447</v>
      </c>
      <c r="F17" s="78">
        <f t="shared" si="0"/>
        <v>241279087937</v>
      </c>
      <c r="G17" s="76">
        <f>SUM(G9:G16)</f>
        <v>201903550349</v>
      </c>
      <c r="H17" s="77">
        <f>SUM(H9:H16)</f>
        <v>37258942350</v>
      </c>
      <c r="I17" s="78">
        <f t="shared" si="1"/>
        <v>239162492699</v>
      </c>
      <c r="J17" s="76">
        <f>SUM(J9:J16)</f>
        <v>46061335913</v>
      </c>
      <c r="K17" s="77">
        <f>SUM(K9:K16)</f>
        <v>3157495414</v>
      </c>
      <c r="L17" s="77">
        <f t="shared" si="2"/>
        <v>49218831327</v>
      </c>
      <c r="M17" s="100">
        <f t="shared" si="3"/>
        <v>0.20399128555994647</v>
      </c>
      <c r="N17" s="116">
        <f>SUM(N9:N16)</f>
        <v>49736055724</v>
      </c>
      <c r="O17" s="117">
        <f>SUM(O9:O16)</f>
        <v>6831442287</v>
      </c>
      <c r="P17" s="118">
        <f t="shared" si="4"/>
        <v>56567498011</v>
      </c>
      <c r="Q17" s="100">
        <f t="shared" si="5"/>
        <v>0.2344484078361994</v>
      </c>
      <c r="R17" s="116">
        <f>SUM(R9:R16)</f>
        <v>43329123652</v>
      </c>
      <c r="S17" s="118">
        <f>SUM(S9:S16)</f>
        <v>4799876793</v>
      </c>
      <c r="T17" s="118">
        <f t="shared" si="6"/>
        <v>48129000445</v>
      </c>
      <c r="U17" s="100">
        <f t="shared" si="7"/>
        <v>0.2012397508566411</v>
      </c>
      <c r="V17" s="116">
        <f>SUM(V9:V16)</f>
        <v>47947768440</v>
      </c>
      <c r="W17" s="118">
        <f>SUM(W9:W16)</f>
        <v>11523082331</v>
      </c>
      <c r="X17" s="118">
        <f t="shared" si="8"/>
        <v>59470850771</v>
      </c>
      <c r="Y17" s="100">
        <f t="shared" si="9"/>
        <v>0.24866294919349058</v>
      </c>
      <c r="Z17" s="76">
        <f t="shared" si="10"/>
        <v>187074283729</v>
      </c>
      <c r="AA17" s="77">
        <f t="shared" si="11"/>
        <v>26311896825</v>
      </c>
      <c r="AB17" s="77">
        <f t="shared" si="12"/>
        <v>213386180554</v>
      </c>
      <c r="AC17" s="100">
        <f t="shared" si="13"/>
        <v>0.8922225978910455</v>
      </c>
      <c r="AD17" s="76">
        <f>SUM(AD9:AD16)</f>
        <v>51660295339</v>
      </c>
      <c r="AE17" s="77">
        <f>SUM(AE9:AE16)</f>
        <v>13420168752</v>
      </c>
      <c r="AF17" s="77">
        <f t="shared" si="14"/>
        <v>65080464091</v>
      </c>
      <c r="AG17" s="77">
        <f>SUM(AG9:AG16)</f>
        <v>231229110450</v>
      </c>
      <c r="AH17" s="77">
        <f>SUM(AH9:AH16)</f>
        <v>232607090365</v>
      </c>
      <c r="AI17" s="77">
        <f>SUM(AI9:AI16)</f>
        <v>213330899765</v>
      </c>
      <c r="AJ17" s="100">
        <f t="shared" si="15"/>
        <v>0.9171298236448752</v>
      </c>
      <c r="AK17" s="100">
        <f t="shared" si="16"/>
        <v>-0.0861950417587104</v>
      </c>
    </row>
    <row r="18" spans="1:37" s="13" customFormat="1" ht="12.75">
      <c r="A18" s="43"/>
      <c r="B18" s="48"/>
      <c r="C18" s="49"/>
      <c r="D18" s="95"/>
      <c r="E18" s="96"/>
      <c r="F18" s="97"/>
      <c r="G18" s="95"/>
      <c r="H18" s="96"/>
      <c r="I18" s="97"/>
      <c r="J18" s="95"/>
      <c r="K18" s="96"/>
      <c r="L18" s="96"/>
      <c r="M18" s="108"/>
      <c r="N18" s="119"/>
      <c r="O18" s="120"/>
      <c r="P18" s="121"/>
      <c r="Q18" s="108"/>
      <c r="R18" s="119"/>
      <c r="S18" s="121"/>
      <c r="T18" s="121"/>
      <c r="U18" s="108"/>
      <c r="V18" s="119"/>
      <c r="W18" s="121"/>
      <c r="X18" s="121"/>
      <c r="Y18" s="108"/>
      <c r="Z18" s="95"/>
      <c r="AA18" s="96"/>
      <c r="AB18" s="96"/>
      <c r="AC18" s="108"/>
      <c r="AD18" s="95"/>
      <c r="AE18" s="96"/>
      <c r="AF18" s="96"/>
      <c r="AG18" s="96"/>
      <c r="AH18" s="96"/>
      <c r="AI18" s="96"/>
      <c r="AJ18" s="108"/>
      <c r="AK18" s="108"/>
    </row>
    <row r="19" spans="1:37" ht="12.75">
      <c r="A19" s="50"/>
      <c r="B19" s="51"/>
      <c r="C19" s="52"/>
      <c r="D19" s="98"/>
      <c r="E19" s="98"/>
      <c r="F19" s="98"/>
      <c r="G19" s="98"/>
      <c r="H19" s="98"/>
      <c r="I19" s="98"/>
      <c r="J19" s="98"/>
      <c r="K19" s="98"/>
      <c r="L19" s="98"/>
      <c r="M19" s="109"/>
      <c r="N19" s="122"/>
      <c r="O19" s="122"/>
      <c r="P19" s="122"/>
      <c r="Q19" s="123"/>
      <c r="R19" s="122"/>
      <c r="S19" s="122"/>
      <c r="T19" s="122"/>
      <c r="U19" s="123"/>
      <c r="V19" s="122"/>
      <c r="W19" s="122"/>
      <c r="X19" s="122"/>
      <c r="Y19" s="123"/>
      <c r="Z19" s="98"/>
      <c r="AA19" s="98"/>
      <c r="AB19" s="98"/>
      <c r="AC19" s="109"/>
      <c r="AD19" s="98"/>
      <c r="AE19" s="98"/>
      <c r="AF19" s="98"/>
      <c r="AG19" s="98"/>
      <c r="AH19" s="98"/>
      <c r="AI19" s="98"/>
      <c r="AJ19" s="109"/>
      <c r="AK19" s="109"/>
    </row>
    <row r="20" spans="1:37" ht="12.75">
      <c r="A20" s="2"/>
      <c r="B20" s="2"/>
      <c r="C20" s="2"/>
      <c r="D20" s="84"/>
      <c r="E20" s="84"/>
      <c r="F20" s="84"/>
      <c r="G20" s="84"/>
      <c r="H20" s="84"/>
      <c r="I20" s="84"/>
      <c r="J20" s="84"/>
      <c r="K20" s="84"/>
      <c r="L20" s="84"/>
      <c r="M20" s="103"/>
      <c r="N20" s="84"/>
      <c r="O20" s="84"/>
      <c r="P20" s="84"/>
      <c r="Q20" s="103"/>
      <c r="R20" s="84"/>
      <c r="S20" s="84"/>
      <c r="T20" s="84"/>
      <c r="U20" s="103"/>
      <c r="V20" s="84"/>
      <c r="W20" s="84"/>
      <c r="X20" s="84"/>
      <c r="Y20" s="103"/>
      <c r="Z20" s="84"/>
      <c r="AA20" s="84"/>
      <c r="AB20" s="84"/>
      <c r="AC20" s="103"/>
      <c r="AD20" s="84"/>
      <c r="AE20" s="84"/>
      <c r="AF20" s="84"/>
      <c r="AG20" s="84"/>
      <c r="AH20" s="84"/>
      <c r="AI20" s="84"/>
      <c r="AJ20" s="103"/>
      <c r="AK20" s="103"/>
    </row>
    <row r="21" spans="1:37" ht="12.75">
      <c r="A21" s="2"/>
      <c r="B21" s="2"/>
      <c r="C21" s="2"/>
      <c r="D21" s="84"/>
      <c r="E21" s="84"/>
      <c r="F21" s="84"/>
      <c r="G21" s="84"/>
      <c r="H21" s="84"/>
      <c r="I21" s="84"/>
      <c r="J21" s="84"/>
      <c r="K21" s="84"/>
      <c r="L21" s="84"/>
      <c r="M21" s="103"/>
      <c r="N21" s="84"/>
      <c r="O21" s="84"/>
      <c r="P21" s="84"/>
      <c r="Q21" s="103"/>
      <c r="R21" s="84"/>
      <c r="S21" s="84"/>
      <c r="T21" s="84"/>
      <c r="U21" s="103"/>
      <c r="V21" s="84"/>
      <c r="W21" s="84"/>
      <c r="X21" s="84"/>
      <c r="Y21" s="103"/>
      <c r="Z21" s="84"/>
      <c r="AA21" s="84"/>
      <c r="AB21" s="84"/>
      <c r="AC21" s="103"/>
      <c r="AD21" s="84"/>
      <c r="AE21" s="84"/>
      <c r="AF21" s="84"/>
      <c r="AG21" s="84"/>
      <c r="AH21" s="84"/>
      <c r="AI21" s="84"/>
      <c r="AJ21" s="103"/>
      <c r="AK21" s="103"/>
    </row>
    <row r="22" spans="1:37" ht="12.75">
      <c r="A22" s="2"/>
      <c r="B22" s="2"/>
      <c r="C22" s="2"/>
      <c r="D22" s="84"/>
      <c r="E22" s="84"/>
      <c r="F22" s="84"/>
      <c r="G22" s="84"/>
      <c r="H22" s="84"/>
      <c r="I22" s="84"/>
      <c r="J22" s="84"/>
      <c r="K22" s="84"/>
      <c r="L22" s="84"/>
      <c r="M22" s="103"/>
      <c r="N22" s="84"/>
      <c r="O22" s="84"/>
      <c r="P22" s="84"/>
      <c r="Q22" s="103"/>
      <c r="R22" s="84"/>
      <c r="S22" s="84"/>
      <c r="T22" s="84"/>
      <c r="U22" s="103"/>
      <c r="V22" s="84"/>
      <c r="W22" s="84"/>
      <c r="X22" s="84"/>
      <c r="Y22" s="103"/>
      <c r="Z22" s="84"/>
      <c r="AA22" s="84"/>
      <c r="AB22" s="84"/>
      <c r="AC22" s="103"/>
      <c r="AD22" s="84"/>
      <c r="AE22" s="84"/>
      <c r="AF22" s="84"/>
      <c r="AG22" s="84"/>
      <c r="AH22" s="84"/>
      <c r="AI22" s="84"/>
      <c r="AJ22" s="103"/>
      <c r="AK22" s="103"/>
    </row>
    <row r="23" spans="1:37" ht="12.75">
      <c r="A23" s="2"/>
      <c r="B23" s="2"/>
      <c r="C23" s="2"/>
      <c r="D23" s="84"/>
      <c r="E23" s="84"/>
      <c r="F23" s="84"/>
      <c r="G23" s="84"/>
      <c r="H23" s="84"/>
      <c r="I23" s="84"/>
      <c r="J23" s="84"/>
      <c r="K23" s="84"/>
      <c r="L23" s="84"/>
      <c r="M23" s="103"/>
      <c r="N23" s="84"/>
      <c r="O23" s="84"/>
      <c r="P23" s="84"/>
      <c r="Q23" s="103"/>
      <c r="R23" s="84"/>
      <c r="S23" s="84"/>
      <c r="T23" s="84"/>
      <c r="U23" s="103"/>
      <c r="V23" s="84"/>
      <c r="W23" s="84"/>
      <c r="X23" s="84"/>
      <c r="Y23" s="103"/>
      <c r="Z23" s="84"/>
      <c r="AA23" s="84"/>
      <c r="AB23" s="84"/>
      <c r="AC23" s="103"/>
      <c r="AD23" s="84"/>
      <c r="AE23" s="84"/>
      <c r="AF23" s="84"/>
      <c r="AG23" s="84"/>
      <c r="AH23" s="84"/>
      <c r="AI23" s="84"/>
      <c r="AJ23" s="103"/>
      <c r="AK23" s="103"/>
    </row>
    <row r="24" spans="1:37" ht="12.75">
      <c r="A24" s="2"/>
      <c r="B24" s="2"/>
      <c r="C24" s="2"/>
      <c r="D24" s="84"/>
      <c r="E24" s="84"/>
      <c r="F24" s="84"/>
      <c r="G24" s="84"/>
      <c r="H24" s="84"/>
      <c r="I24" s="84"/>
      <c r="J24" s="84"/>
      <c r="K24" s="84"/>
      <c r="L24" s="84"/>
      <c r="M24" s="103"/>
      <c r="N24" s="84"/>
      <c r="O24" s="84"/>
      <c r="P24" s="84"/>
      <c r="Q24" s="103"/>
      <c r="R24" s="84"/>
      <c r="S24" s="84"/>
      <c r="T24" s="84"/>
      <c r="U24" s="103"/>
      <c r="V24" s="84"/>
      <c r="W24" s="84"/>
      <c r="X24" s="84"/>
      <c r="Y24" s="103"/>
      <c r="Z24" s="84"/>
      <c r="AA24" s="84"/>
      <c r="AB24" s="84"/>
      <c r="AC24" s="103"/>
      <c r="AD24" s="84"/>
      <c r="AE24" s="84"/>
      <c r="AF24" s="84"/>
      <c r="AG24" s="84"/>
      <c r="AH24" s="84"/>
      <c r="AI24" s="84"/>
      <c r="AJ24" s="103"/>
      <c r="AK24" s="103"/>
    </row>
    <row r="25" spans="1:37" ht="12.75">
      <c r="A25" s="2"/>
      <c r="B25" s="2"/>
      <c r="C25" s="2"/>
      <c r="D25" s="84"/>
      <c r="E25" s="84"/>
      <c r="F25" s="84"/>
      <c r="G25" s="84"/>
      <c r="H25" s="84"/>
      <c r="I25" s="84"/>
      <c r="J25" s="84"/>
      <c r="K25" s="84"/>
      <c r="L25" s="84"/>
      <c r="M25" s="103"/>
      <c r="N25" s="84"/>
      <c r="O25" s="84"/>
      <c r="P25" s="84"/>
      <c r="Q25" s="103"/>
      <c r="R25" s="84"/>
      <c r="S25" s="84"/>
      <c r="T25" s="84"/>
      <c r="U25" s="103"/>
      <c r="V25" s="84"/>
      <c r="W25" s="84"/>
      <c r="X25" s="84"/>
      <c r="Y25" s="103"/>
      <c r="Z25" s="84"/>
      <c r="AA25" s="84"/>
      <c r="AB25" s="84"/>
      <c r="AC25" s="103"/>
      <c r="AD25" s="84"/>
      <c r="AE25" s="84"/>
      <c r="AF25" s="84"/>
      <c r="AG25" s="84"/>
      <c r="AH25" s="84"/>
      <c r="AI25" s="84"/>
      <c r="AJ25" s="103"/>
      <c r="AK25" s="103"/>
    </row>
    <row r="26" spans="1:37" ht="12.75">
      <c r="A26" s="2"/>
      <c r="B26" s="2"/>
      <c r="C26" s="2"/>
      <c r="D26" s="84"/>
      <c r="E26" s="84"/>
      <c r="F26" s="84"/>
      <c r="G26" s="84"/>
      <c r="H26" s="84"/>
      <c r="I26" s="84"/>
      <c r="J26" s="84"/>
      <c r="K26" s="84"/>
      <c r="L26" s="84"/>
      <c r="M26" s="103"/>
      <c r="N26" s="84"/>
      <c r="O26" s="84"/>
      <c r="P26" s="84"/>
      <c r="Q26" s="103"/>
      <c r="R26" s="84"/>
      <c r="S26" s="84"/>
      <c r="T26" s="84"/>
      <c r="U26" s="103"/>
      <c r="V26" s="84"/>
      <c r="W26" s="84"/>
      <c r="X26" s="84"/>
      <c r="Y26" s="103"/>
      <c r="Z26" s="84"/>
      <c r="AA26" s="84"/>
      <c r="AB26" s="84"/>
      <c r="AC26" s="103"/>
      <c r="AD26" s="84"/>
      <c r="AE26" s="84"/>
      <c r="AF26" s="84"/>
      <c r="AG26" s="84"/>
      <c r="AH26" s="84"/>
      <c r="AI26" s="84"/>
      <c r="AJ26" s="103"/>
      <c r="AK26" s="103"/>
    </row>
    <row r="27" spans="1:37" ht="12.75">
      <c r="A27" s="2"/>
      <c r="B27" s="2"/>
      <c r="C27" s="2"/>
      <c r="D27" s="84"/>
      <c r="E27" s="84"/>
      <c r="F27" s="84"/>
      <c r="G27" s="84"/>
      <c r="H27" s="84"/>
      <c r="I27" s="84"/>
      <c r="J27" s="84"/>
      <c r="K27" s="84"/>
      <c r="L27" s="84"/>
      <c r="M27" s="103"/>
      <c r="N27" s="84"/>
      <c r="O27" s="84"/>
      <c r="P27" s="84"/>
      <c r="Q27" s="103"/>
      <c r="R27" s="84"/>
      <c r="S27" s="84"/>
      <c r="T27" s="84"/>
      <c r="U27" s="103"/>
      <c r="V27" s="84"/>
      <c r="W27" s="84"/>
      <c r="X27" s="84"/>
      <c r="Y27" s="103"/>
      <c r="Z27" s="84"/>
      <c r="AA27" s="84"/>
      <c r="AB27" s="84"/>
      <c r="AC27" s="103"/>
      <c r="AD27" s="84"/>
      <c r="AE27" s="84"/>
      <c r="AF27" s="84"/>
      <c r="AG27" s="84"/>
      <c r="AH27" s="84"/>
      <c r="AI27" s="84"/>
      <c r="AJ27" s="103"/>
      <c r="AK27" s="103"/>
    </row>
    <row r="28" spans="1:37" ht="12.75">
      <c r="A28" s="2"/>
      <c r="B28" s="2"/>
      <c r="C28" s="2"/>
      <c r="D28" s="84"/>
      <c r="E28" s="84"/>
      <c r="F28" s="84"/>
      <c r="G28" s="84"/>
      <c r="H28" s="84"/>
      <c r="I28" s="84"/>
      <c r="J28" s="84"/>
      <c r="K28" s="84"/>
      <c r="L28" s="84"/>
      <c r="M28" s="103"/>
      <c r="N28" s="84"/>
      <c r="O28" s="84"/>
      <c r="P28" s="84"/>
      <c r="Q28" s="103"/>
      <c r="R28" s="84"/>
      <c r="S28" s="84"/>
      <c r="T28" s="84"/>
      <c r="U28" s="103"/>
      <c r="V28" s="84"/>
      <c r="W28" s="84"/>
      <c r="X28" s="84"/>
      <c r="Y28" s="103"/>
      <c r="Z28" s="84"/>
      <c r="AA28" s="84"/>
      <c r="AB28" s="84"/>
      <c r="AC28" s="103"/>
      <c r="AD28" s="84"/>
      <c r="AE28" s="84"/>
      <c r="AF28" s="84"/>
      <c r="AG28" s="84"/>
      <c r="AH28" s="84"/>
      <c r="AI28" s="84"/>
      <c r="AJ28" s="103"/>
      <c r="AK28" s="103"/>
    </row>
    <row r="29" spans="1:37" ht="12.75">
      <c r="A29" s="2"/>
      <c r="B29" s="2"/>
      <c r="C29" s="2"/>
      <c r="D29" s="84"/>
      <c r="E29" s="84"/>
      <c r="F29" s="84"/>
      <c r="G29" s="84"/>
      <c r="H29" s="84"/>
      <c r="I29" s="84"/>
      <c r="J29" s="84"/>
      <c r="K29" s="84"/>
      <c r="L29" s="84"/>
      <c r="M29" s="103"/>
      <c r="N29" s="84"/>
      <c r="O29" s="84"/>
      <c r="P29" s="84"/>
      <c r="Q29" s="103"/>
      <c r="R29" s="84"/>
      <c r="S29" s="84"/>
      <c r="T29" s="84"/>
      <c r="U29" s="103"/>
      <c r="V29" s="84"/>
      <c r="W29" s="84"/>
      <c r="X29" s="84"/>
      <c r="Y29" s="103"/>
      <c r="Z29" s="84"/>
      <c r="AA29" s="84"/>
      <c r="AB29" s="84"/>
      <c r="AC29" s="103"/>
      <c r="AD29" s="84"/>
      <c r="AE29" s="84"/>
      <c r="AF29" s="84"/>
      <c r="AG29" s="84"/>
      <c r="AH29" s="84"/>
      <c r="AI29" s="84"/>
      <c r="AJ29" s="103"/>
      <c r="AK29" s="103"/>
    </row>
    <row r="30" spans="1:37" ht="12.75">
      <c r="A30" s="2"/>
      <c r="B30" s="2"/>
      <c r="C30" s="2"/>
      <c r="D30" s="84"/>
      <c r="E30" s="84"/>
      <c r="F30" s="84"/>
      <c r="G30" s="84"/>
      <c r="H30" s="84"/>
      <c r="I30" s="84"/>
      <c r="J30" s="84"/>
      <c r="K30" s="84"/>
      <c r="L30" s="84"/>
      <c r="M30" s="103"/>
      <c r="N30" s="84"/>
      <c r="O30" s="84"/>
      <c r="P30" s="84"/>
      <c r="Q30" s="103"/>
      <c r="R30" s="84"/>
      <c r="S30" s="84"/>
      <c r="T30" s="84"/>
      <c r="U30" s="103"/>
      <c r="V30" s="84"/>
      <c r="W30" s="84"/>
      <c r="X30" s="84"/>
      <c r="Y30" s="103"/>
      <c r="Z30" s="84"/>
      <c r="AA30" s="84"/>
      <c r="AB30" s="84"/>
      <c r="AC30" s="103"/>
      <c r="AD30" s="84"/>
      <c r="AE30" s="84"/>
      <c r="AF30" s="84"/>
      <c r="AG30" s="84"/>
      <c r="AH30" s="84"/>
      <c r="AI30" s="84"/>
      <c r="AJ30" s="103"/>
      <c r="AK30" s="103"/>
    </row>
    <row r="31" spans="1:37" ht="12.75">
      <c r="A31" s="2"/>
      <c r="B31" s="2"/>
      <c r="C31" s="2"/>
      <c r="D31" s="84"/>
      <c r="E31" s="84"/>
      <c r="F31" s="84"/>
      <c r="G31" s="84"/>
      <c r="H31" s="84"/>
      <c r="I31" s="84"/>
      <c r="J31" s="84"/>
      <c r="K31" s="84"/>
      <c r="L31" s="84"/>
      <c r="M31" s="103"/>
      <c r="N31" s="84"/>
      <c r="O31" s="84"/>
      <c r="P31" s="84"/>
      <c r="Q31" s="103"/>
      <c r="R31" s="84"/>
      <c r="S31" s="84"/>
      <c r="T31" s="84"/>
      <c r="U31" s="103"/>
      <c r="V31" s="84"/>
      <c r="W31" s="84"/>
      <c r="X31" s="84"/>
      <c r="Y31" s="103"/>
      <c r="Z31" s="84"/>
      <c r="AA31" s="84"/>
      <c r="AB31" s="84"/>
      <c r="AC31" s="103"/>
      <c r="AD31" s="84"/>
      <c r="AE31" s="84"/>
      <c r="AF31" s="84"/>
      <c r="AG31" s="84"/>
      <c r="AH31" s="84"/>
      <c r="AI31" s="84"/>
      <c r="AJ31" s="103"/>
      <c r="AK31" s="103"/>
    </row>
    <row r="32" spans="1:37" ht="12.75">
      <c r="A32" s="2"/>
      <c r="B32" s="2"/>
      <c r="C32" s="2"/>
      <c r="D32" s="84"/>
      <c r="E32" s="84"/>
      <c r="F32" s="84"/>
      <c r="G32" s="84"/>
      <c r="H32" s="84"/>
      <c r="I32" s="84"/>
      <c r="J32" s="84"/>
      <c r="K32" s="84"/>
      <c r="L32" s="84"/>
      <c r="M32" s="103"/>
      <c r="N32" s="84"/>
      <c r="O32" s="84"/>
      <c r="P32" s="84"/>
      <c r="Q32" s="103"/>
      <c r="R32" s="84"/>
      <c r="S32" s="84"/>
      <c r="T32" s="84"/>
      <c r="U32" s="103"/>
      <c r="V32" s="84"/>
      <c r="W32" s="84"/>
      <c r="X32" s="84"/>
      <c r="Y32" s="103"/>
      <c r="Z32" s="84"/>
      <c r="AA32" s="84"/>
      <c r="AB32" s="84"/>
      <c r="AC32" s="103"/>
      <c r="AD32" s="84"/>
      <c r="AE32" s="84"/>
      <c r="AF32" s="84"/>
      <c r="AG32" s="84"/>
      <c r="AH32" s="84"/>
      <c r="AI32" s="84"/>
      <c r="AJ32" s="103"/>
      <c r="AK32" s="103"/>
    </row>
    <row r="33" spans="1:37" ht="12.75">
      <c r="A33" s="2"/>
      <c r="B33" s="2"/>
      <c r="C33" s="2"/>
      <c r="D33" s="84"/>
      <c r="E33" s="84"/>
      <c r="F33" s="84"/>
      <c r="G33" s="84"/>
      <c r="H33" s="84"/>
      <c r="I33" s="84"/>
      <c r="J33" s="84"/>
      <c r="K33" s="84"/>
      <c r="L33" s="84"/>
      <c r="M33" s="103"/>
      <c r="N33" s="84"/>
      <c r="O33" s="84"/>
      <c r="P33" s="84"/>
      <c r="Q33" s="103"/>
      <c r="R33" s="84"/>
      <c r="S33" s="84"/>
      <c r="T33" s="84"/>
      <c r="U33" s="103"/>
      <c r="V33" s="84"/>
      <c r="W33" s="84"/>
      <c r="X33" s="84"/>
      <c r="Y33" s="103"/>
      <c r="Z33" s="84"/>
      <c r="AA33" s="84"/>
      <c r="AB33" s="84"/>
      <c r="AC33" s="103"/>
      <c r="AD33" s="84"/>
      <c r="AE33" s="84"/>
      <c r="AF33" s="84"/>
      <c r="AG33" s="84"/>
      <c r="AH33" s="84"/>
      <c r="AI33" s="84"/>
      <c r="AJ33" s="103"/>
      <c r="AK33" s="103"/>
    </row>
    <row r="34" spans="1:37" ht="12.75">
      <c r="A34" s="2"/>
      <c r="B34" s="2"/>
      <c r="C34" s="2"/>
      <c r="D34" s="84"/>
      <c r="E34" s="84"/>
      <c r="F34" s="84"/>
      <c r="G34" s="84"/>
      <c r="H34" s="84"/>
      <c r="I34" s="84"/>
      <c r="J34" s="84"/>
      <c r="K34" s="84"/>
      <c r="L34" s="84"/>
      <c r="M34" s="103"/>
      <c r="N34" s="84"/>
      <c r="O34" s="84"/>
      <c r="P34" s="84"/>
      <c r="Q34" s="103"/>
      <c r="R34" s="84"/>
      <c r="S34" s="84"/>
      <c r="T34" s="84"/>
      <c r="U34" s="103"/>
      <c r="V34" s="84"/>
      <c r="W34" s="84"/>
      <c r="X34" s="84"/>
      <c r="Y34" s="103"/>
      <c r="Z34" s="84"/>
      <c r="AA34" s="84"/>
      <c r="AB34" s="84"/>
      <c r="AC34" s="103"/>
      <c r="AD34" s="84"/>
      <c r="AE34" s="84"/>
      <c r="AF34" s="84"/>
      <c r="AG34" s="84"/>
      <c r="AH34" s="84"/>
      <c r="AI34" s="84"/>
      <c r="AJ34" s="103"/>
      <c r="AK34" s="103"/>
    </row>
    <row r="35" spans="1:37" ht="12.75">
      <c r="A35" s="2"/>
      <c r="B35" s="2"/>
      <c r="C35" s="2"/>
      <c r="D35" s="84"/>
      <c r="E35" s="84"/>
      <c r="F35" s="84"/>
      <c r="G35" s="84"/>
      <c r="H35" s="84"/>
      <c r="I35" s="84"/>
      <c r="J35" s="84"/>
      <c r="K35" s="84"/>
      <c r="L35" s="84"/>
      <c r="M35" s="103"/>
      <c r="N35" s="84"/>
      <c r="O35" s="84"/>
      <c r="P35" s="84"/>
      <c r="Q35" s="103"/>
      <c r="R35" s="84"/>
      <c r="S35" s="84"/>
      <c r="T35" s="84"/>
      <c r="U35" s="103"/>
      <c r="V35" s="84"/>
      <c r="W35" s="84"/>
      <c r="X35" s="84"/>
      <c r="Y35" s="103"/>
      <c r="Z35" s="84"/>
      <c r="AA35" s="84"/>
      <c r="AB35" s="84"/>
      <c r="AC35" s="103"/>
      <c r="AD35" s="84"/>
      <c r="AE35" s="84"/>
      <c r="AF35" s="84"/>
      <c r="AG35" s="84"/>
      <c r="AH35" s="84"/>
      <c r="AI35" s="84"/>
      <c r="AJ35" s="103"/>
      <c r="AK35" s="103"/>
    </row>
    <row r="36" spans="1:37" ht="12.75">
      <c r="A36" s="2"/>
      <c r="B36" s="2"/>
      <c r="C36" s="2"/>
      <c r="D36" s="84"/>
      <c r="E36" s="84"/>
      <c r="F36" s="84"/>
      <c r="G36" s="84"/>
      <c r="H36" s="84"/>
      <c r="I36" s="84"/>
      <c r="J36" s="84"/>
      <c r="K36" s="84"/>
      <c r="L36" s="84"/>
      <c r="M36" s="103"/>
      <c r="N36" s="84"/>
      <c r="O36" s="84"/>
      <c r="P36" s="84"/>
      <c r="Q36" s="103"/>
      <c r="R36" s="84"/>
      <c r="S36" s="84"/>
      <c r="T36" s="84"/>
      <c r="U36" s="103"/>
      <c r="V36" s="84"/>
      <c r="W36" s="84"/>
      <c r="X36" s="84"/>
      <c r="Y36" s="103"/>
      <c r="Z36" s="84"/>
      <c r="AA36" s="84"/>
      <c r="AB36" s="84"/>
      <c r="AC36" s="103"/>
      <c r="AD36" s="84"/>
      <c r="AE36" s="84"/>
      <c r="AF36" s="84"/>
      <c r="AG36" s="84"/>
      <c r="AH36" s="84"/>
      <c r="AI36" s="84"/>
      <c r="AJ36" s="103"/>
      <c r="AK36" s="103"/>
    </row>
    <row r="37" spans="1:37" ht="12.75">
      <c r="A37" s="2"/>
      <c r="B37" s="2"/>
      <c r="C37" s="2"/>
      <c r="D37" s="84"/>
      <c r="E37" s="84"/>
      <c r="F37" s="84"/>
      <c r="G37" s="84"/>
      <c r="H37" s="84"/>
      <c r="I37" s="84"/>
      <c r="J37" s="84"/>
      <c r="K37" s="84"/>
      <c r="L37" s="84"/>
      <c r="M37" s="103"/>
      <c r="N37" s="84"/>
      <c r="O37" s="84"/>
      <c r="P37" s="84"/>
      <c r="Q37" s="103"/>
      <c r="R37" s="84"/>
      <c r="S37" s="84"/>
      <c r="T37" s="84"/>
      <c r="U37" s="103"/>
      <c r="V37" s="84"/>
      <c r="W37" s="84"/>
      <c r="X37" s="84"/>
      <c r="Y37" s="103"/>
      <c r="Z37" s="84"/>
      <c r="AA37" s="84"/>
      <c r="AB37" s="84"/>
      <c r="AC37" s="103"/>
      <c r="AD37" s="84"/>
      <c r="AE37" s="84"/>
      <c r="AF37" s="84"/>
      <c r="AG37" s="84"/>
      <c r="AH37" s="84"/>
      <c r="AI37" s="84"/>
      <c r="AJ37" s="103"/>
      <c r="AK37" s="103"/>
    </row>
    <row r="38" spans="1:37" ht="12.75">
      <c r="A38" s="2"/>
      <c r="B38" s="2"/>
      <c r="C38" s="2"/>
      <c r="D38" s="84"/>
      <c r="E38" s="84"/>
      <c r="F38" s="84"/>
      <c r="G38" s="84"/>
      <c r="H38" s="84"/>
      <c r="I38" s="84"/>
      <c r="J38" s="84"/>
      <c r="K38" s="84"/>
      <c r="L38" s="84"/>
      <c r="M38" s="103"/>
      <c r="N38" s="84"/>
      <c r="O38" s="84"/>
      <c r="P38" s="84"/>
      <c r="Q38" s="103"/>
      <c r="R38" s="84"/>
      <c r="S38" s="84"/>
      <c r="T38" s="84"/>
      <c r="U38" s="103"/>
      <c r="V38" s="84"/>
      <c r="W38" s="84"/>
      <c r="X38" s="84"/>
      <c r="Y38" s="103"/>
      <c r="Z38" s="84"/>
      <c r="AA38" s="84"/>
      <c r="AB38" s="84"/>
      <c r="AC38" s="103"/>
      <c r="AD38" s="84"/>
      <c r="AE38" s="84"/>
      <c r="AF38" s="84"/>
      <c r="AG38" s="84"/>
      <c r="AH38" s="84"/>
      <c r="AI38" s="84"/>
      <c r="AJ38" s="103"/>
      <c r="AK38" s="103"/>
    </row>
    <row r="39" spans="1:37" ht="12.75">
      <c r="A39" s="2"/>
      <c r="B39" s="2"/>
      <c r="C39" s="2"/>
      <c r="D39" s="84"/>
      <c r="E39" s="84"/>
      <c r="F39" s="84"/>
      <c r="G39" s="84"/>
      <c r="H39" s="84"/>
      <c r="I39" s="84"/>
      <c r="J39" s="84"/>
      <c r="K39" s="84"/>
      <c r="L39" s="84"/>
      <c r="M39" s="103"/>
      <c r="N39" s="84"/>
      <c r="O39" s="84"/>
      <c r="P39" s="84"/>
      <c r="Q39" s="103"/>
      <c r="R39" s="84"/>
      <c r="S39" s="84"/>
      <c r="T39" s="84"/>
      <c r="U39" s="103"/>
      <c r="V39" s="84"/>
      <c r="W39" s="84"/>
      <c r="X39" s="84"/>
      <c r="Y39" s="103"/>
      <c r="Z39" s="84"/>
      <c r="AA39" s="84"/>
      <c r="AB39" s="84"/>
      <c r="AC39" s="103"/>
      <c r="AD39" s="84"/>
      <c r="AE39" s="84"/>
      <c r="AF39" s="84"/>
      <c r="AG39" s="84"/>
      <c r="AH39" s="84"/>
      <c r="AI39" s="84"/>
      <c r="AJ39" s="103"/>
      <c r="AK39" s="103"/>
    </row>
    <row r="40" spans="1:37" ht="12.75">
      <c r="A40" s="2"/>
      <c r="B40" s="2"/>
      <c r="C40" s="2"/>
      <c r="D40" s="84"/>
      <c r="E40" s="84"/>
      <c r="F40" s="84"/>
      <c r="G40" s="84"/>
      <c r="H40" s="84"/>
      <c r="I40" s="84"/>
      <c r="J40" s="84"/>
      <c r="K40" s="84"/>
      <c r="L40" s="84"/>
      <c r="M40" s="103"/>
      <c r="N40" s="84"/>
      <c r="O40" s="84"/>
      <c r="P40" s="84"/>
      <c r="Q40" s="103"/>
      <c r="R40" s="84"/>
      <c r="S40" s="84"/>
      <c r="T40" s="84"/>
      <c r="U40" s="103"/>
      <c r="V40" s="84"/>
      <c r="W40" s="84"/>
      <c r="X40" s="84"/>
      <c r="Y40" s="103"/>
      <c r="Z40" s="84"/>
      <c r="AA40" s="84"/>
      <c r="AB40" s="84"/>
      <c r="AC40" s="103"/>
      <c r="AD40" s="84"/>
      <c r="AE40" s="84"/>
      <c r="AF40" s="84"/>
      <c r="AG40" s="84"/>
      <c r="AH40" s="84"/>
      <c r="AI40" s="84"/>
      <c r="AJ40" s="103"/>
      <c r="AK40" s="103"/>
    </row>
    <row r="41" spans="1:37" ht="12.75">
      <c r="A41" s="2"/>
      <c r="B41" s="2"/>
      <c r="C41" s="2"/>
      <c r="D41" s="84"/>
      <c r="E41" s="84"/>
      <c r="F41" s="84"/>
      <c r="G41" s="84"/>
      <c r="H41" s="84"/>
      <c r="I41" s="84"/>
      <c r="J41" s="84"/>
      <c r="K41" s="84"/>
      <c r="L41" s="84"/>
      <c r="M41" s="103"/>
      <c r="N41" s="84"/>
      <c r="O41" s="84"/>
      <c r="P41" s="84"/>
      <c r="Q41" s="103"/>
      <c r="R41" s="84"/>
      <c r="S41" s="84"/>
      <c r="T41" s="84"/>
      <c r="U41" s="103"/>
      <c r="V41" s="84"/>
      <c r="W41" s="84"/>
      <c r="X41" s="84"/>
      <c r="Y41" s="103"/>
      <c r="Z41" s="84"/>
      <c r="AA41" s="84"/>
      <c r="AB41" s="84"/>
      <c r="AC41" s="103"/>
      <c r="AD41" s="84"/>
      <c r="AE41" s="84"/>
      <c r="AF41" s="84"/>
      <c r="AG41" s="84"/>
      <c r="AH41" s="84"/>
      <c r="AI41" s="84"/>
      <c r="AJ41" s="103"/>
      <c r="AK41" s="103"/>
    </row>
    <row r="42" spans="1:37" ht="12.75">
      <c r="A42" s="2"/>
      <c r="B42" s="2"/>
      <c r="C42" s="2"/>
      <c r="D42" s="84"/>
      <c r="E42" s="84"/>
      <c r="F42" s="84"/>
      <c r="G42" s="84"/>
      <c r="H42" s="84"/>
      <c r="I42" s="84"/>
      <c r="J42" s="84"/>
      <c r="K42" s="84"/>
      <c r="L42" s="84"/>
      <c r="M42" s="103"/>
      <c r="N42" s="84"/>
      <c r="O42" s="84"/>
      <c r="P42" s="84"/>
      <c r="Q42" s="103"/>
      <c r="R42" s="84"/>
      <c r="S42" s="84"/>
      <c r="T42" s="84"/>
      <c r="U42" s="103"/>
      <c r="V42" s="84"/>
      <c r="W42" s="84"/>
      <c r="X42" s="84"/>
      <c r="Y42" s="103"/>
      <c r="Z42" s="84"/>
      <c r="AA42" s="84"/>
      <c r="AB42" s="84"/>
      <c r="AC42" s="103"/>
      <c r="AD42" s="84"/>
      <c r="AE42" s="84"/>
      <c r="AF42" s="84"/>
      <c r="AG42" s="84"/>
      <c r="AH42" s="84"/>
      <c r="AI42" s="84"/>
      <c r="AJ42" s="103"/>
      <c r="AK42" s="103"/>
    </row>
    <row r="43" spans="1:37" ht="12.75">
      <c r="A43" s="2"/>
      <c r="B43" s="2"/>
      <c r="C43" s="2"/>
      <c r="D43" s="84"/>
      <c r="E43" s="84"/>
      <c r="F43" s="84"/>
      <c r="G43" s="84"/>
      <c r="H43" s="84"/>
      <c r="I43" s="84"/>
      <c r="J43" s="84"/>
      <c r="K43" s="84"/>
      <c r="L43" s="84"/>
      <c r="M43" s="103"/>
      <c r="N43" s="84"/>
      <c r="O43" s="84"/>
      <c r="P43" s="84"/>
      <c r="Q43" s="103"/>
      <c r="R43" s="84"/>
      <c r="S43" s="84"/>
      <c r="T43" s="84"/>
      <c r="U43" s="103"/>
      <c r="V43" s="84"/>
      <c r="W43" s="84"/>
      <c r="X43" s="84"/>
      <c r="Y43" s="103"/>
      <c r="Z43" s="84"/>
      <c r="AA43" s="84"/>
      <c r="AB43" s="84"/>
      <c r="AC43" s="103"/>
      <c r="AD43" s="84"/>
      <c r="AE43" s="84"/>
      <c r="AF43" s="84"/>
      <c r="AG43" s="84"/>
      <c r="AH43" s="84"/>
      <c r="AI43" s="84"/>
      <c r="AJ43" s="103"/>
      <c r="AK43" s="103"/>
    </row>
    <row r="44" spans="1:37" ht="12.75">
      <c r="A44" s="2"/>
      <c r="B44" s="2"/>
      <c r="C44" s="2"/>
      <c r="D44" s="84"/>
      <c r="E44" s="84"/>
      <c r="F44" s="84"/>
      <c r="G44" s="84"/>
      <c r="H44" s="84"/>
      <c r="I44" s="84"/>
      <c r="J44" s="84"/>
      <c r="K44" s="84"/>
      <c r="L44" s="84"/>
      <c r="M44" s="103"/>
      <c r="N44" s="84"/>
      <c r="O44" s="84"/>
      <c r="P44" s="84"/>
      <c r="Q44" s="103"/>
      <c r="R44" s="84"/>
      <c r="S44" s="84"/>
      <c r="T44" s="84"/>
      <c r="U44" s="103"/>
      <c r="V44" s="84"/>
      <c r="W44" s="84"/>
      <c r="X44" s="84"/>
      <c r="Y44" s="103"/>
      <c r="Z44" s="84"/>
      <c r="AA44" s="84"/>
      <c r="AB44" s="84"/>
      <c r="AC44" s="103"/>
      <c r="AD44" s="84"/>
      <c r="AE44" s="84"/>
      <c r="AF44" s="84"/>
      <c r="AG44" s="84"/>
      <c r="AH44" s="84"/>
      <c r="AI44" s="84"/>
      <c r="AJ44" s="103"/>
      <c r="AK44" s="103"/>
    </row>
    <row r="45" spans="1:37" ht="12.75">
      <c r="A45" s="2"/>
      <c r="B45" s="2"/>
      <c r="C45" s="2"/>
      <c r="D45" s="84"/>
      <c r="E45" s="84"/>
      <c r="F45" s="84"/>
      <c r="G45" s="84"/>
      <c r="H45" s="84"/>
      <c r="I45" s="84"/>
      <c r="J45" s="84"/>
      <c r="K45" s="84"/>
      <c r="L45" s="84"/>
      <c r="M45" s="103"/>
      <c r="N45" s="84"/>
      <c r="O45" s="84"/>
      <c r="P45" s="84"/>
      <c r="Q45" s="103"/>
      <c r="R45" s="84"/>
      <c r="S45" s="84"/>
      <c r="T45" s="84"/>
      <c r="U45" s="103"/>
      <c r="V45" s="84"/>
      <c r="W45" s="84"/>
      <c r="X45" s="84"/>
      <c r="Y45" s="103"/>
      <c r="Z45" s="84"/>
      <c r="AA45" s="84"/>
      <c r="AB45" s="84"/>
      <c r="AC45" s="103"/>
      <c r="AD45" s="84"/>
      <c r="AE45" s="84"/>
      <c r="AF45" s="84"/>
      <c r="AG45" s="84"/>
      <c r="AH45" s="84"/>
      <c r="AI45" s="84"/>
      <c r="AJ45" s="103"/>
      <c r="AK45" s="103"/>
    </row>
    <row r="46" spans="1:37" ht="12.75">
      <c r="A46" s="2"/>
      <c r="B46" s="2"/>
      <c r="C46" s="2"/>
      <c r="D46" s="84"/>
      <c r="E46" s="84"/>
      <c r="F46" s="84"/>
      <c r="G46" s="84"/>
      <c r="H46" s="84"/>
      <c r="I46" s="84"/>
      <c r="J46" s="84"/>
      <c r="K46" s="84"/>
      <c r="L46" s="84"/>
      <c r="M46" s="103"/>
      <c r="N46" s="84"/>
      <c r="O46" s="84"/>
      <c r="P46" s="84"/>
      <c r="Q46" s="103"/>
      <c r="R46" s="84"/>
      <c r="S46" s="84"/>
      <c r="T46" s="84"/>
      <c r="U46" s="103"/>
      <c r="V46" s="84"/>
      <c r="W46" s="84"/>
      <c r="X46" s="84"/>
      <c r="Y46" s="103"/>
      <c r="Z46" s="84"/>
      <c r="AA46" s="84"/>
      <c r="AB46" s="84"/>
      <c r="AC46" s="103"/>
      <c r="AD46" s="84"/>
      <c r="AE46" s="84"/>
      <c r="AF46" s="84"/>
      <c r="AG46" s="84"/>
      <c r="AH46" s="84"/>
      <c r="AI46" s="84"/>
      <c r="AJ46" s="103"/>
      <c r="AK46" s="103"/>
    </row>
    <row r="47" spans="1:37" ht="12.75">
      <c r="A47" s="2"/>
      <c r="B47" s="2"/>
      <c r="C47" s="2"/>
      <c r="D47" s="84"/>
      <c r="E47" s="84"/>
      <c r="F47" s="84"/>
      <c r="G47" s="84"/>
      <c r="H47" s="84"/>
      <c r="I47" s="84"/>
      <c r="J47" s="84"/>
      <c r="K47" s="84"/>
      <c r="L47" s="84"/>
      <c r="M47" s="103"/>
      <c r="N47" s="84"/>
      <c r="O47" s="84"/>
      <c r="P47" s="84"/>
      <c r="Q47" s="103"/>
      <c r="R47" s="84"/>
      <c r="S47" s="84"/>
      <c r="T47" s="84"/>
      <c r="U47" s="103"/>
      <c r="V47" s="84"/>
      <c r="W47" s="84"/>
      <c r="X47" s="84"/>
      <c r="Y47" s="103"/>
      <c r="Z47" s="84"/>
      <c r="AA47" s="84"/>
      <c r="AB47" s="84"/>
      <c r="AC47" s="103"/>
      <c r="AD47" s="84"/>
      <c r="AE47" s="84"/>
      <c r="AF47" s="84"/>
      <c r="AG47" s="84"/>
      <c r="AH47" s="84"/>
      <c r="AI47" s="84"/>
      <c r="AJ47" s="103"/>
      <c r="AK47" s="103"/>
    </row>
    <row r="48" spans="1:37" ht="12.75">
      <c r="A48" s="2"/>
      <c r="B48" s="2"/>
      <c r="C48" s="2"/>
      <c r="D48" s="84"/>
      <c r="E48" s="84"/>
      <c r="F48" s="84"/>
      <c r="G48" s="84"/>
      <c r="H48" s="84"/>
      <c r="I48" s="84"/>
      <c r="J48" s="84"/>
      <c r="K48" s="84"/>
      <c r="L48" s="84"/>
      <c r="M48" s="103"/>
      <c r="N48" s="84"/>
      <c r="O48" s="84"/>
      <c r="P48" s="84"/>
      <c r="Q48" s="103"/>
      <c r="R48" s="84"/>
      <c r="S48" s="84"/>
      <c r="T48" s="84"/>
      <c r="U48" s="103"/>
      <c r="V48" s="84"/>
      <c r="W48" s="84"/>
      <c r="X48" s="84"/>
      <c r="Y48" s="103"/>
      <c r="Z48" s="84"/>
      <c r="AA48" s="84"/>
      <c r="AB48" s="84"/>
      <c r="AC48" s="103"/>
      <c r="AD48" s="84"/>
      <c r="AE48" s="84"/>
      <c r="AF48" s="84"/>
      <c r="AG48" s="84"/>
      <c r="AH48" s="84"/>
      <c r="AI48" s="84"/>
      <c r="AJ48" s="103"/>
      <c r="AK48" s="103"/>
    </row>
    <row r="49" spans="1:37" ht="12.75">
      <c r="A49" s="2"/>
      <c r="B49" s="2"/>
      <c r="C49" s="2"/>
      <c r="D49" s="84"/>
      <c r="E49" s="84"/>
      <c r="F49" s="84"/>
      <c r="G49" s="84"/>
      <c r="H49" s="84"/>
      <c r="I49" s="84"/>
      <c r="J49" s="84"/>
      <c r="K49" s="84"/>
      <c r="L49" s="84"/>
      <c r="M49" s="103"/>
      <c r="N49" s="84"/>
      <c r="O49" s="84"/>
      <c r="P49" s="84"/>
      <c r="Q49" s="103"/>
      <c r="R49" s="84"/>
      <c r="S49" s="84"/>
      <c r="T49" s="84"/>
      <c r="U49" s="103"/>
      <c r="V49" s="84"/>
      <c r="W49" s="84"/>
      <c r="X49" s="84"/>
      <c r="Y49" s="103"/>
      <c r="Z49" s="84"/>
      <c r="AA49" s="84"/>
      <c r="AB49" s="84"/>
      <c r="AC49" s="103"/>
      <c r="AD49" s="84"/>
      <c r="AE49" s="84"/>
      <c r="AF49" s="84"/>
      <c r="AG49" s="84"/>
      <c r="AH49" s="84"/>
      <c r="AI49" s="84"/>
      <c r="AJ49" s="103"/>
      <c r="AK49" s="103"/>
    </row>
    <row r="50" spans="1:37" ht="12.75">
      <c r="A50" s="2"/>
      <c r="B50" s="2"/>
      <c r="C50" s="2"/>
      <c r="D50" s="84"/>
      <c r="E50" s="84"/>
      <c r="F50" s="84"/>
      <c r="G50" s="84"/>
      <c r="H50" s="84"/>
      <c r="I50" s="84"/>
      <c r="J50" s="84"/>
      <c r="K50" s="84"/>
      <c r="L50" s="84"/>
      <c r="M50" s="103"/>
      <c r="N50" s="84"/>
      <c r="O50" s="84"/>
      <c r="P50" s="84"/>
      <c r="Q50" s="103"/>
      <c r="R50" s="84"/>
      <c r="S50" s="84"/>
      <c r="T50" s="84"/>
      <c r="U50" s="103"/>
      <c r="V50" s="84"/>
      <c r="W50" s="84"/>
      <c r="X50" s="84"/>
      <c r="Y50" s="103"/>
      <c r="Z50" s="84"/>
      <c r="AA50" s="84"/>
      <c r="AB50" s="84"/>
      <c r="AC50" s="103"/>
      <c r="AD50" s="84"/>
      <c r="AE50" s="84"/>
      <c r="AF50" s="84"/>
      <c r="AG50" s="84"/>
      <c r="AH50" s="84"/>
      <c r="AI50" s="84"/>
      <c r="AJ50" s="103"/>
      <c r="AK50" s="103"/>
    </row>
    <row r="51" spans="1:37" ht="12.75">
      <c r="A51" s="2"/>
      <c r="B51" s="2"/>
      <c r="C51" s="2"/>
      <c r="D51" s="84"/>
      <c r="E51" s="84"/>
      <c r="F51" s="84"/>
      <c r="G51" s="84"/>
      <c r="H51" s="84"/>
      <c r="I51" s="84"/>
      <c r="J51" s="84"/>
      <c r="K51" s="84"/>
      <c r="L51" s="84"/>
      <c r="M51" s="103"/>
      <c r="N51" s="84"/>
      <c r="O51" s="84"/>
      <c r="P51" s="84"/>
      <c r="Q51" s="103"/>
      <c r="R51" s="84"/>
      <c r="S51" s="84"/>
      <c r="T51" s="84"/>
      <c r="U51" s="103"/>
      <c r="V51" s="84"/>
      <c r="W51" s="84"/>
      <c r="X51" s="84"/>
      <c r="Y51" s="103"/>
      <c r="Z51" s="84"/>
      <c r="AA51" s="84"/>
      <c r="AB51" s="84"/>
      <c r="AC51" s="103"/>
      <c r="AD51" s="84"/>
      <c r="AE51" s="84"/>
      <c r="AF51" s="84"/>
      <c r="AG51" s="84"/>
      <c r="AH51" s="84"/>
      <c r="AI51" s="84"/>
      <c r="AJ51" s="103"/>
      <c r="AK51" s="103"/>
    </row>
    <row r="52" spans="1:37" ht="12.75">
      <c r="A52" s="2"/>
      <c r="B52" s="2"/>
      <c r="C52" s="2"/>
      <c r="D52" s="84"/>
      <c r="E52" s="84"/>
      <c r="F52" s="84"/>
      <c r="G52" s="84"/>
      <c r="H52" s="84"/>
      <c r="I52" s="84"/>
      <c r="J52" s="84"/>
      <c r="K52" s="84"/>
      <c r="L52" s="84"/>
      <c r="M52" s="103"/>
      <c r="N52" s="84"/>
      <c r="O52" s="84"/>
      <c r="P52" s="84"/>
      <c r="Q52" s="103"/>
      <c r="R52" s="84"/>
      <c r="S52" s="84"/>
      <c r="T52" s="84"/>
      <c r="U52" s="103"/>
      <c r="V52" s="84"/>
      <c r="W52" s="84"/>
      <c r="X52" s="84"/>
      <c r="Y52" s="103"/>
      <c r="Z52" s="84"/>
      <c r="AA52" s="84"/>
      <c r="AB52" s="84"/>
      <c r="AC52" s="103"/>
      <c r="AD52" s="84"/>
      <c r="AE52" s="84"/>
      <c r="AF52" s="84"/>
      <c r="AG52" s="84"/>
      <c r="AH52" s="84"/>
      <c r="AI52" s="84"/>
      <c r="AJ52" s="103"/>
      <c r="AK52" s="103"/>
    </row>
    <row r="53" spans="1:37" ht="12.75">
      <c r="A53" s="2"/>
      <c r="B53" s="2"/>
      <c r="C53" s="2"/>
      <c r="D53" s="84"/>
      <c r="E53" s="84"/>
      <c r="F53" s="84"/>
      <c r="G53" s="84"/>
      <c r="H53" s="84"/>
      <c r="I53" s="84"/>
      <c r="J53" s="84"/>
      <c r="K53" s="84"/>
      <c r="L53" s="84"/>
      <c r="M53" s="103"/>
      <c r="N53" s="84"/>
      <c r="O53" s="84"/>
      <c r="P53" s="84"/>
      <c r="Q53" s="103"/>
      <c r="R53" s="84"/>
      <c r="S53" s="84"/>
      <c r="T53" s="84"/>
      <c r="U53" s="103"/>
      <c r="V53" s="84"/>
      <c r="W53" s="84"/>
      <c r="X53" s="84"/>
      <c r="Y53" s="103"/>
      <c r="Z53" s="84"/>
      <c r="AA53" s="84"/>
      <c r="AB53" s="84"/>
      <c r="AC53" s="103"/>
      <c r="AD53" s="84"/>
      <c r="AE53" s="84"/>
      <c r="AF53" s="84"/>
      <c r="AG53" s="84"/>
      <c r="AH53" s="84"/>
      <c r="AI53" s="84"/>
      <c r="AJ53" s="103"/>
      <c r="AK53" s="103"/>
    </row>
    <row r="54" spans="1:37" ht="12.75">
      <c r="A54" s="2"/>
      <c r="B54" s="2"/>
      <c r="C54" s="2"/>
      <c r="D54" s="84"/>
      <c r="E54" s="84"/>
      <c r="F54" s="84"/>
      <c r="G54" s="84"/>
      <c r="H54" s="84"/>
      <c r="I54" s="84"/>
      <c r="J54" s="84"/>
      <c r="K54" s="84"/>
      <c r="L54" s="84"/>
      <c r="M54" s="103"/>
      <c r="N54" s="84"/>
      <c r="O54" s="84"/>
      <c r="P54" s="84"/>
      <c r="Q54" s="103"/>
      <c r="R54" s="84"/>
      <c r="S54" s="84"/>
      <c r="T54" s="84"/>
      <c r="U54" s="103"/>
      <c r="V54" s="84"/>
      <c r="W54" s="84"/>
      <c r="X54" s="84"/>
      <c r="Y54" s="103"/>
      <c r="Z54" s="84"/>
      <c r="AA54" s="84"/>
      <c r="AB54" s="84"/>
      <c r="AC54" s="103"/>
      <c r="AD54" s="84"/>
      <c r="AE54" s="84"/>
      <c r="AF54" s="84"/>
      <c r="AG54" s="84"/>
      <c r="AH54" s="84"/>
      <c r="AI54" s="84"/>
      <c r="AJ54" s="103"/>
      <c r="AK54" s="103"/>
    </row>
    <row r="55" spans="1:37" ht="12.75">
      <c r="A55" s="2"/>
      <c r="B55" s="2"/>
      <c r="C55" s="2"/>
      <c r="D55" s="84"/>
      <c r="E55" s="84"/>
      <c r="F55" s="84"/>
      <c r="G55" s="84"/>
      <c r="H55" s="84"/>
      <c r="I55" s="84"/>
      <c r="J55" s="84"/>
      <c r="K55" s="84"/>
      <c r="L55" s="84"/>
      <c r="M55" s="103"/>
      <c r="N55" s="84"/>
      <c r="O55" s="84"/>
      <c r="P55" s="84"/>
      <c r="Q55" s="103"/>
      <c r="R55" s="84"/>
      <c r="S55" s="84"/>
      <c r="T55" s="84"/>
      <c r="U55" s="103"/>
      <c r="V55" s="84"/>
      <c r="W55" s="84"/>
      <c r="X55" s="84"/>
      <c r="Y55" s="103"/>
      <c r="Z55" s="84"/>
      <c r="AA55" s="84"/>
      <c r="AB55" s="84"/>
      <c r="AC55" s="103"/>
      <c r="AD55" s="84"/>
      <c r="AE55" s="84"/>
      <c r="AF55" s="84"/>
      <c r="AG55" s="84"/>
      <c r="AH55" s="84"/>
      <c r="AI55" s="84"/>
      <c r="AJ55" s="103"/>
      <c r="AK55" s="103"/>
    </row>
    <row r="56" spans="1:37" ht="12.75">
      <c r="A56" s="2"/>
      <c r="B56" s="2"/>
      <c r="C56" s="2"/>
      <c r="D56" s="84"/>
      <c r="E56" s="84"/>
      <c r="F56" s="84"/>
      <c r="G56" s="84"/>
      <c r="H56" s="84"/>
      <c r="I56" s="84"/>
      <c r="J56" s="84"/>
      <c r="K56" s="84"/>
      <c r="L56" s="84"/>
      <c r="M56" s="103"/>
      <c r="N56" s="84"/>
      <c r="O56" s="84"/>
      <c r="P56" s="84"/>
      <c r="Q56" s="103"/>
      <c r="R56" s="84"/>
      <c r="S56" s="84"/>
      <c r="T56" s="84"/>
      <c r="U56" s="103"/>
      <c r="V56" s="84"/>
      <c r="W56" s="84"/>
      <c r="X56" s="84"/>
      <c r="Y56" s="103"/>
      <c r="Z56" s="84"/>
      <c r="AA56" s="84"/>
      <c r="AB56" s="84"/>
      <c r="AC56" s="103"/>
      <c r="AD56" s="84"/>
      <c r="AE56" s="84"/>
      <c r="AF56" s="84"/>
      <c r="AG56" s="84"/>
      <c r="AH56" s="84"/>
      <c r="AI56" s="84"/>
      <c r="AJ56" s="103"/>
      <c r="AK56" s="103"/>
    </row>
    <row r="57" spans="1:37" ht="12.75">
      <c r="A57" s="2"/>
      <c r="B57" s="2"/>
      <c r="C57" s="2"/>
      <c r="D57" s="84"/>
      <c r="E57" s="84"/>
      <c r="F57" s="84"/>
      <c r="G57" s="84"/>
      <c r="H57" s="84"/>
      <c r="I57" s="84"/>
      <c r="J57" s="84"/>
      <c r="K57" s="84"/>
      <c r="L57" s="84"/>
      <c r="M57" s="103"/>
      <c r="N57" s="84"/>
      <c r="O57" s="84"/>
      <c r="P57" s="84"/>
      <c r="Q57" s="103"/>
      <c r="R57" s="84"/>
      <c r="S57" s="84"/>
      <c r="T57" s="84"/>
      <c r="U57" s="103"/>
      <c r="V57" s="84"/>
      <c r="W57" s="84"/>
      <c r="X57" s="84"/>
      <c r="Y57" s="103"/>
      <c r="Z57" s="84"/>
      <c r="AA57" s="84"/>
      <c r="AB57" s="84"/>
      <c r="AC57" s="103"/>
      <c r="AD57" s="84"/>
      <c r="AE57" s="84"/>
      <c r="AF57" s="84"/>
      <c r="AG57" s="84"/>
      <c r="AH57" s="84"/>
      <c r="AI57" s="84"/>
      <c r="AJ57" s="103"/>
      <c r="AK57" s="103"/>
    </row>
    <row r="58" spans="1:37" ht="12.75">
      <c r="A58" s="2"/>
      <c r="B58" s="2"/>
      <c r="C58" s="2"/>
      <c r="D58" s="84"/>
      <c r="E58" s="84"/>
      <c r="F58" s="84"/>
      <c r="G58" s="84"/>
      <c r="H58" s="84"/>
      <c r="I58" s="84"/>
      <c r="J58" s="84"/>
      <c r="K58" s="84"/>
      <c r="L58" s="84"/>
      <c r="M58" s="103"/>
      <c r="N58" s="84"/>
      <c r="O58" s="84"/>
      <c r="P58" s="84"/>
      <c r="Q58" s="103"/>
      <c r="R58" s="84"/>
      <c r="S58" s="84"/>
      <c r="T58" s="84"/>
      <c r="U58" s="103"/>
      <c r="V58" s="84"/>
      <c r="W58" s="84"/>
      <c r="X58" s="84"/>
      <c r="Y58" s="103"/>
      <c r="Z58" s="84"/>
      <c r="AA58" s="84"/>
      <c r="AB58" s="84"/>
      <c r="AC58" s="103"/>
      <c r="AD58" s="84"/>
      <c r="AE58" s="84"/>
      <c r="AF58" s="84"/>
      <c r="AG58" s="84"/>
      <c r="AH58" s="84"/>
      <c r="AI58" s="84"/>
      <c r="AJ58" s="103"/>
      <c r="AK58" s="103"/>
    </row>
    <row r="59" spans="1:37" ht="12.75">
      <c r="A59" s="2"/>
      <c r="B59" s="2"/>
      <c r="C59" s="2"/>
      <c r="D59" s="84"/>
      <c r="E59" s="84"/>
      <c r="F59" s="84"/>
      <c r="G59" s="84"/>
      <c r="H59" s="84"/>
      <c r="I59" s="84"/>
      <c r="J59" s="84"/>
      <c r="K59" s="84"/>
      <c r="L59" s="84"/>
      <c r="M59" s="103"/>
      <c r="N59" s="84"/>
      <c r="O59" s="84"/>
      <c r="P59" s="84"/>
      <c r="Q59" s="103"/>
      <c r="R59" s="84"/>
      <c r="S59" s="84"/>
      <c r="T59" s="84"/>
      <c r="U59" s="103"/>
      <c r="V59" s="84"/>
      <c r="W59" s="84"/>
      <c r="X59" s="84"/>
      <c r="Y59" s="103"/>
      <c r="Z59" s="84"/>
      <c r="AA59" s="84"/>
      <c r="AB59" s="84"/>
      <c r="AC59" s="103"/>
      <c r="AD59" s="84"/>
      <c r="AE59" s="84"/>
      <c r="AF59" s="84"/>
      <c r="AG59" s="84"/>
      <c r="AH59" s="84"/>
      <c r="AI59" s="84"/>
      <c r="AJ59" s="103"/>
      <c r="AK59" s="103"/>
    </row>
    <row r="60" spans="1:37" ht="12.75">
      <c r="A60" s="2"/>
      <c r="B60" s="2"/>
      <c r="C60" s="2"/>
      <c r="D60" s="84"/>
      <c r="E60" s="84"/>
      <c r="F60" s="84"/>
      <c r="G60" s="84"/>
      <c r="H60" s="84"/>
      <c r="I60" s="84"/>
      <c r="J60" s="84"/>
      <c r="K60" s="84"/>
      <c r="L60" s="84"/>
      <c r="M60" s="103"/>
      <c r="N60" s="84"/>
      <c r="O60" s="84"/>
      <c r="P60" s="84"/>
      <c r="Q60" s="103"/>
      <c r="R60" s="84"/>
      <c r="S60" s="84"/>
      <c r="T60" s="84"/>
      <c r="U60" s="103"/>
      <c r="V60" s="84"/>
      <c r="W60" s="84"/>
      <c r="X60" s="84"/>
      <c r="Y60" s="103"/>
      <c r="Z60" s="84"/>
      <c r="AA60" s="84"/>
      <c r="AB60" s="84"/>
      <c r="AC60" s="103"/>
      <c r="AD60" s="84"/>
      <c r="AE60" s="84"/>
      <c r="AF60" s="84"/>
      <c r="AG60" s="84"/>
      <c r="AH60" s="84"/>
      <c r="AI60" s="84"/>
      <c r="AJ60" s="103"/>
      <c r="AK60" s="103"/>
    </row>
    <row r="61" spans="1:37" ht="12.75">
      <c r="A61" s="2"/>
      <c r="B61" s="2"/>
      <c r="C61" s="2"/>
      <c r="D61" s="84"/>
      <c r="E61" s="84"/>
      <c r="F61" s="84"/>
      <c r="G61" s="84"/>
      <c r="H61" s="84"/>
      <c r="I61" s="84"/>
      <c r="J61" s="84"/>
      <c r="K61" s="84"/>
      <c r="L61" s="84"/>
      <c r="M61" s="103"/>
      <c r="N61" s="84"/>
      <c r="O61" s="84"/>
      <c r="P61" s="84"/>
      <c r="Q61" s="103"/>
      <c r="R61" s="84"/>
      <c r="S61" s="84"/>
      <c r="T61" s="84"/>
      <c r="U61" s="103"/>
      <c r="V61" s="84"/>
      <c r="W61" s="84"/>
      <c r="X61" s="84"/>
      <c r="Y61" s="103"/>
      <c r="Z61" s="84"/>
      <c r="AA61" s="84"/>
      <c r="AB61" s="84"/>
      <c r="AC61" s="103"/>
      <c r="AD61" s="84"/>
      <c r="AE61" s="84"/>
      <c r="AF61" s="84"/>
      <c r="AG61" s="84"/>
      <c r="AH61" s="84"/>
      <c r="AI61" s="84"/>
      <c r="AJ61" s="103"/>
      <c r="AK61" s="103"/>
    </row>
    <row r="62" spans="1:37" ht="12.75">
      <c r="A62" s="2"/>
      <c r="B62" s="2"/>
      <c r="C62" s="2"/>
      <c r="D62" s="84"/>
      <c r="E62" s="84"/>
      <c r="F62" s="84"/>
      <c r="G62" s="84"/>
      <c r="H62" s="84"/>
      <c r="I62" s="84"/>
      <c r="J62" s="84"/>
      <c r="K62" s="84"/>
      <c r="L62" s="84"/>
      <c r="M62" s="103"/>
      <c r="N62" s="84"/>
      <c r="O62" s="84"/>
      <c r="P62" s="84"/>
      <c r="Q62" s="103"/>
      <c r="R62" s="84"/>
      <c r="S62" s="84"/>
      <c r="T62" s="84"/>
      <c r="U62" s="103"/>
      <c r="V62" s="84"/>
      <c r="W62" s="84"/>
      <c r="X62" s="84"/>
      <c r="Y62" s="103"/>
      <c r="Z62" s="84"/>
      <c r="AA62" s="84"/>
      <c r="AB62" s="84"/>
      <c r="AC62" s="103"/>
      <c r="AD62" s="84"/>
      <c r="AE62" s="84"/>
      <c r="AF62" s="84"/>
      <c r="AG62" s="84"/>
      <c r="AH62" s="84"/>
      <c r="AI62" s="84"/>
      <c r="AJ62" s="103"/>
      <c r="AK62" s="103"/>
    </row>
    <row r="63" spans="1:37" ht="12.75">
      <c r="A63" s="2"/>
      <c r="B63" s="2"/>
      <c r="C63" s="2"/>
      <c r="D63" s="84"/>
      <c r="E63" s="84"/>
      <c r="F63" s="84"/>
      <c r="G63" s="84"/>
      <c r="H63" s="84"/>
      <c r="I63" s="84"/>
      <c r="J63" s="84"/>
      <c r="K63" s="84"/>
      <c r="L63" s="84"/>
      <c r="M63" s="103"/>
      <c r="N63" s="84"/>
      <c r="O63" s="84"/>
      <c r="P63" s="84"/>
      <c r="Q63" s="103"/>
      <c r="R63" s="84"/>
      <c r="S63" s="84"/>
      <c r="T63" s="84"/>
      <c r="U63" s="103"/>
      <c r="V63" s="84"/>
      <c r="W63" s="84"/>
      <c r="X63" s="84"/>
      <c r="Y63" s="103"/>
      <c r="Z63" s="84"/>
      <c r="AA63" s="84"/>
      <c r="AB63" s="84"/>
      <c r="AC63" s="103"/>
      <c r="AD63" s="84"/>
      <c r="AE63" s="84"/>
      <c r="AF63" s="84"/>
      <c r="AG63" s="84"/>
      <c r="AH63" s="84"/>
      <c r="AI63" s="84"/>
      <c r="AJ63" s="103"/>
      <c r="AK63" s="103"/>
    </row>
    <row r="64" spans="1:37" ht="12.75">
      <c r="A64" s="2"/>
      <c r="B64" s="2"/>
      <c r="C64" s="2"/>
      <c r="D64" s="84"/>
      <c r="E64" s="84"/>
      <c r="F64" s="84"/>
      <c r="G64" s="84"/>
      <c r="H64" s="84"/>
      <c r="I64" s="84"/>
      <c r="J64" s="84"/>
      <c r="K64" s="84"/>
      <c r="L64" s="84"/>
      <c r="M64" s="103"/>
      <c r="N64" s="84"/>
      <c r="O64" s="84"/>
      <c r="P64" s="84"/>
      <c r="Q64" s="103"/>
      <c r="R64" s="84"/>
      <c r="S64" s="84"/>
      <c r="T64" s="84"/>
      <c r="U64" s="103"/>
      <c r="V64" s="84"/>
      <c r="W64" s="84"/>
      <c r="X64" s="84"/>
      <c r="Y64" s="103"/>
      <c r="Z64" s="84"/>
      <c r="AA64" s="84"/>
      <c r="AB64" s="84"/>
      <c r="AC64" s="103"/>
      <c r="AD64" s="84"/>
      <c r="AE64" s="84"/>
      <c r="AF64" s="84"/>
      <c r="AG64" s="84"/>
      <c r="AH64" s="84"/>
      <c r="AI64" s="84"/>
      <c r="AJ64" s="103"/>
      <c r="AK64" s="103"/>
    </row>
    <row r="65" spans="1:37" ht="12.75">
      <c r="A65" s="2"/>
      <c r="B65" s="2"/>
      <c r="C65" s="2"/>
      <c r="D65" s="84"/>
      <c r="E65" s="84"/>
      <c r="F65" s="84"/>
      <c r="G65" s="84"/>
      <c r="H65" s="84"/>
      <c r="I65" s="84"/>
      <c r="J65" s="84"/>
      <c r="K65" s="84"/>
      <c r="L65" s="84"/>
      <c r="M65" s="103"/>
      <c r="N65" s="84"/>
      <c r="O65" s="84"/>
      <c r="P65" s="84"/>
      <c r="Q65" s="103"/>
      <c r="R65" s="84"/>
      <c r="S65" s="84"/>
      <c r="T65" s="84"/>
      <c r="U65" s="103"/>
      <c r="V65" s="84"/>
      <c r="W65" s="84"/>
      <c r="X65" s="84"/>
      <c r="Y65" s="103"/>
      <c r="Z65" s="84"/>
      <c r="AA65" s="84"/>
      <c r="AB65" s="84"/>
      <c r="AC65" s="103"/>
      <c r="AD65" s="84"/>
      <c r="AE65" s="84"/>
      <c r="AF65" s="84"/>
      <c r="AG65" s="84"/>
      <c r="AH65" s="84"/>
      <c r="AI65" s="84"/>
      <c r="AJ65" s="103"/>
      <c r="AK65" s="103"/>
    </row>
    <row r="66" spans="1:37" ht="12.75">
      <c r="A66" s="2"/>
      <c r="B66" s="2"/>
      <c r="C66" s="2"/>
      <c r="D66" s="84"/>
      <c r="E66" s="84"/>
      <c r="F66" s="84"/>
      <c r="G66" s="84"/>
      <c r="H66" s="84"/>
      <c r="I66" s="84"/>
      <c r="J66" s="84"/>
      <c r="K66" s="84"/>
      <c r="L66" s="84"/>
      <c r="M66" s="103"/>
      <c r="N66" s="84"/>
      <c r="O66" s="84"/>
      <c r="P66" s="84"/>
      <c r="Q66" s="103"/>
      <c r="R66" s="84"/>
      <c r="S66" s="84"/>
      <c r="T66" s="84"/>
      <c r="U66" s="103"/>
      <c r="V66" s="84"/>
      <c r="W66" s="84"/>
      <c r="X66" s="84"/>
      <c r="Y66" s="103"/>
      <c r="Z66" s="84"/>
      <c r="AA66" s="84"/>
      <c r="AB66" s="84"/>
      <c r="AC66" s="103"/>
      <c r="AD66" s="84"/>
      <c r="AE66" s="84"/>
      <c r="AF66" s="84"/>
      <c r="AG66" s="84"/>
      <c r="AH66" s="84"/>
      <c r="AI66" s="84"/>
      <c r="AJ66" s="103"/>
      <c r="AK66" s="103"/>
    </row>
    <row r="67" spans="1:37" ht="12.75">
      <c r="A67" s="2"/>
      <c r="B67" s="2"/>
      <c r="C67" s="2"/>
      <c r="D67" s="84"/>
      <c r="E67" s="84"/>
      <c r="F67" s="84"/>
      <c r="G67" s="84"/>
      <c r="H67" s="84"/>
      <c r="I67" s="84"/>
      <c r="J67" s="84"/>
      <c r="K67" s="84"/>
      <c r="L67" s="84"/>
      <c r="M67" s="103"/>
      <c r="N67" s="84"/>
      <c r="O67" s="84"/>
      <c r="P67" s="84"/>
      <c r="Q67" s="103"/>
      <c r="R67" s="84"/>
      <c r="S67" s="84"/>
      <c r="T67" s="84"/>
      <c r="U67" s="103"/>
      <c r="V67" s="84"/>
      <c r="W67" s="84"/>
      <c r="X67" s="84"/>
      <c r="Y67" s="103"/>
      <c r="Z67" s="84"/>
      <c r="AA67" s="84"/>
      <c r="AB67" s="84"/>
      <c r="AC67" s="103"/>
      <c r="AD67" s="84"/>
      <c r="AE67" s="84"/>
      <c r="AF67" s="84"/>
      <c r="AG67" s="84"/>
      <c r="AH67" s="84"/>
      <c r="AI67" s="84"/>
      <c r="AJ67" s="103"/>
      <c r="AK67" s="103"/>
    </row>
    <row r="68" spans="1:37" ht="12.75">
      <c r="A68" s="2"/>
      <c r="B68" s="2"/>
      <c r="C68" s="2"/>
      <c r="D68" s="84"/>
      <c r="E68" s="84"/>
      <c r="F68" s="84"/>
      <c r="G68" s="84"/>
      <c r="H68" s="84"/>
      <c r="I68" s="84"/>
      <c r="J68" s="84"/>
      <c r="K68" s="84"/>
      <c r="L68" s="84"/>
      <c r="M68" s="103"/>
      <c r="N68" s="84"/>
      <c r="O68" s="84"/>
      <c r="P68" s="84"/>
      <c r="Q68" s="103"/>
      <c r="R68" s="84"/>
      <c r="S68" s="84"/>
      <c r="T68" s="84"/>
      <c r="U68" s="103"/>
      <c r="V68" s="84"/>
      <c r="W68" s="84"/>
      <c r="X68" s="84"/>
      <c r="Y68" s="103"/>
      <c r="Z68" s="84"/>
      <c r="AA68" s="84"/>
      <c r="AB68" s="84"/>
      <c r="AC68" s="103"/>
      <c r="AD68" s="84"/>
      <c r="AE68" s="84"/>
      <c r="AF68" s="84"/>
      <c r="AG68" s="84"/>
      <c r="AH68" s="84"/>
      <c r="AI68" s="84"/>
      <c r="AJ68" s="103"/>
      <c r="AK68" s="103"/>
    </row>
    <row r="69" spans="1:37" ht="12.75">
      <c r="A69" s="2"/>
      <c r="B69" s="2"/>
      <c r="C69" s="2"/>
      <c r="D69" s="84"/>
      <c r="E69" s="84"/>
      <c r="F69" s="84"/>
      <c r="G69" s="84"/>
      <c r="H69" s="84"/>
      <c r="I69" s="84"/>
      <c r="J69" s="84"/>
      <c r="K69" s="84"/>
      <c r="L69" s="84"/>
      <c r="M69" s="103"/>
      <c r="N69" s="84"/>
      <c r="O69" s="84"/>
      <c r="P69" s="84"/>
      <c r="Q69" s="103"/>
      <c r="R69" s="84"/>
      <c r="S69" s="84"/>
      <c r="T69" s="84"/>
      <c r="U69" s="103"/>
      <c r="V69" s="84"/>
      <c r="W69" s="84"/>
      <c r="X69" s="84"/>
      <c r="Y69" s="103"/>
      <c r="Z69" s="84"/>
      <c r="AA69" s="84"/>
      <c r="AB69" s="84"/>
      <c r="AC69" s="103"/>
      <c r="AD69" s="84"/>
      <c r="AE69" s="84"/>
      <c r="AF69" s="84"/>
      <c r="AG69" s="84"/>
      <c r="AH69" s="84"/>
      <c r="AI69" s="84"/>
      <c r="AJ69" s="103"/>
      <c r="AK69" s="103"/>
    </row>
    <row r="70" spans="1:37" ht="12.75">
      <c r="A70" s="2"/>
      <c r="B70" s="2"/>
      <c r="C70" s="2"/>
      <c r="D70" s="84"/>
      <c r="E70" s="84"/>
      <c r="F70" s="84"/>
      <c r="G70" s="84"/>
      <c r="H70" s="84"/>
      <c r="I70" s="84"/>
      <c r="J70" s="84"/>
      <c r="K70" s="84"/>
      <c r="L70" s="84"/>
      <c r="M70" s="103"/>
      <c r="N70" s="84"/>
      <c r="O70" s="84"/>
      <c r="P70" s="84"/>
      <c r="Q70" s="103"/>
      <c r="R70" s="84"/>
      <c r="S70" s="84"/>
      <c r="T70" s="84"/>
      <c r="U70" s="103"/>
      <c r="V70" s="84"/>
      <c r="W70" s="84"/>
      <c r="X70" s="84"/>
      <c r="Y70" s="103"/>
      <c r="Z70" s="84"/>
      <c r="AA70" s="84"/>
      <c r="AB70" s="84"/>
      <c r="AC70" s="103"/>
      <c r="AD70" s="84"/>
      <c r="AE70" s="84"/>
      <c r="AF70" s="84"/>
      <c r="AG70" s="84"/>
      <c r="AH70" s="84"/>
      <c r="AI70" s="84"/>
      <c r="AJ70" s="103"/>
      <c r="AK70" s="103"/>
    </row>
    <row r="71" spans="1:37" ht="12.75">
      <c r="A71" s="2"/>
      <c r="B71" s="2"/>
      <c r="C71" s="2"/>
      <c r="D71" s="84"/>
      <c r="E71" s="84"/>
      <c r="F71" s="84"/>
      <c r="G71" s="84"/>
      <c r="H71" s="84"/>
      <c r="I71" s="84"/>
      <c r="J71" s="84"/>
      <c r="K71" s="84"/>
      <c r="L71" s="84"/>
      <c r="M71" s="103"/>
      <c r="N71" s="84"/>
      <c r="O71" s="84"/>
      <c r="P71" s="84"/>
      <c r="Q71" s="103"/>
      <c r="R71" s="84"/>
      <c r="S71" s="84"/>
      <c r="T71" s="84"/>
      <c r="U71" s="103"/>
      <c r="V71" s="84"/>
      <c r="W71" s="84"/>
      <c r="X71" s="84"/>
      <c r="Y71" s="103"/>
      <c r="Z71" s="84"/>
      <c r="AA71" s="84"/>
      <c r="AB71" s="84"/>
      <c r="AC71" s="103"/>
      <c r="AD71" s="84"/>
      <c r="AE71" s="84"/>
      <c r="AF71" s="84"/>
      <c r="AG71" s="84"/>
      <c r="AH71" s="84"/>
      <c r="AI71" s="84"/>
      <c r="AJ71" s="103"/>
      <c r="AK71" s="103"/>
    </row>
    <row r="72" spans="1:37" ht="12.75">
      <c r="A72" s="2"/>
      <c r="B72" s="2"/>
      <c r="C72" s="2"/>
      <c r="D72" s="84"/>
      <c r="E72" s="84"/>
      <c r="F72" s="84"/>
      <c r="G72" s="84"/>
      <c r="H72" s="84"/>
      <c r="I72" s="84"/>
      <c r="J72" s="84"/>
      <c r="K72" s="84"/>
      <c r="L72" s="84"/>
      <c r="M72" s="103"/>
      <c r="N72" s="84"/>
      <c r="O72" s="84"/>
      <c r="P72" s="84"/>
      <c r="Q72" s="103"/>
      <c r="R72" s="84"/>
      <c r="S72" s="84"/>
      <c r="T72" s="84"/>
      <c r="U72" s="103"/>
      <c r="V72" s="84"/>
      <c r="W72" s="84"/>
      <c r="X72" s="84"/>
      <c r="Y72" s="103"/>
      <c r="Z72" s="84"/>
      <c r="AA72" s="84"/>
      <c r="AB72" s="84"/>
      <c r="AC72" s="103"/>
      <c r="AD72" s="84"/>
      <c r="AE72" s="84"/>
      <c r="AF72" s="84"/>
      <c r="AG72" s="84"/>
      <c r="AH72" s="84"/>
      <c r="AI72" s="84"/>
      <c r="AJ72" s="103"/>
      <c r="AK72" s="103"/>
    </row>
    <row r="73" spans="1:37" ht="12.75">
      <c r="A73" s="2"/>
      <c r="B73" s="2"/>
      <c r="C73" s="2"/>
      <c r="D73" s="84"/>
      <c r="E73" s="84"/>
      <c r="F73" s="84"/>
      <c r="G73" s="84"/>
      <c r="H73" s="84"/>
      <c r="I73" s="84"/>
      <c r="J73" s="84"/>
      <c r="K73" s="84"/>
      <c r="L73" s="84"/>
      <c r="M73" s="103"/>
      <c r="N73" s="84"/>
      <c r="O73" s="84"/>
      <c r="P73" s="84"/>
      <c r="Q73" s="103"/>
      <c r="R73" s="84"/>
      <c r="S73" s="84"/>
      <c r="T73" s="84"/>
      <c r="U73" s="103"/>
      <c r="V73" s="84"/>
      <c r="W73" s="84"/>
      <c r="X73" s="84"/>
      <c r="Y73" s="103"/>
      <c r="Z73" s="84"/>
      <c r="AA73" s="84"/>
      <c r="AB73" s="84"/>
      <c r="AC73" s="103"/>
      <c r="AD73" s="84"/>
      <c r="AE73" s="84"/>
      <c r="AF73" s="84"/>
      <c r="AG73" s="84"/>
      <c r="AH73" s="84"/>
      <c r="AI73" s="84"/>
      <c r="AJ73" s="103"/>
      <c r="AK73" s="103"/>
    </row>
    <row r="74" spans="1:37" ht="12.75">
      <c r="A74" s="2"/>
      <c r="B74" s="2"/>
      <c r="C74" s="2"/>
      <c r="D74" s="84"/>
      <c r="E74" s="84"/>
      <c r="F74" s="84"/>
      <c r="G74" s="84"/>
      <c r="H74" s="84"/>
      <c r="I74" s="84"/>
      <c r="J74" s="84"/>
      <c r="K74" s="84"/>
      <c r="L74" s="84"/>
      <c r="M74" s="103"/>
      <c r="N74" s="84"/>
      <c r="O74" s="84"/>
      <c r="P74" s="84"/>
      <c r="Q74" s="103"/>
      <c r="R74" s="84"/>
      <c r="S74" s="84"/>
      <c r="T74" s="84"/>
      <c r="U74" s="103"/>
      <c r="V74" s="84"/>
      <c r="W74" s="84"/>
      <c r="X74" s="84"/>
      <c r="Y74" s="103"/>
      <c r="Z74" s="84"/>
      <c r="AA74" s="84"/>
      <c r="AB74" s="84"/>
      <c r="AC74" s="103"/>
      <c r="AD74" s="84"/>
      <c r="AE74" s="84"/>
      <c r="AF74" s="84"/>
      <c r="AG74" s="84"/>
      <c r="AH74" s="84"/>
      <c r="AI74" s="84"/>
      <c r="AJ74" s="103"/>
      <c r="AK74" s="103"/>
    </row>
    <row r="75" spans="1:37" ht="12.75">
      <c r="A75" s="2"/>
      <c r="B75" s="2"/>
      <c r="C75" s="2"/>
      <c r="D75" s="84"/>
      <c r="E75" s="84"/>
      <c r="F75" s="84"/>
      <c r="G75" s="84"/>
      <c r="H75" s="84"/>
      <c r="I75" s="84"/>
      <c r="J75" s="84"/>
      <c r="K75" s="84"/>
      <c r="L75" s="84"/>
      <c r="M75" s="103"/>
      <c r="N75" s="84"/>
      <c r="O75" s="84"/>
      <c r="P75" s="84"/>
      <c r="Q75" s="103"/>
      <c r="R75" s="84"/>
      <c r="S75" s="84"/>
      <c r="T75" s="84"/>
      <c r="U75" s="103"/>
      <c r="V75" s="84"/>
      <c r="W75" s="84"/>
      <c r="X75" s="84"/>
      <c r="Y75" s="103"/>
      <c r="Z75" s="84"/>
      <c r="AA75" s="84"/>
      <c r="AB75" s="84"/>
      <c r="AC75" s="103"/>
      <c r="AD75" s="84"/>
      <c r="AE75" s="84"/>
      <c r="AF75" s="84"/>
      <c r="AG75" s="84"/>
      <c r="AH75" s="84"/>
      <c r="AI75" s="84"/>
      <c r="AJ75" s="103"/>
      <c r="AK75" s="103"/>
    </row>
    <row r="76" spans="1:37" ht="12.75">
      <c r="A76" s="2"/>
      <c r="B76" s="2"/>
      <c r="C76" s="2"/>
      <c r="D76" s="84"/>
      <c r="E76" s="84"/>
      <c r="F76" s="84"/>
      <c r="G76" s="84"/>
      <c r="H76" s="84"/>
      <c r="I76" s="84"/>
      <c r="J76" s="84"/>
      <c r="K76" s="84"/>
      <c r="L76" s="84"/>
      <c r="M76" s="103"/>
      <c r="N76" s="84"/>
      <c r="O76" s="84"/>
      <c r="P76" s="84"/>
      <c r="Q76" s="103"/>
      <c r="R76" s="84"/>
      <c r="S76" s="84"/>
      <c r="T76" s="84"/>
      <c r="U76" s="103"/>
      <c r="V76" s="84"/>
      <c r="W76" s="84"/>
      <c r="X76" s="84"/>
      <c r="Y76" s="103"/>
      <c r="Z76" s="84"/>
      <c r="AA76" s="84"/>
      <c r="AB76" s="84"/>
      <c r="AC76" s="103"/>
      <c r="AD76" s="84"/>
      <c r="AE76" s="84"/>
      <c r="AF76" s="84"/>
      <c r="AG76" s="84"/>
      <c r="AH76" s="84"/>
      <c r="AI76" s="84"/>
      <c r="AJ76" s="103"/>
      <c r="AK76" s="103"/>
    </row>
    <row r="77" spans="1:37" ht="12.75">
      <c r="A77" s="2"/>
      <c r="B77" s="2"/>
      <c r="C77" s="2"/>
      <c r="D77" s="84"/>
      <c r="E77" s="84"/>
      <c r="F77" s="84"/>
      <c r="G77" s="84"/>
      <c r="H77" s="84"/>
      <c r="I77" s="84"/>
      <c r="J77" s="84"/>
      <c r="K77" s="84"/>
      <c r="L77" s="84"/>
      <c r="M77" s="103"/>
      <c r="N77" s="84"/>
      <c r="O77" s="84"/>
      <c r="P77" s="84"/>
      <c r="Q77" s="103"/>
      <c r="R77" s="84"/>
      <c r="S77" s="84"/>
      <c r="T77" s="84"/>
      <c r="U77" s="103"/>
      <c r="V77" s="84"/>
      <c r="W77" s="84"/>
      <c r="X77" s="84"/>
      <c r="Y77" s="103"/>
      <c r="Z77" s="84"/>
      <c r="AA77" s="84"/>
      <c r="AB77" s="84"/>
      <c r="AC77" s="103"/>
      <c r="AD77" s="84"/>
      <c r="AE77" s="84"/>
      <c r="AF77" s="84"/>
      <c r="AG77" s="84"/>
      <c r="AH77" s="84"/>
      <c r="AI77" s="84"/>
      <c r="AJ77" s="103"/>
      <c r="AK77" s="103"/>
    </row>
    <row r="78" spans="1:37" ht="12.75">
      <c r="A78" s="2"/>
      <c r="B78" s="2"/>
      <c r="C78" s="2"/>
      <c r="D78" s="84"/>
      <c r="E78" s="84"/>
      <c r="F78" s="84"/>
      <c r="G78" s="84"/>
      <c r="H78" s="84"/>
      <c r="I78" s="84"/>
      <c r="J78" s="84"/>
      <c r="K78" s="84"/>
      <c r="L78" s="84"/>
      <c r="M78" s="103"/>
      <c r="N78" s="84"/>
      <c r="O78" s="84"/>
      <c r="P78" s="84"/>
      <c r="Q78" s="103"/>
      <c r="R78" s="84"/>
      <c r="S78" s="84"/>
      <c r="T78" s="84"/>
      <c r="U78" s="103"/>
      <c r="V78" s="84"/>
      <c r="W78" s="84"/>
      <c r="X78" s="84"/>
      <c r="Y78" s="103"/>
      <c r="Z78" s="84"/>
      <c r="AA78" s="84"/>
      <c r="AB78" s="84"/>
      <c r="AC78" s="103"/>
      <c r="AD78" s="84"/>
      <c r="AE78" s="84"/>
      <c r="AF78" s="84"/>
      <c r="AG78" s="84"/>
      <c r="AH78" s="84"/>
      <c r="AI78" s="84"/>
      <c r="AJ78" s="103"/>
      <c r="AK78" s="103"/>
    </row>
    <row r="79" spans="1:37" ht="12.75">
      <c r="A79" s="2"/>
      <c r="B79" s="2"/>
      <c r="C79" s="2"/>
      <c r="D79" s="84"/>
      <c r="E79" s="84"/>
      <c r="F79" s="84"/>
      <c r="G79" s="84"/>
      <c r="H79" s="84"/>
      <c r="I79" s="84"/>
      <c r="J79" s="84"/>
      <c r="K79" s="84"/>
      <c r="L79" s="84"/>
      <c r="M79" s="103"/>
      <c r="N79" s="84"/>
      <c r="O79" s="84"/>
      <c r="P79" s="84"/>
      <c r="Q79" s="103"/>
      <c r="R79" s="84"/>
      <c r="S79" s="84"/>
      <c r="T79" s="84"/>
      <c r="U79" s="103"/>
      <c r="V79" s="84"/>
      <c r="W79" s="84"/>
      <c r="X79" s="84"/>
      <c r="Y79" s="103"/>
      <c r="Z79" s="84"/>
      <c r="AA79" s="84"/>
      <c r="AB79" s="84"/>
      <c r="AC79" s="103"/>
      <c r="AD79" s="84"/>
      <c r="AE79" s="84"/>
      <c r="AF79" s="84"/>
      <c r="AG79" s="84"/>
      <c r="AH79" s="84"/>
      <c r="AI79" s="84"/>
      <c r="AJ79" s="103"/>
      <c r="AK79" s="103"/>
    </row>
    <row r="80" spans="1:37" ht="12.75">
      <c r="A80" s="2"/>
      <c r="B80" s="2"/>
      <c r="C80" s="2"/>
      <c r="D80" s="84"/>
      <c r="E80" s="84"/>
      <c r="F80" s="84"/>
      <c r="G80" s="84"/>
      <c r="H80" s="84"/>
      <c r="I80" s="84"/>
      <c r="J80" s="84"/>
      <c r="K80" s="84"/>
      <c r="L80" s="84"/>
      <c r="M80" s="103"/>
      <c r="N80" s="84"/>
      <c r="O80" s="84"/>
      <c r="P80" s="84"/>
      <c r="Q80" s="103"/>
      <c r="R80" s="84"/>
      <c r="S80" s="84"/>
      <c r="T80" s="84"/>
      <c r="U80" s="103"/>
      <c r="V80" s="84"/>
      <c r="W80" s="84"/>
      <c r="X80" s="84"/>
      <c r="Y80" s="103"/>
      <c r="Z80" s="84"/>
      <c r="AA80" s="84"/>
      <c r="AB80" s="84"/>
      <c r="AC80" s="103"/>
      <c r="AD80" s="84"/>
      <c r="AE80" s="84"/>
      <c r="AF80" s="84"/>
      <c r="AG80" s="84"/>
      <c r="AH80" s="84"/>
      <c r="AI80" s="84"/>
      <c r="AJ80" s="103"/>
      <c r="AK80" s="103"/>
    </row>
    <row r="81" spans="1:37" ht="12.75">
      <c r="A81" s="2"/>
      <c r="B81" s="2"/>
      <c r="C81" s="2"/>
      <c r="D81" s="84"/>
      <c r="E81" s="84"/>
      <c r="F81" s="84"/>
      <c r="G81" s="84"/>
      <c r="H81" s="84"/>
      <c r="I81" s="84"/>
      <c r="J81" s="84"/>
      <c r="K81" s="84"/>
      <c r="L81" s="84"/>
      <c r="M81" s="103"/>
      <c r="N81" s="84"/>
      <c r="O81" s="84"/>
      <c r="P81" s="84"/>
      <c r="Q81" s="103"/>
      <c r="R81" s="84"/>
      <c r="S81" s="84"/>
      <c r="T81" s="84"/>
      <c r="U81" s="103"/>
      <c r="V81" s="84"/>
      <c r="W81" s="84"/>
      <c r="X81" s="84"/>
      <c r="Y81" s="103"/>
      <c r="Z81" s="84"/>
      <c r="AA81" s="84"/>
      <c r="AB81" s="84"/>
      <c r="AC81" s="103"/>
      <c r="AD81" s="84"/>
      <c r="AE81" s="84"/>
      <c r="AF81" s="84"/>
      <c r="AG81" s="84"/>
      <c r="AH81" s="84"/>
      <c r="AI81" s="84"/>
      <c r="AJ81" s="103"/>
      <c r="AK81" s="103"/>
    </row>
    <row r="82" spans="1:3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9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8" width="10.7109375" style="3" customWidth="1"/>
    <col min="29" max="29" width="11.7109375" style="3" customWidth="1"/>
    <col min="30" max="32" width="10.7109375" style="3" customWidth="1"/>
    <col min="33" max="35" width="10.7109375" style="3" hidden="1" customWidth="1"/>
    <col min="36" max="36" width="11.7109375" style="3" customWidth="1"/>
    <col min="37" max="37" width="10.7109375" style="3" customWidth="1"/>
    <col min="38" max="16384" width="9.140625" style="3" customWidth="1"/>
  </cols>
  <sheetData>
    <row r="1" spans="1:41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.75" customHeight="1">
      <c r="A2" s="4"/>
      <c r="B2" s="131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2"/>
      <c r="AM2" s="2"/>
      <c r="AN2" s="2"/>
      <c r="AO2" s="2"/>
    </row>
    <row r="3" spans="1:41" s="7" customFormat="1" ht="16.5">
      <c r="A3" s="5"/>
      <c r="B3" s="133" t="s">
        <v>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6"/>
      <c r="AM3" s="6"/>
      <c r="AN3" s="6"/>
      <c r="AO3" s="6"/>
    </row>
    <row r="4" spans="1:41" s="13" customFormat="1" ht="16.5" customHeight="1">
      <c r="A4" s="8"/>
      <c r="B4" s="9"/>
      <c r="C4" s="10"/>
      <c r="D4" s="135" t="s">
        <v>2</v>
      </c>
      <c r="E4" s="135"/>
      <c r="F4" s="135"/>
      <c r="G4" s="135" t="s">
        <v>3</v>
      </c>
      <c r="H4" s="135"/>
      <c r="I4" s="135"/>
      <c r="J4" s="136" t="s">
        <v>4</v>
      </c>
      <c r="K4" s="137"/>
      <c r="L4" s="137"/>
      <c r="M4" s="138"/>
      <c r="N4" s="136" t="s">
        <v>5</v>
      </c>
      <c r="O4" s="139"/>
      <c r="P4" s="139"/>
      <c r="Q4" s="140"/>
      <c r="R4" s="136" t="s">
        <v>6</v>
      </c>
      <c r="S4" s="139"/>
      <c r="T4" s="139"/>
      <c r="U4" s="140"/>
      <c r="V4" s="136" t="s">
        <v>7</v>
      </c>
      <c r="W4" s="141"/>
      <c r="X4" s="141"/>
      <c r="Y4" s="142"/>
      <c r="Z4" s="136" t="s">
        <v>8</v>
      </c>
      <c r="AA4" s="137"/>
      <c r="AB4" s="137"/>
      <c r="AC4" s="138"/>
      <c r="AD4" s="136" t="s">
        <v>9</v>
      </c>
      <c r="AE4" s="137"/>
      <c r="AF4" s="137"/>
      <c r="AG4" s="137"/>
      <c r="AH4" s="137"/>
      <c r="AI4" s="137"/>
      <c r="AJ4" s="138"/>
      <c r="AK4" s="11"/>
      <c r="AL4" s="12"/>
      <c r="AM4" s="12"/>
      <c r="AN4" s="12"/>
      <c r="AO4" s="12"/>
    </row>
    <row r="5" spans="1:41" s="13" customFormat="1" ht="81.75" customHeight="1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  <c r="AL5" s="12"/>
      <c r="AM5" s="12"/>
      <c r="AN5" s="12"/>
      <c r="AO5" s="12"/>
    </row>
    <row r="6" spans="1:41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7"/>
      <c r="AH6" s="27"/>
      <c r="AI6" s="27"/>
      <c r="AJ6" s="28"/>
      <c r="AK6" s="28"/>
      <c r="AL6" s="12"/>
      <c r="AM6" s="12"/>
      <c r="AN6" s="12"/>
      <c r="AO6" s="12"/>
    </row>
    <row r="7" spans="1:41" s="13" customFormat="1" ht="12.75">
      <c r="A7" s="32"/>
      <c r="B7" s="33" t="s">
        <v>57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5"/>
      <c r="AH7" s="35"/>
      <c r="AI7" s="35"/>
      <c r="AJ7" s="36"/>
      <c r="AK7" s="36"/>
      <c r="AL7" s="12"/>
      <c r="AM7" s="12"/>
      <c r="AN7" s="12"/>
      <c r="AO7" s="12"/>
    </row>
    <row r="8" spans="1:41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5"/>
      <c r="AH8" s="35"/>
      <c r="AI8" s="35"/>
      <c r="AJ8" s="36"/>
      <c r="AK8" s="36"/>
      <c r="AL8" s="12"/>
      <c r="AM8" s="12"/>
      <c r="AN8" s="12"/>
      <c r="AO8" s="12"/>
    </row>
    <row r="9" spans="1:41" s="13" customFormat="1" ht="12.75">
      <c r="A9" s="29"/>
      <c r="B9" s="38" t="s">
        <v>58</v>
      </c>
      <c r="C9" s="39" t="s">
        <v>59</v>
      </c>
      <c r="D9" s="72">
        <v>3277017650</v>
      </c>
      <c r="E9" s="73">
        <v>213746949</v>
      </c>
      <c r="F9" s="74">
        <f>$D9+$E9</f>
        <v>3490764599</v>
      </c>
      <c r="G9" s="72">
        <v>3277017650</v>
      </c>
      <c r="H9" s="73">
        <v>204257530</v>
      </c>
      <c r="I9" s="75">
        <f>$G9+$H9</f>
        <v>3481275180</v>
      </c>
      <c r="J9" s="72">
        <v>409102945</v>
      </c>
      <c r="K9" s="73">
        <v>45501566</v>
      </c>
      <c r="L9" s="73">
        <f>$J9+$K9</f>
        <v>454604511</v>
      </c>
      <c r="M9" s="99">
        <f>IF($F9=0,0,$L9/$F9)</f>
        <v>0.13023064091180214</v>
      </c>
      <c r="N9" s="110">
        <v>427731921</v>
      </c>
      <c r="O9" s="111">
        <v>26473910</v>
      </c>
      <c r="P9" s="112">
        <f>$N9+$O9</f>
        <v>454205831</v>
      </c>
      <c r="Q9" s="99">
        <f>IF($F9=0,0,$P9/$F9)</f>
        <v>0.13011643097621547</v>
      </c>
      <c r="R9" s="110">
        <v>471294520</v>
      </c>
      <c r="S9" s="112">
        <v>21038575</v>
      </c>
      <c r="T9" s="112">
        <f>$R9+$S9</f>
        <v>492333095</v>
      </c>
      <c r="U9" s="99">
        <f>IF($I9=0,0,$T9/$I9)</f>
        <v>0.14142320544737863</v>
      </c>
      <c r="V9" s="110">
        <v>214994018</v>
      </c>
      <c r="W9" s="112">
        <v>0</v>
      </c>
      <c r="X9" s="112">
        <f>$V9+$W9</f>
        <v>214994018</v>
      </c>
      <c r="Y9" s="99">
        <f>IF($I9=0,0,$X9/$I9)</f>
        <v>0.061757260453050425</v>
      </c>
      <c r="Z9" s="72">
        <f>$J9+$N9+$R9+$V9</f>
        <v>1523123404</v>
      </c>
      <c r="AA9" s="73">
        <f>$K9+$O9+$S9+$W9</f>
        <v>93014051</v>
      </c>
      <c r="AB9" s="73">
        <f>$Z9+$AA9</f>
        <v>1616137455</v>
      </c>
      <c r="AC9" s="99">
        <f>IF($I9=0,0,$AB9/$I9)</f>
        <v>0.4642372037363619</v>
      </c>
      <c r="AD9" s="72">
        <v>795004354</v>
      </c>
      <c r="AE9" s="73">
        <v>60293331</v>
      </c>
      <c r="AF9" s="73">
        <f>$AD9+$AE9</f>
        <v>855297685</v>
      </c>
      <c r="AG9" s="73">
        <v>2963571941</v>
      </c>
      <c r="AH9" s="73">
        <v>3027371757</v>
      </c>
      <c r="AI9" s="73">
        <v>2813980749</v>
      </c>
      <c r="AJ9" s="99">
        <f>IF($AH9=0,0,$AI9/$AH9)</f>
        <v>0.9295127836524901</v>
      </c>
      <c r="AK9" s="99">
        <f>IF($AF9=0,0,(($X9/$AF9)-1))</f>
        <v>-0.7486325266974153</v>
      </c>
      <c r="AL9" s="12"/>
      <c r="AM9" s="12"/>
      <c r="AN9" s="12"/>
      <c r="AO9" s="12"/>
    </row>
    <row r="10" spans="1:41" s="13" customFormat="1" ht="12.75">
      <c r="A10" s="29"/>
      <c r="B10" s="38" t="s">
        <v>60</v>
      </c>
      <c r="C10" s="39" t="s">
        <v>61</v>
      </c>
      <c r="D10" s="72">
        <v>2682858290</v>
      </c>
      <c r="E10" s="73">
        <v>607133896</v>
      </c>
      <c r="F10" s="75">
        <f aca="true" t="shared" si="0" ref="F10:F28">$D10+$E10</f>
        <v>3289992186</v>
      </c>
      <c r="G10" s="72">
        <v>2964622139</v>
      </c>
      <c r="H10" s="73">
        <v>612978591</v>
      </c>
      <c r="I10" s="75">
        <f aca="true" t="shared" si="1" ref="I10:I28">$G10+$H10</f>
        <v>3577600730</v>
      </c>
      <c r="J10" s="72">
        <v>403682853</v>
      </c>
      <c r="K10" s="73">
        <v>13093123</v>
      </c>
      <c r="L10" s="73">
        <f aca="true" t="shared" si="2" ref="L10:L28">$J10+$K10</f>
        <v>416775976</v>
      </c>
      <c r="M10" s="99">
        <f aca="true" t="shared" si="3" ref="M10:M28">IF($F10=0,0,$L10/$F10)</f>
        <v>0.12667992883798296</v>
      </c>
      <c r="N10" s="110">
        <v>584676498</v>
      </c>
      <c r="O10" s="111">
        <v>168519763</v>
      </c>
      <c r="P10" s="112">
        <f aca="true" t="shared" si="4" ref="P10:P28">$N10+$O10</f>
        <v>753196261</v>
      </c>
      <c r="Q10" s="99">
        <f aca="true" t="shared" si="5" ref="Q10:Q28">IF($F10=0,0,$P10/$F10)</f>
        <v>0.22893557747799465</v>
      </c>
      <c r="R10" s="110">
        <v>613905118</v>
      </c>
      <c r="S10" s="112">
        <v>107804485</v>
      </c>
      <c r="T10" s="112">
        <f aca="true" t="shared" si="6" ref="T10:T28">$R10+$S10</f>
        <v>721709603</v>
      </c>
      <c r="U10" s="99">
        <f aca="true" t="shared" si="7" ref="U10:U28">IF($I10=0,0,$T10/$I10)</f>
        <v>0.20173005806603803</v>
      </c>
      <c r="V10" s="110">
        <v>554084412</v>
      </c>
      <c r="W10" s="112">
        <v>-3721459</v>
      </c>
      <c r="X10" s="112">
        <f aca="true" t="shared" si="8" ref="X10:X28">$V10+$W10</f>
        <v>550362953</v>
      </c>
      <c r="Y10" s="99">
        <f aca="true" t="shared" si="9" ref="Y10:Y28">IF($I10=0,0,$X10/$I10)</f>
        <v>0.1538357671902644</v>
      </c>
      <c r="Z10" s="72">
        <f aca="true" t="shared" si="10" ref="Z10:Z28">$J10+$N10+$R10+$V10</f>
        <v>2156348881</v>
      </c>
      <c r="AA10" s="73">
        <f aca="true" t="shared" si="11" ref="AA10:AA28">$K10+$O10+$S10+$W10</f>
        <v>285695912</v>
      </c>
      <c r="AB10" s="73">
        <f aca="true" t="shared" si="12" ref="AB10:AB28">$Z10+$AA10</f>
        <v>2442044793</v>
      </c>
      <c r="AC10" s="99">
        <f aca="true" t="shared" si="13" ref="AC10:AC28">IF($I10=0,0,$AB10/$I10)</f>
        <v>0.682592882017888</v>
      </c>
      <c r="AD10" s="72">
        <v>573779505</v>
      </c>
      <c r="AE10" s="73">
        <v>186267180</v>
      </c>
      <c r="AF10" s="73">
        <f aca="true" t="shared" si="14" ref="AF10:AF28">$AD10+$AE10</f>
        <v>760046685</v>
      </c>
      <c r="AG10" s="73">
        <v>3427314200</v>
      </c>
      <c r="AH10" s="73">
        <v>3144914848</v>
      </c>
      <c r="AI10" s="73">
        <v>2785431283</v>
      </c>
      <c r="AJ10" s="99">
        <f aca="true" t="shared" si="15" ref="AJ10:AJ28">IF($AH10=0,0,$AI10/$AH10)</f>
        <v>0.8856937047982039</v>
      </c>
      <c r="AK10" s="99">
        <f aca="true" t="shared" si="16" ref="AK10:AK28">IF($AF10=0,0,(($X10/$AF10)-1))</f>
        <v>-0.27588270054753283</v>
      </c>
      <c r="AL10" s="12"/>
      <c r="AM10" s="12"/>
      <c r="AN10" s="12"/>
      <c r="AO10" s="12"/>
    </row>
    <row r="11" spans="1:41" s="13" customFormat="1" ht="12.75">
      <c r="A11" s="29"/>
      <c r="B11" s="38" t="s">
        <v>62</v>
      </c>
      <c r="C11" s="39" t="s">
        <v>63</v>
      </c>
      <c r="D11" s="72">
        <v>2182693374</v>
      </c>
      <c r="E11" s="73">
        <v>633141543</v>
      </c>
      <c r="F11" s="75">
        <f t="shared" si="0"/>
        <v>2815834917</v>
      </c>
      <c r="G11" s="72">
        <v>2118661095</v>
      </c>
      <c r="H11" s="73">
        <v>838669081</v>
      </c>
      <c r="I11" s="75">
        <f t="shared" si="1"/>
        <v>2957330176</v>
      </c>
      <c r="J11" s="72">
        <v>386323462</v>
      </c>
      <c r="K11" s="73">
        <v>66814605</v>
      </c>
      <c r="L11" s="73">
        <f t="shared" si="2"/>
        <v>453138067</v>
      </c>
      <c r="M11" s="99">
        <f t="shared" si="3"/>
        <v>0.1609249406860736</v>
      </c>
      <c r="N11" s="110">
        <v>587060690</v>
      </c>
      <c r="O11" s="111">
        <v>213708447</v>
      </c>
      <c r="P11" s="112">
        <f t="shared" si="4"/>
        <v>800769137</v>
      </c>
      <c r="Q11" s="99">
        <f t="shared" si="5"/>
        <v>0.28438071144211186</v>
      </c>
      <c r="R11" s="110">
        <v>398262323</v>
      </c>
      <c r="S11" s="112">
        <v>125502830</v>
      </c>
      <c r="T11" s="112">
        <f t="shared" si="6"/>
        <v>523765153</v>
      </c>
      <c r="U11" s="99">
        <f t="shared" si="7"/>
        <v>0.17710743198394902</v>
      </c>
      <c r="V11" s="110">
        <v>425944146</v>
      </c>
      <c r="W11" s="112">
        <v>244115831</v>
      </c>
      <c r="X11" s="112">
        <f t="shared" si="8"/>
        <v>670059977</v>
      </c>
      <c r="Y11" s="99">
        <f t="shared" si="9"/>
        <v>0.22657597803512894</v>
      </c>
      <c r="Z11" s="72">
        <f t="shared" si="10"/>
        <v>1797590621</v>
      </c>
      <c r="AA11" s="73">
        <f t="shared" si="11"/>
        <v>650141713</v>
      </c>
      <c r="AB11" s="73">
        <f t="shared" si="12"/>
        <v>2447732334</v>
      </c>
      <c r="AC11" s="99">
        <f t="shared" si="13"/>
        <v>0.8276831426752398</v>
      </c>
      <c r="AD11" s="72">
        <v>518625172</v>
      </c>
      <c r="AE11" s="73">
        <v>253520944</v>
      </c>
      <c r="AF11" s="73">
        <f t="shared" si="14"/>
        <v>772146116</v>
      </c>
      <c r="AG11" s="73">
        <v>2640380936</v>
      </c>
      <c r="AH11" s="73">
        <v>2790906984</v>
      </c>
      <c r="AI11" s="73">
        <v>2410888892</v>
      </c>
      <c r="AJ11" s="99">
        <f t="shared" si="15"/>
        <v>0.8638370629409697</v>
      </c>
      <c r="AK11" s="99">
        <f t="shared" si="16"/>
        <v>-0.13221090786397216</v>
      </c>
      <c r="AL11" s="12"/>
      <c r="AM11" s="12"/>
      <c r="AN11" s="12"/>
      <c r="AO11" s="12"/>
    </row>
    <row r="12" spans="1:41" s="13" customFormat="1" ht="12.75">
      <c r="A12" s="29"/>
      <c r="B12" s="38" t="s">
        <v>64</v>
      </c>
      <c r="C12" s="39" t="s">
        <v>65</v>
      </c>
      <c r="D12" s="72">
        <v>3077034726</v>
      </c>
      <c r="E12" s="73">
        <v>245502811</v>
      </c>
      <c r="F12" s="75">
        <f t="shared" si="0"/>
        <v>3322537537</v>
      </c>
      <c r="G12" s="72">
        <v>3063054987</v>
      </c>
      <c r="H12" s="73">
        <v>250437726</v>
      </c>
      <c r="I12" s="75">
        <f t="shared" si="1"/>
        <v>3313492713</v>
      </c>
      <c r="J12" s="72">
        <v>92211703</v>
      </c>
      <c r="K12" s="73">
        <v>0</v>
      </c>
      <c r="L12" s="73">
        <f t="shared" si="2"/>
        <v>92211703</v>
      </c>
      <c r="M12" s="99">
        <f t="shared" si="3"/>
        <v>0.027753396906167144</v>
      </c>
      <c r="N12" s="110">
        <v>572594081</v>
      </c>
      <c r="O12" s="111">
        <v>39553785</v>
      </c>
      <c r="P12" s="112">
        <f t="shared" si="4"/>
        <v>612147866</v>
      </c>
      <c r="Q12" s="99">
        <f t="shared" si="5"/>
        <v>0.18424106851557898</v>
      </c>
      <c r="R12" s="110">
        <v>491187710</v>
      </c>
      <c r="S12" s="112">
        <v>31117677</v>
      </c>
      <c r="T12" s="112">
        <f t="shared" si="6"/>
        <v>522305387</v>
      </c>
      <c r="U12" s="99">
        <f t="shared" si="7"/>
        <v>0.15762985835182672</v>
      </c>
      <c r="V12" s="110">
        <v>949441001</v>
      </c>
      <c r="W12" s="112">
        <v>88976150</v>
      </c>
      <c r="X12" s="112">
        <f t="shared" si="8"/>
        <v>1038417151</v>
      </c>
      <c r="Y12" s="99">
        <f t="shared" si="9"/>
        <v>0.31339050390119266</v>
      </c>
      <c r="Z12" s="72">
        <f t="shared" si="10"/>
        <v>2105434495</v>
      </c>
      <c r="AA12" s="73">
        <f t="shared" si="11"/>
        <v>159647612</v>
      </c>
      <c r="AB12" s="73">
        <f t="shared" si="12"/>
        <v>2265082107</v>
      </c>
      <c r="AC12" s="99">
        <f t="shared" si="13"/>
        <v>0.6835935078756276</v>
      </c>
      <c r="AD12" s="72">
        <v>615040275</v>
      </c>
      <c r="AE12" s="73">
        <v>64669442</v>
      </c>
      <c r="AF12" s="73">
        <f t="shared" si="14"/>
        <v>679709717</v>
      </c>
      <c r="AG12" s="73">
        <v>2957646190</v>
      </c>
      <c r="AH12" s="73">
        <v>3013664906</v>
      </c>
      <c r="AI12" s="73">
        <v>2150495093</v>
      </c>
      <c r="AJ12" s="99">
        <f t="shared" si="15"/>
        <v>0.7135813569446662</v>
      </c>
      <c r="AK12" s="99">
        <f t="shared" si="16"/>
        <v>0.52773621595879</v>
      </c>
      <c r="AL12" s="12"/>
      <c r="AM12" s="12"/>
      <c r="AN12" s="12"/>
      <c r="AO12" s="12"/>
    </row>
    <row r="13" spans="1:41" s="13" customFormat="1" ht="12.75">
      <c r="A13" s="29"/>
      <c r="B13" s="38" t="s">
        <v>66</v>
      </c>
      <c r="C13" s="39" t="s">
        <v>67</v>
      </c>
      <c r="D13" s="72">
        <v>5864496212</v>
      </c>
      <c r="E13" s="73">
        <v>423588837</v>
      </c>
      <c r="F13" s="75">
        <f t="shared" si="0"/>
        <v>6288085049</v>
      </c>
      <c r="G13" s="72">
        <v>5402584351</v>
      </c>
      <c r="H13" s="73">
        <v>371419687</v>
      </c>
      <c r="I13" s="75">
        <f t="shared" si="1"/>
        <v>5774004038</v>
      </c>
      <c r="J13" s="72">
        <v>462025282</v>
      </c>
      <c r="K13" s="73">
        <v>32762066</v>
      </c>
      <c r="L13" s="73">
        <f t="shared" si="2"/>
        <v>494787348</v>
      </c>
      <c r="M13" s="99">
        <f t="shared" si="3"/>
        <v>0.07868649106116758</v>
      </c>
      <c r="N13" s="110">
        <v>1276200675</v>
      </c>
      <c r="O13" s="111">
        <v>59918899</v>
      </c>
      <c r="P13" s="112">
        <f t="shared" si="4"/>
        <v>1336119574</v>
      </c>
      <c r="Q13" s="99">
        <f t="shared" si="5"/>
        <v>0.21248433562654886</v>
      </c>
      <c r="R13" s="110">
        <v>1196501130</v>
      </c>
      <c r="S13" s="112">
        <v>56244452</v>
      </c>
      <c r="T13" s="112">
        <f t="shared" si="6"/>
        <v>1252745582</v>
      </c>
      <c r="U13" s="99">
        <f t="shared" si="7"/>
        <v>0.2169630595606452</v>
      </c>
      <c r="V13" s="110">
        <v>1498987654</v>
      </c>
      <c r="W13" s="112">
        <v>86281411</v>
      </c>
      <c r="X13" s="112">
        <f t="shared" si="8"/>
        <v>1585269065</v>
      </c>
      <c r="Y13" s="99">
        <f t="shared" si="9"/>
        <v>0.2745528154408956</v>
      </c>
      <c r="Z13" s="72">
        <f t="shared" si="10"/>
        <v>4433714741</v>
      </c>
      <c r="AA13" s="73">
        <f t="shared" si="11"/>
        <v>235206828</v>
      </c>
      <c r="AB13" s="73">
        <f t="shared" si="12"/>
        <v>4668921569</v>
      </c>
      <c r="AC13" s="99">
        <f t="shared" si="13"/>
        <v>0.8086107211343796</v>
      </c>
      <c r="AD13" s="72">
        <v>941099754</v>
      </c>
      <c r="AE13" s="73">
        <v>83950925</v>
      </c>
      <c r="AF13" s="73">
        <f t="shared" si="14"/>
        <v>1025050679</v>
      </c>
      <c r="AG13" s="73">
        <v>6282902627</v>
      </c>
      <c r="AH13" s="73">
        <v>6309248799</v>
      </c>
      <c r="AI13" s="73">
        <v>4367312969</v>
      </c>
      <c r="AJ13" s="99">
        <f t="shared" si="15"/>
        <v>0.6922080754989736</v>
      </c>
      <c r="AK13" s="99">
        <f t="shared" si="16"/>
        <v>0.5465275010075867</v>
      </c>
      <c r="AL13" s="12"/>
      <c r="AM13" s="12"/>
      <c r="AN13" s="12"/>
      <c r="AO13" s="12"/>
    </row>
    <row r="14" spans="1:41" s="13" customFormat="1" ht="12.75">
      <c r="A14" s="29"/>
      <c r="B14" s="38" t="s">
        <v>68</v>
      </c>
      <c r="C14" s="39" t="s">
        <v>69</v>
      </c>
      <c r="D14" s="72">
        <v>1812022525</v>
      </c>
      <c r="E14" s="73">
        <v>340931872</v>
      </c>
      <c r="F14" s="75">
        <f t="shared" si="0"/>
        <v>2152954397</v>
      </c>
      <c r="G14" s="72">
        <v>1798268225</v>
      </c>
      <c r="H14" s="73">
        <v>350685276</v>
      </c>
      <c r="I14" s="75">
        <f t="shared" si="1"/>
        <v>2148953501</v>
      </c>
      <c r="J14" s="72">
        <v>228497108</v>
      </c>
      <c r="K14" s="73">
        <v>24913681</v>
      </c>
      <c r="L14" s="73">
        <f t="shared" si="2"/>
        <v>253410789</v>
      </c>
      <c r="M14" s="99">
        <f t="shared" si="3"/>
        <v>0.11770374205469063</v>
      </c>
      <c r="N14" s="110">
        <v>498345678</v>
      </c>
      <c r="O14" s="111">
        <v>33903055</v>
      </c>
      <c r="P14" s="112">
        <f t="shared" si="4"/>
        <v>532248733</v>
      </c>
      <c r="Q14" s="99">
        <f t="shared" si="5"/>
        <v>0.2472178387715288</v>
      </c>
      <c r="R14" s="110">
        <v>342833535</v>
      </c>
      <c r="S14" s="112">
        <v>53666498</v>
      </c>
      <c r="T14" s="112">
        <f t="shared" si="6"/>
        <v>396500033</v>
      </c>
      <c r="U14" s="99">
        <f t="shared" si="7"/>
        <v>0.18450842831894296</v>
      </c>
      <c r="V14" s="110">
        <v>476457542</v>
      </c>
      <c r="W14" s="112">
        <v>141213161</v>
      </c>
      <c r="X14" s="112">
        <f t="shared" si="8"/>
        <v>617670703</v>
      </c>
      <c r="Y14" s="99">
        <f t="shared" si="9"/>
        <v>0.2874286031375604</v>
      </c>
      <c r="Z14" s="72">
        <f t="shared" si="10"/>
        <v>1546133863</v>
      </c>
      <c r="AA14" s="73">
        <f t="shared" si="11"/>
        <v>253696395</v>
      </c>
      <c r="AB14" s="73">
        <f t="shared" si="12"/>
        <v>1799830258</v>
      </c>
      <c r="AC14" s="99">
        <f t="shared" si="13"/>
        <v>0.837538018929894</v>
      </c>
      <c r="AD14" s="72">
        <v>396582423</v>
      </c>
      <c r="AE14" s="73">
        <v>98735125</v>
      </c>
      <c r="AF14" s="73">
        <f t="shared" si="14"/>
        <v>495317548</v>
      </c>
      <c r="AG14" s="73">
        <v>1848921422</v>
      </c>
      <c r="AH14" s="73">
        <v>1958546972</v>
      </c>
      <c r="AI14" s="73">
        <v>1626848026</v>
      </c>
      <c r="AJ14" s="99">
        <f t="shared" si="15"/>
        <v>0.8306402906123408</v>
      </c>
      <c r="AK14" s="99">
        <f t="shared" si="16"/>
        <v>0.2470196250749428</v>
      </c>
      <c r="AL14" s="12"/>
      <c r="AM14" s="12"/>
      <c r="AN14" s="12"/>
      <c r="AO14" s="12"/>
    </row>
    <row r="15" spans="1:41" s="13" customFormat="1" ht="12.75">
      <c r="A15" s="29"/>
      <c r="B15" s="38" t="s">
        <v>70</v>
      </c>
      <c r="C15" s="39" t="s">
        <v>71</v>
      </c>
      <c r="D15" s="72">
        <v>1655806577</v>
      </c>
      <c r="E15" s="73">
        <v>104396000</v>
      </c>
      <c r="F15" s="75">
        <f t="shared" si="0"/>
        <v>1760202577</v>
      </c>
      <c r="G15" s="72">
        <v>1655806577</v>
      </c>
      <c r="H15" s="73">
        <v>104396000</v>
      </c>
      <c r="I15" s="75">
        <f t="shared" si="1"/>
        <v>1760202577</v>
      </c>
      <c r="J15" s="72">
        <v>267162352</v>
      </c>
      <c r="K15" s="73">
        <v>3262540</v>
      </c>
      <c r="L15" s="73">
        <f t="shared" si="2"/>
        <v>270424892</v>
      </c>
      <c r="M15" s="99">
        <f t="shared" si="3"/>
        <v>0.1536328235928949</v>
      </c>
      <c r="N15" s="110">
        <v>0</v>
      </c>
      <c r="O15" s="111">
        <v>3590958</v>
      </c>
      <c r="P15" s="112">
        <f t="shared" si="4"/>
        <v>3590958</v>
      </c>
      <c r="Q15" s="99">
        <f t="shared" si="5"/>
        <v>0.0020400822308306392</v>
      </c>
      <c r="R15" s="110">
        <v>0</v>
      </c>
      <c r="S15" s="112">
        <v>10993755</v>
      </c>
      <c r="T15" s="112">
        <f t="shared" si="6"/>
        <v>10993755</v>
      </c>
      <c r="U15" s="99">
        <f t="shared" si="7"/>
        <v>0.006245732817149489</v>
      </c>
      <c r="V15" s="110">
        <v>1097217986</v>
      </c>
      <c r="W15" s="112">
        <v>33831828</v>
      </c>
      <c r="X15" s="112">
        <f t="shared" si="8"/>
        <v>1131049814</v>
      </c>
      <c r="Y15" s="99">
        <f t="shared" si="9"/>
        <v>0.6425679798331531</v>
      </c>
      <c r="Z15" s="72">
        <f t="shared" si="10"/>
        <v>1364380338</v>
      </c>
      <c r="AA15" s="73">
        <f t="shared" si="11"/>
        <v>51679081</v>
      </c>
      <c r="AB15" s="73">
        <f t="shared" si="12"/>
        <v>1416059419</v>
      </c>
      <c r="AC15" s="99">
        <f t="shared" si="13"/>
        <v>0.804486618474028</v>
      </c>
      <c r="AD15" s="72">
        <v>452386418</v>
      </c>
      <c r="AE15" s="73">
        <v>23245926</v>
      </c>
      <c r="AF15" s="73">
        <f t="shared" si="14"/>
        <v>475632344</v>
      </c>
      <c r="AG15" s="73">
        <v>1809172686</v>
      </c>
      <c r="AH15" s="73">
        <v>1821721043</v>
      </c>
      <c r="AI15" s="73">
        <v>1708750043</v>
      </c>
      <c r="AJ15" s="99">
        <f t="shared" si="15"/>
        <v>0.9379866635267274</v>
      </c>
      <c r="AK15" s="99">
        <f t="shared" si="16"/>
        <v>1.3779918003221412</v>
      </c>
      <c r="AL15" s="12"/>
      <c r="AM15" s="12"/>
      <c r="AN15" s="12"/>
      <c r="AO15" s="12"/>
    </row>
    <row r="16" spans="1:41" s="13" customFormat="1" ht="12.75">
      <c r="A16" s="29"/>
      <c r="B16" s="38" t="s">
        <v>72</v>
      </c>
      <c r="C16" s="39" t="s">
        <v>73</v>
      </c>
      <c r="D16" s="72">
        <v>1711554000</v>
      </c>
      <c r="E16" s="73">
        <v>241497885</v>
      </c>
      <c r="F16" s="75">
        <f t="shared" si="0"/>
        <v>1953051885</v>
      </c>
      <c r="G16" s="72">
        <v>1748204100</v>
      </c>
      <c r="H16" s="73">
        <v>243329334</v>
      </c>
      <c r="I16" s="75">
        <f t="shared" si="1"/>
        <v>1991533434</v>
      </c>
      <c r="J16" s="72">
        <v>290363843</v>
      </c>
      <c r="K16" s="73">
        <v>19917912</v>
      </c>
      <c r="L16" s="73">
        <f t="shared" si="2"/>
        <v>310281755</v>
      </c>
      <c r="M16" s="99">
        <f t="shared" si="3"/>
        <v>0.15887020584709147</v>
      </c>
      <c r="N16" s="110">
        <v>322630973</v>
      </c>
      <c r="O16" s="111">
        <v>78005092</v>
      </c>
      <c r="P16" s="112">
        <f t="shared" si="4"/>
        <v>400636065</v>
      </c>
      <c r="Q16" s="99">
        <f t="shared" si="5"/>
        <v>0.20513334442213244</v>
      </c>
      <c r="R16" s="110">
        <v>245532943</v>
      </c>
      <c r="S16" s="112">
        <v>32489462</v>
      </c>
      <c r="T16" s="112">
        <f t="shared" si="6"/>
        <v>278022405</v>
      </c>
      <c r="U16" s="99">
        <f t="shared" si="7"/>
        <v>0.1396021780270047</v>
      </c>
      <c r="V16" s="110">
        <v>610296897</v>
      </c>
      <c r="W16" s="112">
        <v>28254986</v>
      </c>
      <c r="X16" s="112">
        <f t="shared" si="8"/>
        <v>638551883</v>
      </c>
      <c r="Y16" s="99">
        <f t="shared" si="9"/>
        <v>0.3206332728833314</v>
      </c>
      <c r="Z16" s="72">
        <f t="shared" si="10"/>
        <v>1468824656</v>
      </c>
      <c r="AA16" s="73">
        <f t="shared" si="11"/>
        <v>158667452</v>
      </c>
      <c r="AB16" s="73">
        <f t="shared" si="12"/>
        <v>1627492108</v>
      </c>
      <c r="AC16" s="99">
        <f t="shared" si="13"/>
        <v>0.8172055162193175</v>
      </c>
      <c r="AD16" s="72">
        <v>214871459</v>
      </c>
      <c r="AE16" s="73">
        <v>48289130</v>
      </c>
      <c r="AF16" s="73">
        <f t="shared" si="14"/>
        <v>263160589</v>
      </c>
      <c r="AG16" s="73">
        <v>0</v>
      </c>
      <c r="AH16" s="73">
        <v>1959382198</v>
      </c>
      <c r="AI16" s="73">
        <v>1482659582</v>
      </c>
      <c r="AJ16" s="99">
        <f t="shared" si="15"/>
        <v>0.7566974853162364</v>
      </c>
      <c r="AK16" s="99">
        <f t="shared" si="16"/>
        <v>1.426472312691168</v>
      </c>
      <c r="AL16" s="12"/>
      <c r="AM16" s="12"/>
      <c r="AN16" s="12"/>
      <c r="AO16" s="12"/>
    </row>
    <row r="17" spans="1:41" s="13" customFormat="1" ht="12.75">
      <c r="A17" s="29"/>
      <c r="B17" s="38" t="s">
        <v>74</v>
      </c>
      <c r="C17" s="39" t="s">
        <v>75</v>
      </c>
      <c r="D17" s="72">
        <v>2293154170</v>
      </c>
      <c r="E17" s="73">
        <v>301005000</v>
      </c>
      <c r="F17" s="75">
        <f t="shared" si="0"/>
        <v>2594159170</v>
      </c>
      <c r="G17" s="72">
        <v>2357452194</v>
      </c>
      <c r="H17" s="73">
        <v>311487130</v>
      </c>
      <c r="I17" s="75">
        <f t="shared" si="1"/>
        <v>2668939324</v>
      </c>
      <c r="J17" s="72">
        <v>245292690</v>
      </c>
      <c r="K17" s="73">
        <v>12861696</v>
      </c>
      <c r="L17" s="73">
        <f t="shared" si="2"/>
        <v>258154386</v>
      </c>
      <c r="M17" s="99">
        <f t="shared" si="3"/>
        <v>0.09951370331682462</v>
      </c>
      <c r="N17" s="110">
        <v>392331303</v>
      </c>
      <c r="O17" s="111">
        <v>53424346</v>
      </c>
      <c r="P17" s="112">
        <f t="shared" si="4"/>
        <v>445755649</v>
      </c>
      <c r="Q17" s="99">
        <f t="shared" si="5"/>
        <v>0.17183049296084635</v>
      </c>
      <c r="R17" s="110">
        <v>412330566</v>
      </c>
      <c r="S17" s="112">
        <v>51149218</v>
      </c>
      <c r="T17" s="112">
        <f t="shared" si="6"/>
        <v>463479784</v>
      </c>
      <c r="U17" s="99">
        <f t="shared" si="7"/>
        <v>0.17365692049730538</v>
      </c>
      <c r="V17" s="110">
        <v>290545610</v>
      </c>
      <c r="W17" s="112">
        <v>49348578</v>
      </c>
      <c r="X17" s="112">
        <f t="shared" si="8"/>
        <v>339894188</v>
      </c>
      <c r="Y17" s="99">
        <f t="shared" si="9"/>
        <v>0.1273517853866355</v>
      </c>
      <c r="Z17" s="72">
        <f t="shared" si="10"/>
        <v>1340500169</v>
      </c>
      <c r="AA17" s="73">
        <f t="shared" si="11"/>
        <v>166783838</v>
      </c>
      <c r="AB17" s="73">
        <f t="shared" si="12"/>
        <v>1507284007</v>
      </c>
      <c r="AC17" s="99">
        <f t="shared" si="13"/>
        <v>0.5647501962468743</v>
      </c>
      <c r="AD17" s="72">
        <v>326587537</v>
      </c>
      <c r="AE17" s="73">
        <v>99607408</v>
      </c>
      <c r="AF17" s="73">
        <f t="shared" si="14"/>
        <v>426194945</v>
      </c>
      <c r="AG17" s="73">
        <v>1838062000</v>
      </c>
      <c r="AH17" s="73">
        <v>1839939582</v>
      </c>
      <c r="AI17" s="73">
        <v>1672050407</v>
      </c>
      <c r="AJ17" s="99">
        <f t="shared" si="15"/>
        <v>0.9087528869738724</v>
      </c>
      <c r="AK17" s="99">
        <f t="shared" si="16"/>
        <v>-0.2024912730956957</v>
      </c>
      <c r="AL17" s="12"/>
      <c r="AM17" s="12"/>
      <c r="AN17" s="12"/>
      <c r="AO17" s="12"/>
    </row>
    <row r="18" spans="1:41" s="13" customFormat="1" ht="12.75">
      <c r="A18" s="29"/>
      <c r="B18" s="38" t="s">
        <v>76</v>
      </c>
      <c r="C18" s="39" t="s">
        <v>77</v>
      </c>
      <c r="D18" s="72">
        <v>2322821658</v>
      </c>
      <c r="E18" s="73">
        <v>181215135</v>
      </c>
      <c r="F18" s="75">
        <f t="shared" si="0"/>
        <v>2504036793</v>
      </c>
      <c r="G18" s="72">
        <v>2322821658</v>
      </c>
      <c r="H18" s="73">
        <v>181216000</v>
      </c>
      <c r="I18" s="75">
        <f t="shared" si="1"/>
        <v>2504037658</v>
      </c>
      <c r="J18" s="72">
        <v>465026622</v>
      </c>
      <c r="K18" s="73">
        <v>38068541</v>
      </c>
      <c r="L18" s="73">
        <f t="shared" si="2"/>
        <v>503095163</v>
      </c>
      <c r="M18" s="99">
        <f t="shared" si="3"/>
        <v>0.20091364647931512</v>
      </c>
      <c r="N18" s="110">
        <v>431222981</v>
      </c>
      <c r="O18" s="111">
        <v>35687525</v>
      </c>
      <c r="P18" s="112">
        <f t="shared" si="4"/>
        <v>466910506</v>
      </c>
      <c r="Q18" s="99">
        <f t="shared" si="5"/>
        <v>0.1864631171974956</v>
      </c>
      <c r="R18" s="110">
        <v>393185696</v>
      </c>
      <c r="S18" s="112">
        <v>28857361</v>
      </c>
      <c r="T18" s="112">
        <f t="shared" si="6"/>
        <v>422043057</v>
      </c>
      <c r="U18" s="99">
        <f t="shared" si="7"/>
        <v>0.1685450119536501</v>
      </c>
      <c r="V18" s="110">
        <v>576026630</v>
      </c>
      <c r="W18" s="112">
        <v>54495448</v>
      </c>
      <c r="X18" s="112">
        <f t="shared" si="8"/>
        <v>630522078</v>
      </c>
      <c r="Y18" s="99">
        <f t="shared" si="9"/>
        <v>0.25180215480609197</v>
      </c>
      <c r="Z18" s="72">
        <f t="shared" si="10"/>
        <v>1865461929</v>
      </c>
      <c r="AA18" s="73">
        <f t="shared" si="11"/>
        <v>157108875</v>
      </c>
      <c r="AB18" s="73">
        <f t="shared" si="12"/>
        <v>2022570804</v>
      </c>
      <c r="AC18" s="99">
        <f t="shared" si="13"/>
        <v>0.8077237966203142</v>
      </c>
      <c r="AD18" s="72">
        <v>287018712</v>
      </c>
      <c r="AE18" s="73">
        <v>40351536</v>
      </c>
      <c r="AF18" s="73">
        <f t="shared" si="14"/>
        <v>327370248</v>
      </c>
      <c r="AG18" s="73">
        <v>2170097912</v>
      </c>
      <c r="AH18" s="73">
        <v>2190098271</v>
      </c>
      <c r="AI18" s="73">
        <v>1538685625</v>
      </c>
      <c r="AJ18" s="99">
        <f t="shared" si="15"/>
        <v>0.7025646498946531</v>
      </c>
      <c r="AK18" s="99">
        <f t="shared" si="16"/>
        <v>0.926021322499655</v>
      </c>
      <c r="AL18" s="12"/>
      <c r="AM18" s="12"/>
      <c r="AN18" s="12"/>
      <c r="AO18" s="12"/>
    </row>
    <row r="19" spans="1:41" s="13" customFormat="1" ht="12.75">
      <c r="A19" s="29"/>
      <c r="B19" s="38" t="s">
        <v>78</v>
      </c>
      <c r="C19" s="39" t="s">
        <v>79</v>
      </c>
      <c r="D19" s="72">
        <v>2519890275</v>
      </c>
      <c r="E19" s="73">
        <v>293878065</v>
      </c>
      <c r="F19" s="75">
        <f t="shared" si="0"/>
        <v>2813768340</v>
      </c>
      <c r="G19" s="72">
        <v>2696380755</v>
      </c>
      <c r="H19" s="73">
        <v>442129805</v>
      </c>
      <c r="I19" s="75">
        <f t="shared" si="1"/>
        <v>3138510560</v>
      </c>
      <c r="J19" s="72">
        <v>607177174</v>
      </c>
      <c r="K19" s="73">
        <v>48529834</v>
      </c>
      <c r="L19" s="73">
        <f t="shared" si="2"/>
        <v>655707008</v>
      </c>
      <c r="M19" s="99">
        <f t="shared" si="3"/>
        <v>0.23303517872405943</v>
      </c>
      <c r="N19" s="110">
        <v>624923265</v>
      </c>
      <c r="O19" s="111">
        <v>92895800</v>
      </c>
      <c r="P19" s="112">
        <f t="shared" si="4"/>
        <v>717819065</v>
      </c>
      <c r="Q19" s="99">
        <f t="shared" si="5"/>
        <v>0.25510951089882544</v>
      </c>
      <c r="R19" s="110">
        <v>579941855</v>
      </c>
      <c r="S19" s="112">
        <v>86691541</v>
      </c>
      <c r="T19" s="112">
        <f t="shared" si="6"/>
        <v>666633396</v>
      </c>
      <c r="U19" s="99">
        <f t="shared" si="7"/>
        <v>0.21240438203273085</v>
      </c>
      <c r="V19" s="110">
        <v>647468176</v>
      </c>
      <c r="W19" s="112">
        <v>127988314</v>
      </c>
      <c r="X19" s="112">
        <f t="shared" si="8"/>
        <v>775456490</v>
      </c>
      <c r="Y19" s="99">
        <f t="shared" si="9"/>
        <v>0.2470778654955362</v>
      </c>
      <c r="Z19" s="72">
        <f t="shared" si="10"/>
        <v>2459510470</v>
      </c>
      <c r="AA19" s="73">
        <f t="shared" si="11"/>
        <v>356105489</v>
      </c>
      <c r="AB19" s="73">
        <f t="shared" si="12"/>
        <v>2815615959</v>
      </c>
      <c r="AC19" s="99">
        <f t="shared" si="13"/>
        <v>0.8971185233163593</v>
      </c>
      <c r="AD19" s="72">
        <v>668967321</v>
      </c>
      <c r="AE19" s="73">
        <v>67512278</v>
      </c>
      <c r="AF19" s="73">
        <f t="shared" si="14"/>
        <v>736479599</v>
      </c>
      <c r="AG19" s="73">
        <v>3208062905</v>
      </c>
      <c r="AH19" s="73">
        <v>2936747191</v>
      </c>
      <c r="AI19" s="73">
        <v>2786824164</v>
      </c>
      <c r="AJ19" s="99">
        <f t="shared" si="15"/>
        <v>0.9489492907460825</v>
      </c>
      <c r="AK19" s="99">
        <f t="shared" si="16"/>
        <v>0.052923246011054914</v>
      </c>
      <c r="AL19" s="12"/>
      <c r="AM19" s="12"/>
      <c r="AN19" s="12"/>
      <c r="AO19" s="12"/>
    </row>
    <row r="20" spans="1:41" s="13" customFormat="1" ht="12.75">
      <c r="A20" s="29"/>
      <c r="B20" s="38" t="s">
        <v>80</v>
      </c>
      <c r="C20" s="39" t="s">
        <v>81</v>
      </c>
      <c r="D20" s="72">
        <v>4904829221</v>
      </c>
      <c r="E20" s="73">
        <v>698424000</v>
      </c>
      <c r="F20" s="75">
        <f t="shared" si="0"/>
        <v>5603253221</v>
      </c>
      <c r="G20" s="72">
        <v>4754810256</v>
      </c>
      <c r="H20" s="73">
        <v>762591022</v>
      </c>
      <c r="I20" s="75">
        <f t="shared" si="1"/>
        <v>5517401278</v>
      </c>
      <c r="J20" s="72">
        <v>1088615116</v>
      </c>
      <c r="K20" s="73">
        <v>56195501</v>
      </c>
      <c r="L20" s="73">
        <f t="shared" si="2"/>
        <v>1144810617</v>
      </c>
      <c r="M20" s="99">
        <f t="shared" si="3"/>
        <v>0.20431177600709757</v>
      </c>
      <c r="N20" s="110">
        <v>1015601436</v>
      </c>
      <c r="O20" s="111">
        <v>158991626</v>
      </c>
      <c r="P20" s="112">
        <f t="shared" si="4"/>
        <v>1174593062</v>
      </c>
      <c r="Q20" s="99">
        <f t="shared" si="5"/>
        <v>0.20962698198215163</v>
      </c>
      <c r="R20" s="110">
        <v>1036014913</v>
      </c>
      <c r="S20" s="112">
        <v>82274100</v>
      </c>
      <c r="T20" s="112">
        <f t="shared" si="6"/>
        <v>1118289013</v>
      </c>
      <c r="U20" s="99">
        <f t="shared" si="7"/>
        <v>0.20268400949175985</v>
      </c>
      <c r="V20" s="110">
        <v>1020932431</v>
      </c>
      <c r="W20" s="112">
        <v>286723051</v>
      </c>
      <c r="X20" s="112">
        <f t="shared" si="8"/>
        <v>1307655482</v>
      </c>
      <c r="Y20" s="99">
        <f t="shared" si="9"/>
        <v>0.23700568729958524</v>
      </c>
      <c r="Z20" s="72">
        <f t="shared" si="10"/>
        <v>4161163896</v>
      </c>
      <c r="AA20" s="73">
        <f t="shared" si="11"/>
        <v>584184278</v>
      </c>
      <c r="AB20" s="73">
        <f t="shared" si="12"/>
        <v>4745348174</v>
      </c>
      <c r="AC20" s="99">
        <f t="shared" si="13"/>
        <v>0.8600694303170457</v>
      </c>
      <c r="AD20" s="72">
        <v>1129262545</v>
      </c>
      <c r="AE20" s="73">
        <v>324108841</v>
      </c>
      <c r="AF20" s="73">
        <f t="shared" si="14"/>
        <v>1453371386</v>
      </c>
      <c r="AG20" s="73">
        <v>5179811140</v>
      </c>
      <c r="AH20" s="73">
        <v>6590751383</v>
      </c>
      <c r="AI20" s="73">
        <v>4787347778</v>
      </c>
      <c r="AJ20" s="99">
        <f t="shared" si="15"/>
        <v>0.7263735953306252</v>
      </c>
      <c r="AK20" s="99">
        <f t="shared" si="16"/>
        <v>-0.1002606115708955</v>
      </c>
      <c r="AL20" s="12"/>
      <c r="AM20" s="12"/>
      <c r="AN20" s="12"/>
      <c r="AO20" s="12"/>
    </row>
    <row r="21" spans="1:41" s="13" customFormat="1" ht="12.75">
      <c r="A21" s="29"/>
      <c r="B21" s="38" t="s">
        <v>82</v>
      </c>
      <c r="C21" s="39" t="s">
        <v>83</v>
      </c>
      <c r="D21" s="72">
        <v>1816268586</v>
      </c>
      <c r="E21" s="73">
        <v>252778405</v>
      </c>
      <c r="F21" s="75">
        <f t="shared" si="0"/>
        <v>2069046991</v>
      </c>
      <c r="G21" s="72">
        <v>2109908831</v>
      </c>
      <c r="H21" s="73">
        <v>232863213</v>
      </c>
      <c r="I21" s="75">
        <f t="shared" si="1"/>
        <v>2342772044</v>
      </c>
      <c r="J21" s="72">
        <v>463322630</v>
      </c>
      <c r="K21" s="73">
        <v>24726269</v>
      </c>
      <c r="L21" s="73">
        <f t="shared" si="2"/>
        <v>488048899</v>
      </c>
      <c r="M21" s="99">
        <f t="shared" si="3"/>
        <v>0.23588101242887624</v>
      </c>
      <c r="N21" s="110">
        <v>566582303</v>
      </c>
      <c r="O21" s="111">
        <v>62995932</v>
      </c>
      <c r="P21" s="112">
        <f t="shared" si="4"/>
        <v>629578235</v>
      </c>
      <c r="Q21" s="99">
        <f t="shared" si="5"/>
        <v>0.3042841645156236</v>
      </c>
      <c r="R21" s="110">
        <v>387289841</v>
      </c>
      <c r="S21" s="112">
        <v>43534633</v>
      </c>
      <c r="T21" s="112">
        <f t="shared" si="6"/>
        <v>430824474</v>
      </c>
      <c r="U21" s="99">
        <f t="shared" si="7"/>
        <v>0.18389517456611754</v>
      </c>
      <c r="V21" s="110">
        <v>680479594</v>
      </c>
      <c r="W21" s="112">
        <v>48636201</v>
      </c>
      <c r="X21" s="112">
        <f t="shared" si="8"/>
        <v>729115795</v>
      </c>
      <c r="Y21" s="99">
        <f t="shared" si="9"/>
        <v>0.3112192655991929</v>
      </c>
      <c r="Z21" s="72">
        <f t="shared" si="10"/>
        <v>2097674368</v>
      </c>
      <c r="AA21" s="73">
        <f t="shared" si="11"/>
        <v>179893035</v>
      </c>
      <c r="AB21" s="73">
        <f t="shared" si="12"/>
        <v>2277567403</v>
      </c>
      <c r="AC21" s="99">
        <f t="shared" si="13"/>
        <v>0.9721677398503223</v>
      </c>
      <c r="AD21" s="72">
        <v>578924900</v>
      </c>
      <c r="AE21" s="73">
        <v>88222429</v>
      </c>
      <c r="AF21" s="73">
        <f t="shared" si="14"/>
        <v>667147329</v>
      </c>
      <c r="AG21" s="73">
        <v>2231397664</v>
      </c>
      <c r="AH21" s="73">
        <v>2222811743</v>
      </c>
      <c r="AI21" s="73">
        <v>2319244367</v>
      </c>
      <c r="AJ21" s="99">
        <f t="shared" si="15"/>
        <v>1.0433831719234354</v>
      </c>
      <c r="AK21" s="99">
        <f t="shared" si="16"/>
        <v>0.09288572899315328</v>
      </c>
      <c r="AL21" s="12"/>
      <c r="AM21" s="12"/>
      <c r="AN21" s="12"/>
      <c r="AO21" s="12"/>
    </row>
    <row r="22" spans="1:41" s="13" customFormat="1" ht="12.75">
      <c r="A22" s="29"/>
      <c r="B22" s="38" t="s">
        <v>84</v>
      </c>
      <c r="C22" s="39" t="s">
        <v>85</v>
      </c>
      <c r="D22" s="72">
        <v>2902257718</v>
      </c>
      <c r="E22" s="73">
        <v>1230118000</v>
      </c>
      <c r="F22" s="75">
        <f t="shared" si="0"/>
        <v>4132375718</v>
      </c>
      <c r="G22" s="72">
        <v>2953840004</v>
      </c>
      <c r="H22" s="73">
        <v>1231379000</v>
      </c>
      <c r="I22" s="75">
        <f t="shared" si="1"/>
        <v>4185219004</v>
      </c>
      <c r="J22" s="72">
        <v>663867993</v>
      </c>
      <c r="K22" s="73">
        <v>206746264</v>
      </c>
      <c r="L22" s="73">
        <f t="shared" si="2"/>
        <v>870614257</v>
      </c>
      <c r="M22" s="99">
        <f t="shared" si="3"/>
        <v>0.21068129241195005</v>
      </c>
      <c r="N22" s="110">
        <v>704039972</v>
      </c>
      <c r="O22" s="111">
        <v>224552475</v>
      </c>
      <c r="P22" s="112">
        <f t="shared" si="4"/>
        <v>928592447</v>
      </c>
      <c r="Q22" s="99">
        <f t="shared" si="5"/>
        <v>0.22471152440355135</v>
      </c>
      <c r="R22" s="110">
        <v>603844382</v>
      </c>
      <c r="S22" s="112">
        <v>236665657</v>
      </c>
      <c r="T22" s="112">
        <f t="shared" si="6"/>
        <v>840510039</v>
      </c>
      <c r="U22" s="99">
        <f t="shared" si="7"/>
        <v>0.2008282095146484</v>
      </c>
      <c r="V22" s="110">
        <v>959508601</v>
      </c>
      <c r="W22" s="112">
        <v>293985340</v>
      </c>
      <c r="X22" s="112">
        <f t="shared" si="8"/>
        <v>1253493941</v>
      </c>
      <c r="Y22" s="99">
        <f t="shared" si="9"/>
        <v>0.29950498165137357</v>
      </c>
      <c r="Z22" s="72">
        <f t="shared" si="10"/>
        <v>2931260948</v>
      </c>
      <c r="AA22" s="73">
        <f t="shared" si="11"/>
        <v>961949736</v>
      </c>
      <c r="AB22" s="73">
        <f t="shared" si="12"/>
        <v>3893210684</v>
      </c>
      <c r="AC22" s="99">
        <f t="shared" si="13"/>
        <v>0.930228664325352</v>
      </c>
      <c r="AD22" s="72">
        <v>695547129</v>
      </c>
      <c r="AE22" s="73">
        <v>453483549</v>
      </c>
      <c r="AF22" s="73">
        <f t="shared" si="14"/>
        <v>1149030678</v>
      </c>
      <c r="AG22" s="73">
        <v>3675023000</v>
      </c>
      <c r="AH22" s="73">
        <v>3725110359</v>
      </c>
      <c r="AI22" s="73">
        <v>3320719926</v>
      </c>
      <c r="AJ22" s="99">
        <f t="shared" si="15"/>
        <v>0.8914420261340773</v>
      </c>
      <c r="AK22" s="99">
        <f t="shared" si="16"/>
        <v>0.09091425059409941</v>
      </c>
      <c r="AL22" s="12"/>
      <c r="AM22" s="12"/>
      <c r="AN22" s="12"/>
      <c r="AO22" s="12"/>
    </row>
    <row r="23" spans="1:41" s="13" customFormat="1" ht="12.75">
      <c r="A23" s="29"/>
      <c r="B23" s="38" t="s">
        <v>86</v>
      </c>
      <c r="C23" s="39" t="s">
        <v>87</v>
      </c>
      <c r="D23" s="72">
        <v>4627538058</v>
      </c>
      <c r="E23" s="73">
        <v>581218800</v>
      </c>
      <c r="F23" s="75">
        <f t="shared" si="0"/>
        <v>5208756858</v>
      </c>
      <c r="G23" s="72">
        <v>4779643461</v>
      </c>
      <c r="H23" s="73">
        <v>624207647</v>
      </c>
      <c r="I23" s="75">
        <f t="shared" si="1"/>
        <v>5403851108</v>
      </c>
      <c r="J23" s="72">
        <v>845087929</v>
      </c>
      <c r="K23" s="73">
        <v>72999055</v>
      </c>
      <c r="L23" s="73">
        <f t="shared" si="2"/>
        <v>918086984</v>
      </c>
      <c r="M23" s="99">
        <f t="shared" si="3"/>
        <v>0.1762583681728075</v>
      </c>
      <c r="N23" s="110">
        <v>769938071</v>
      </c>
      <c r="O23" s="111">
        <v>157126903</v>
      </c>
      <c r="P23" s="112">
        <f t="shared" si="4"/>
        <v>927064974</v>
      </c>
      <c r="Q23" s="99">
        <f t="shared" si="5"/>
        <v>0.1779820020925231</v>
      </c>
      <c r="R23" s="110">
        <v>0</v>
      </c>
      <c r="S23" s="112">
        <v>104388056</v>
      </c>
      <c r="T23" s="112">
        <f t="shared" si="6"/>
        <v>104388056</v>
      </c>
      <c r="U23" s="99">
        <f t="shared" si="7"/>
        <v>0.019317344966344695</v>
      </c>
      <c r="V23" s="110">
        <v>0</v>
      </c>
      <c r="W23" s="112">
        <v>0</v>
      </c>
      <c r="X23" s="112">
        <f t="shared" si="8"/>
        <v>0</v>
      </c>
      <c r="Y23" s="99">
        <f t="shared" si="9"/>
        <v>0</v>
      </c>
      <c r="Z23" s="72">
        <f t="shared" si="10"/>
        <v>1615026000</v>
      </c>
      <c r="AA23" s="73">
        <f t="shared" si="11"/>
        <v>334514014</v>
      </c>
      <c r="AB23" s="73">
        <f t="shared" si="12"/>
        <v>1949540014</v>
      </c>
      <c r="AC23" s="99">
        <f t="shared" si="13"/>
        <v>0.3607686398157512</v>
      </c>
      <c r="AD23" s="72">
        <v>865756447</v>
      </c>
      <c r="AE23" s="73">
        <v>176746427</v>
      </c>
      <c r="AF23" s="73">
        <f t="shared" si="14"/>
        <v>1042502874</v>
      </c>
      <c r="AG23" s="73">
        <v>4372909133</v>
      </c>
      <c r="AH23" s="73">
        <v>4942598653</v>
      </c>
      <c r="AI23" s="73">
        <v>4113010727</v>
      </c>
      <c r="AJ23" s="99">
        <f t="shared" si="15"/>
        <v>0.8321555148936751</v>
      </c>
      <c r="AK23" s="99">
        <f t="shared" si="16"/>
        <v>-1</v>
      </c>
      <c r="AL23" s="12"/>
      <c r="AM23" s="12"/>
      <c r="AN23" s="12"/>
      <c r="AO23" s="12"/>
    </row>
    <row r="24" spans="1:41" s="13" customFormat="1" ht="12.75">
      <c r="A24" s="29"/>
      <c r="B24" s="38" t="s">
        <v>88</v>
      </c>
      <c r="C24" s="39" t="s">
        <v>89</v>
      </c>
      <c r="D24" s="72">
        <v>1936490687</v>
      </c>
      <c r="E24" s="73">
        <v>232065602</v>
      </c>
      <c r="F24" s="75">
        <f t="shared" si="0"/>
        <v>2168556289</v>
      </c>
      <c r="G24" s="72">
        <v>1957811977</v>
      </c>
      <c r="H24" s="73">
        <v>313940936</v>
      </c>
      <c r="I24" s="75">
        <f t="shared" si="1"/>
        <v>2271752913</v>
      </c>
      <c r="J24" s="72">
        <v>560073291</v>
      </c>
      <c r="K24" s="73">
        <v>17876270</v>
      </c>
      <c r="L24" s="73">
        <f t="shared" si="2"/>
        <v>577949561</v>
      </c>
      <c r="M24" s="99">
        <f t="shared" si="3"/>
        <v>0.266513515896105</v>
      </c>
      <c r="N24" s="110">
        <v>409197328</v>
      </c>
      <c r="O24" s="111">
        <v>58985300</v>
      </c>
      <c r="P24" s="112">
        <f t="shared" si="4"/>
        <v>468182628</v>
      </c>
      <c r="Q24" s="99">
        <f t="shared" si="5"/>
        <v>0.21589599973717813</v>
      </c>
      <c r="R24" s="110">
        <v>362520719</v>
      </c>
      <c r="S24" s="112">
        <v>69485174</v>
      </c>
      <c r="T24" s="112">
        <f t="shared" si="6"/>
        <v>432005893</v>
      </c>
      <c r="U24" s="99">
        <f t="shared" si="7"/>
        <v>0.1901641197543388</v>
      </c>
      <c r="V24" s="110">
        <v>365050927</v>
      </c>
      <c r="W24" s="112">
        <v>104047613</v>
      </c>
      <c r="X24" s="112">
        <f t="shared" si="8"/>
        <v>469098540</v>
      </c>
      <c r="Y24" s="99">
        <f t="shared" si="9"/>
        <v>0.20649188444553346</v>
      </c>
      <c r="Z24" s="72">
        <f t="shared" si="10"/>
        <v>1696842265</v>
      </c>
      <c r="AA24" s="73">
        <f t="shared" si="11"/>
        <v>250394357</v>
      </c>
      <c r="AB24" s="73">
        <f t="shared" si="12"/>
        <v>1947236622</v>
      </c>
      <c r="AC24" s="99">
        <f t="shared" si="13"/>
        <v>0.857151590235465</v>
      </c>
      <c r="AD24" s="72">
        <v>367625872</v>
      </c>
      <c r="AE24" s="73">
        <v>62918046</v>
      </c>
      <c r="AF24" s="73">
        <f t="shared" si="14"/>
        <v>430543918</v>
      </c>
      <c r="AG24" s="73">
        <v>2016547992</v>
      </c>
      <c r="AH24" s="73">
        <v>2070545921</v>
      </c>
      <c r="AI24" s="73">
        <v>1750058266</v>
      </c>
      <c r="AJ24" s="99">
        <f t="shared" si="15"/>
        <v>0.8452158671056106</v>
      </c>
      <c r="AK24" s="99">
        <f t="shared" si="16"/>
        <v>0.08954863926332357</v>
      </c>
      <c r="AL24" s="12"/>
      <c r="AM24" s="12"/>
      <c r="AN24" s="12"/>
      <c r="AO24" s="12"/>
    </row>
    <row r="25" spans="1:41" s="13" customFormat="1" ht="12.75">
      <c r="A25" s="29"/>
      <c r="B25" s="38" t="s">
        <v>90</v>
      </c>
      <c r="C25" s="39" t="s">
        <v>91</v>
      </c>
      <c r="D25" s="72">
        <v>1486675554</v>
      </c>
      <c r="E25" s="73">
        <v>418056510</v>
      </c>
      <c r="F25" s="75">
        <f t="shared" si="0"/>
        <v>1904732064</v>
      </c>
      <c r="G25" s="72">
        <v>1575255473</v>
      </c>
      <c r="H25" s="73">
        <v>499855135</v>
      </c>
      <c r="I25" s="75">
        <f t="shared" si="1"/>
        <v>2075110608</v>
      </c>
      <c r="J25" s="72">
        <v>237524586</v>
      </c>
      <c r="K25" s="73">
        <v>14474167</v>
      </c>
      <c r="L25" s="73">
        <f t="shared" si="2"/>
        <v>251998753</v>
      </c>
      <c r="M25" s="99">
        <f t="shared" si="3"/>
        <v>0.13230141801193515</v>
      </c>
      <c r="N25" s="110">
        <v>370006577</v>
      </c>
      <c r="O25" s="111">
        <v>70110279</v>
      </c>
      <c r="P25" s="112">
        <f t="shared" si="4"/>
        <v>440116856</v>
      </c>
      <c r="Q25" s="99">
        <f t="shared" si="5"/>
        <v>0.2310649693562359</v>
      </c>
      <c r="R25" s="110">
        <v>307536458</v>
      </c>
      <c r="S25" s="112">
        <v>78370286</v>
      </c>
      <c r="T25" s="112">
        <f t="shared" si="6"/>
        <v>385906744</v>
      </c>
      <c r="U25" s="99">
        <f t="shared" si="7"/>
        <v>0.18596924063336484</v>
      </c>
      <c r="V25" s="110">
        <v>354645050</v>
      </c>
      <c r="W25" s="112">
        <v>200971888</v>
      </c>
      <c r="X25" s="112">
        <f t="shared" si="8"/>
        <v>555616938</v>
      </c>
      <c r="Y25" s="99">
        <f t="shared" si="9"/>
        <v>0.26775292645027043</v>
      </c>
      <c r="Z25" s="72">
        <f t="shared" si="10"/>
        <v>1269712671</v>
      </c>
      <c r="AA25" s="73">
        <f t="shared" si="11"/>
        <v>363926620</v>
      </c>
      <c r="AB25" s="73">
        <f t="shared" si="12"/>
        <v>1633639291</v>
      </c>
      <c r="AC25" s="99">
        <f t="shared" si="13"/>
        <v>0.7872540792293035</v>
      </c>
      <c r="AD25" s="72">
        <v>302721657</v>
      </c>
      <c r="AE25" s="73">
        <v>158963014</v>
      </c>
      <c r="AF25" s="73">
        <f t="shared" si="14"/>
        <v>461684671</v>
      </c>
      <c r="AG25" s="73">
        <v>1843930814</v>
      </c>
      <c r="AH25" s="73">
        <v>1933425742</v>
      </c>
      <c r="AI25" s="73">
        <v>1464012465</v>
      </c>
      <c r="AJ25" s="99">
        <f t="shared" si="15"/>
        <v>0.7572116338357928</v>
      </c>
      <c r="AK25" s="99">
        <f t="shared" si="16"/>
        <v>0.2034554597546947</v>
      </c>
      <c r="AL25" s="12"/>
      <c r="AM25" s="12"/>
      <c r="AN25" s="12"/>
      <c r="AO25" s="12"/>
    </row>
    <row r="26" spans="1:41" s="13" customFormat="1" ht="12.75">
      <c r="A26" s="29"/>
      <c r="B26" s="38" t="s">
        <v>92</v>
      </c>
      <c r="C26" s="39" t="s">
        <v>93</v>
      </c>
      <c r="D26" s="72">
        <v>1421172405</v>
      </c>
      <c r="E26" s="73">
        <v>282174770</v>
      </c>
      <c r="F26" s="75">
        <f t="shared" si="0"/>
        <v>1703347175</v>
      </c>
      <c r="G26" s="72">
        <v>1442430960</v>
      </c>
      <c r="H26" s="73">
        <v>290154333</v>
      </c>
      <c r="I26" s="75">
        <f t="shared" si="1"/>
        <v>1732585293</v>
      </c>
      <c r="J26" s="72">
        <v>289481769</v>
      </c>
      <c r="K26" s="73">
        <v>26135859</v>
      </c>
      <c r="L26" s="73">
        <f t="shared" si="2"/>
        <v>315617628</v>
      </c>
      <c r="M26" s="99">
        <f t="shared" si="3"/>
        <v>0.18529260072891482</v>
      </c>
      <c r="N26" s="110">
        <v>309046796</v>
      </c>
      <c r="O26" s="111">
        <v>67774284</v>
      </c>
      <c r="P26" s="112">
        <f t="shared" si="4"/>
        <v>376821080</v>
      </c>
      <c r="Q26" s="99">
        <f t="shared" si="5"/>
        <v>0.2212238852599148</v>
      </c>
      <c r="R26" s="110">
        <v>313590895</v>
      </c>
      <c r="S26" s="112">
        <v>62872498</v>
      </c>
      <c r="T26" s="112">
        <f t="shared" si="6"/>
        <v>376463393</v>
      </c>
      <c r="U26" s="99">
        <f t="shared" si="7"/>
        <v>0.21728419057981696</v>
      </c>
      <c r="V26" s="110">
        <v>353501281</v>
      </c>
      <c r="W26" s="112">
        <v>106915271</v>
      </c>
      <c r="X26" s="112">
        <f t="shared" si="8"/>
        <v>460416552</v>
      </c>
      <c r="Y26" s="99">
        <f t="shared" si="9"/>
        <v>0.2657396168951551</v>
      </c>
      <c r="Z26" s="72">
        <f t="shared" si="10"/>
        <v>1265620741</v>
      </c>
      <c r="AA26" s="73">
        <f t="shared" si="11"/>
        <v>263697912</v>
      </c>
      <c r="AB26" s="73">
        <f t="shared" si="12"/>
        <v>1529318653</v>
      </c>
      <c r="AC26" s="99">
        <f t="shared" si="13"/>
        <v>0.8826801538595307</v>
      </c>
      <c r="AD26" s="72">
        <v>283768969</v>
      </c>
      <c r="AE26" s="73">
        <v>104296124</v>
      </c>
      <c r="AF26" s="73">
        <f t="shared" si="14"/>
        <v>388065093</v>
      </c>
      <c r="AG26" s="73">
        <v>1661295870</v>
      </c>
      <c r="AH26" s="73">
        <v>1685410921</v>
      </c>
      <c r="AI26" s="73">
        <v>1414003677</v>
      </c>
      <c r="AJ26" s="99">
        <f t="shared" si="15"/>
        <v>0.8389667228221313</v>
      </c>
      <c r="AK26" s="99">
        <f t="shared" si="16"/>
        <v>0.18644155402042317</v>
      </c>
      <c r="AL26" s="12"/>
      <c r="AM26" s="12"/>
      <c r="AN26" s="12"/>
      <c r="AO26" s="12"/>
    </row>
    <row r="27" spans="1:41" s="13" customFormat="1" ht="12.75">
      <c r="A27" s="29"/>
      <c r="B27" s="40" t="s">
        <v>94</v>
      </c>
      <c r="C27" s="39" t="s">
        <v>95</v>
      </c>
      <c r="D27" s="72">
        <v>2882743500</v>
      </c>
      <c r="E27" s="73">
        <v>521255100</v>
      </c>
      <c r="F27" s="75">
        <f t="shared" si="0"/>
        <v>3403998600</v>
      </c>
      <c r="G27" s="72">
        <v>2878250200</v>
      </c>
      <c r="H27" s="73">
        <v>570504800</v>
      </c>
      <c r="I27" s="75">
        <f t="shared" si="1"/>
        <v>3448755000</v>
      </c>
      <c r="J27" s="72">
        <v>772434383</v>
      </c>
      <c r="K27" s="73">
        <v>33520468</v>
      </c>
      <c r="L27" s="73">
        <f t="shared" si="2"/>
        <v>805954851</v>
      </c>
      <c r="M27" s="99">
        <f t="shared" si="3"/>
        <v>0.23676709238364552</v>
      </c>
      <c r="N27" s="110">
        <v>658419548</v>
      </c>
      <c r="O27" s="111">
        <v>100586331</v>
      </c>
      <c r="P27" s="112">
        <f t="shared" si="4"/>
        <v>759005879</v>
      </c>
      <c r="Q27" s="99">
        <f t="shared" si="5"/>
        <v>0.2229747917640154</v>
      </c>
      <c r="R27" s="110">
        <v>656009485</v>
      </c>
      <c r="S27" s="112">
        <v>91707310</v>
      </c>
      <c r="T27" s="112">
        <f t="shared" si="6"/>
        <v>747716795</v>
      </c>
      <c r="U27" s="99">
        <f t="shared" si="7"/>
        <v>0.21680774511381642</v>
      </c>
      <c r="V27" s="110">
        <v>693593222</v>
      </c>
      <c r="W27" s="112">
        <v>242786741</v>
      </c>
      <c r="X27" s="112">
        <f t="shared" si="8"/>
        <v>936379963</v>
      </c>
      <c r="Y27" s="99">
        <f t="shared" si="9"/>
        <v>0.2715124626133199</v>
      </c>
      <c r="Z27" s="72">
        <f t="shared" si="10"/>
        <v>2780456638</v>
      </c>
      <c r="AA27" s="73">
        <f t="shared" si="11"/>
        <v>468600850</v>
      </c>
      <c r="AB27" s="73">
        <f t="shared" si="12"/>
        <v>3249057488</v>
      </c>
      <c r="AC27" s="99">
        <f t="shared" si="13"/>
        <v>0.9420957673131318</v>
      </c>
      <c r="AD27" s="72">
        <v>874979782</v>
      </c>
      <c r="AE27" s="73">
        <v>213609996</v>
      </c>
      <c r="AF27" s="73">
        <f t="shared" si="14"/>
        <v>1088589778</v>
      </c>
      <c r="AG27" s="73">
        <v>3108733600</v>
      </c>
      <c r="AH27" s="73">
        <v>3391269900</v>
      </c>
      <c r="AI27" s="73">
        <v>3417481952</v>
      </c>
      <c r="AJ27" s="99">
        <f t="shared" si="15"/>
        <v>1.007729273332093</v>
      </c>
      <c r="AK27" s="99">
        <f t="shared" si="16"/>
        <v>-0.13982293245454303</v>
      </c>
      <c r="AL27" s="12"/>
      <c r="AM27" s="12"/>
      <c r="AN27" s="12"/>
      <c r="AO27" s="12"/>
    </row>
    <row r="28" spans="1:41" s="13" customFormat="1" ht="12.75">
      <c r="A28" s="41"/>
      <c r="B28" s="42" t="s">
        <v>615</v>
      </c>
      <c r="C28" s="41"/>
      <c r="D28" s="76">
        <f>SUM(D9:D27)</f>
        <v>51377325186</v>
      </c>
      <c r="E28" s="77">
        <f>SUM(E9:E27)</f>
        <v>7802129180</v>
      </c>
      <c r="F28" s="78">
        <f t="shared" si="0"/>
        <v>59179454366</v>
      </c>
      <c r="G28" s="76">
        <f>SUM(G9:G27)</f>
        <v>51856824893</v>
      </c>
      <c r="H28" s="77">
        <f>SUM(H9:H27)</f>
        <v>8436502246</v>
      </c>
      <c r="I28" s="78">
        <f t="shared" si="1"/>
        <v>60293327139</v>
      </c>
      <c r="J28" s="76">
        <f>SUM(J9:J27)</f>
        <v>8777273731</v>
      </c>
      <c r="K28" s="77">
        <f>SUM(K9:K27)</f>
        <v>758399417</v>
      </c>
      <c r="L28" s="77">
        <f t="shared" si="2"/>
        <v>9535673148</v>
      </c>
      <c r="M28" s="100">
        <f t="shared" si="3"/>
        <v>0.16113148135881547</v>
      </c>
      <c r="N28" s="113">
        <f>SUM(N9:N27)</f>
        <v>10520550096</v>
      </c>
      <c r="O28" s="114">
        <f>SUM(O9:O27)</f>
        <v>1706804710</v>
      </c>
      <c r="P28" s="115">
        <f t="shared" si="4"/>
        <v>12227354806</v>
      </c>
      <c r="Q28" s="100">
        <f t="shared" si="5"/>
        <v>0.206614862150958</v>
      </c>
      <c r="R28" s="113">
        <f>SUM(R9:R27)</f>
        <v>8811782089</v>
      </c>
      <c r="S28" s="115">
        <f>SUM(S9:S27)</f>
        <v>1374853568</v>
      </c>
      <c r="T28" s="115">
        <f t="shared" si="6"/>
        <v>10186635657</v>
      </c>
      <c r="U28" s="100">
        <f t="shared" si="7"/>
        <v>0.16895129428694108</v>
      </c>
      <c r="V28" s="113">
        <f>SUM(V9:V27)</f>
        <v>11769175178</v>
      </c>
      <c r="W28" s="115">
        <f>SUM(W9:W27)</f>
        <v>2134850353</v>
      </c>
      <c r="X28" s="115">
        <f t="shared" si="8"/>
        <v>13904025531</v>
      </c>
      <c r="Y28" s="100">
        <f t="shared" si="9"/>
        <v>0.23060637371936224</v>
      </c>
      <c r="Z28" s="76">
        <f t="shared" si="10"/>
        <v>39878781094</v>
      </c>
      <c r="AA28" s="77">
        <f t="shared" si="11"/>
        <v>5974908048</v>
      </c>
      <c r="AB28" s="77">
        <f t="shared" si="12"/>
        <v>45853689142</v>
      </c>
      <c r="AC28" s="100">
        <f t="shared" si="13"/>
        <v>0.7605101811065939</v>
      </c>
      <c r="AD28" s="76">
        <f>SUM(AD9:AD27)</f>
        <v>10888550231</v>
      </c>
      <c r="AE28" s="77">
        <f>SUM(AE9:AE27)</f>
        <v>2608791651</v>
      </c>
      <c r="AF28" s="77">
        <f t="shared" si="14"/>
        <v>13497341882</v>
      </c>
      <c r="AG28" s="77">
        <f>SUM(AG9:AG27)</f>
        <v>53235782032</v>
      </c>
      <c r="AH28" s="77">
        <f>SUM(AH9:AH27)</f>
        <v>57554467173</v>
      </c>
      <c r="AI28" s="77">
        <f>SUM(AI9:AI27)</f>
        <v>47929805991</v>
      </c>
      <c r="AJ28" s="100">
        <f t="shared" si="15"/>
        <v>0.832772994786491</v>
      </c>
      <c r="AK28" s="100">
        <f t="shared" si="16"/>
        <v>0.030130647393791676</v>
      </c>
      <c r="AL28" s="12"/>
      <c r="AM28" s="12"/>
      <c r="AN28" s="12"/>
      <c r="AO28" s="12"/>
    </row>
    <row r="29" spans="1:41" s="13" customFormat="1" ht="12.75" customHeight="1">
      <c r="A29" s="43"/>
      <c r="B29" s="44"/>
      <c r="C29" s="45"/>
      <c r="D29" s="79"/>
      <c r="E29" s="80"/>
      <c r="F29" s="81"/>
      <c r="G29" s="79"/>
      <c r="H29" s="80"/>
      <c r="I29" s="81"/>
      <c r="J29" s="82"/>
      <c r="K29" s="80"/>
      <c r="L29" s="81"/>
      <c r="M29" s="101"/>
      <c r="N29" s="82"/>
      <c r="O29" s="81"/>
      <c r="P29" s="80"/>
      <c r="Q29" s="101"/>
      <c r="R29" s="82"/>
      <c r="S29" s="80"/>
      <c r="T29" s="80"/>
      <c r="U29" s="101"/>
      <c r="V29" s="82"/>
      <c r="W29" s="80"/>
      <c r="X29" s="80"/>
      <c r="Y29" s="101"/>
      <c r="Z29" s="82"/>
      <c r="AA29" s="80"/>
      <c r="AB29" s="81"/>
      <c r="AC29" s="101"/>
      <c r="AD29" s="82"/>
      <c r="AE29" s="80"/>
      <c r="AF29" s="80"/>
      <c r="AG29" s="80"/>
      <c r="AH29" s="80"/>
      <c r="AI29" s="80"/>
      <c r="AJ29" s="101"/>
      <c r="AK29" s="101"/>
      <c r="AL29" s="12"/>
      <c r="AM29" s="12"/>
      <c r="AN29" s="12"/>
      <c r="AO29" s="12"/>
    </row>
    <row r="30" spans="1:41" s="13" customFormat="1" ht="12.75">
      <c r="A30" s="12"/>
      <c r="B30" s="46"/>
      <c r="C30" s="12"/>
      <c r="D30" s="83"/>
      <c r="E30" s="83"/>
      <c r="F30" s="83"/>
      <c r="G30" s="83"/>
      <c r="H30" s="83"/>
      <c r="I30" s="83"/>
      <c r="J30" s="83"/>
      <c r="K30" s="83"/>
      <c r="L30" s="83"/>
      <c r="M30" s="102"/>
      <c r="N30" s="83"/>
      <c r="O30" s="83"/>
      <c r="P30" s="83"/>
      <c r="Q30" s="102"/>
      <c r="R30" s="83"/>
      <c r="S30" s="83"/>
      <c r="T30" s="83"/>
      <c r="U30" s="102"/>
      <c r="V30" s="83"/>
      <c r="W30" s="83"/>
      <c r="X30" s="83"/>
      <c r="Y30" s="102"/>
      <c r="Z30" s="83"/>
      <c r="AA30" s="83"/>
      <c r="AB30" s="83"/>
      <c r="AC30" s="102"/>
      <c r="AD30" s="83"/>
      <c r="AE30" s="83"/>
      <c r="AF30" s="83"/>
      <c r="AG30" s="83"/>
      <c r="AH30" s="83"/>
      <c r="AI30" s="83"/>
      <c r="AJ30" s="102"/>
      <c r="AK30" s="102"/>
      <c r="AL30" s="12"/>
      <c r="AM30" s="12"/>
      <c r="AN30" s="12"/>
      <c r="AO30" s="12"/>
    </row>
    <row r="31" spans="1:41" ht="12.75">
      <c r="A31" s="2"/>
      <c r="B31" s="2"/>
      <c r="C31" s="2"/>
      <c r="D31" s="84"/>
      <c r="E31" s="84"/>
      <c r="F31" s="84"/>
      <c r="G31" s="84"/>
      <c r="H31" s="84"/>
      <c r="I31" s="84"/>
      <c r="J31" s="84"/>
      <c r="K31" s="84"/>
      <c r="L31" s="84"/>
      <c r="M31" s="103"/>
      <c r="N31" s="84"/>
      <c r="O31" s="84"/>
      <c r="P31" s="84"/>
      <c r="Q31" s="103"/>
      <c r="R31" s="84"/>
      <c r="S31" s="84"/>
      <c r="T31" s="84"/>
      <c r="U31" s="103"/>
      <c r="V31" s="84"/>
      <c r="W31" s="84"/>
      <c r="X31" s="84"/>
      <c r="Y31" s="103"/>
      <c r="Z31" s="84"/>
      <c r="AA31" s="84"/>
      <c r="AB31" s="84"/>
      <c r="AC31" s="103"/>
      <c r="AD31" s="84"/>
      <c r="AE31" s="84"/>
      <c r="AF31" s="84"/>
      <c r="AG31" s="84"/>
      <c r="AH31" s="84"/>
      <c r="AI31" s="84"/>
      <c r="AJ31" s="103"/>
      <c r="AK31" s="103"/>
      <c r="AL31" s="2"/>
      <c r="AM31" s="2"/>
      <c r="AN31" s="2"/>
      <c r="AO31" s="2"/>
    </row>
    <row r="32" spans="1:41" ht="12.75">
      <c r="A32" s="2"/>
      <c r="B32" s="2"/>
      <c r="C32" s="2"/>
      <c r="D32" s="84"/>
      <c r="E32" s="84"/>
      <c r="F32" s="84"/>
      <c r="G32" s="84"/>
      <c r="H32" s="84"/>
      <c r="I32" s="84"/>
      <c r="J32" s="84"/>
      <c r="K32" s="84"/>
      <c r="L32" s="84"/>
      <c r="M32" s="103"/>
      <c r="N32" s="84"/>
      <c r="O32" s="84"/>
      <c r="P32" s="84"/>
      <c r="Q32" s="103"/>
      <c r="R32" s="84"/>
      <c r="S32" s="84"/>
      <c r="T32" s="84"/>
      <c r="U32" s="103"/>
      <c r="V32" s="84"/>
      <c r="W32" s="84"/>
      <c r="X32" s="84"/>
      <c r="Y32" s="103"/>
      <c r="Z32" s="84"/>
      <c r="AA32" s="84"/>
      <c r="AB32" s="84"/>
      <c r="AC32" s="103"/>
      <c r="AD32" s="84"/>
      <c r="AE32" s="84"/>
      <c r="AF32" s="84"/>
      <c r="AG32" s="84"/>
      <c r="AH32" s="84"/>
      <c r="AI32" s="84"/>
      <c r="AJ32" s="103"/>
      <c r="AK32" s="103"/>
      <c r="AL32" s="2"/>
      <c r="AM32" s="2"/>
      <c r="AN32" s="2"/>
      <c r="AO32" s="2"/>
    </row>
    <row r="33" spans="1:41" ht="12.75">
      <c r="A33" s="2"/>
      <c r="B33" s="2"/>
      <c r="C33" s="2"/>
      <c r="D33" s="84"/>
      <c r="E33" s="84"/>
      <c r="F33" s="84"/>
      <c r="G33" s="84"/>
      <c r="H33" s="84"/>
      <c r="I33" s="84"/>
      <c r="J33" s="84"/>
      <c r="K33" s="84"/>
      <c r="L33" s="84"/>
      <c r="M33" s="103"/>
      <c r="N33" s="84"/>
      <c r="O33" s="84"/>
      <c r="P33" s="84"/>
      <c r="Q33" s="103"/>
      <c r="R33" s="84"/>
      <c r="S33" s="84"/>
      <c r="T33" s="84"/>
      <c r="U33" s="103"/>
      <c r="V33" s="84"/>
      <c r="W33" s="84"/>
      <c r="X33" s="84"/>
      <c r="Y33" s="103"/>
      <c r="Z33" s="84"/>
      <c r="AA33" s="84"/>
      <c r="AB33" s="84"/>
      <c r="AC33" s="103"/>
      <c r="AD33" s="84"/>
      <c r="AE33" s="84"/>
      <c r="AF33" s="84"/>
      <c r="AG33" s="84"/>
      <c r="AH33" s="84"/>
      <c r="AI33" s="84"/>
      <c r="AJ33" s="103"/>
      <c r="AK33" s="103"/>
      <c r="AL33" s="2"/>
      <c r="AM33" s="2"/>
      <c r="AN33" s="2"/>
      <c r="AO33" s="2"/>
    </row>
    <row r="34" spans="1:41" ht="12.75">
      <c r="A34" s="2"/>
      <c r="B34" s="2"/>
      <c r="C34" s="2"/>
      <c r="D34" s="84"/>
      <c r="E34" s="84"/>
      <c r="F34" s="84"/>
      <c r="G34" s="84"/>
      <c r="H34" s="84"/>
      <c r="I34" s="84"/>
      <c r="J34" s="84"/>
      <c r="K34" s="84"/>
      <c r="L34" s="84"/>
      <c r="M34" s="103"/>
      <c r="N34" s="84"/>
      <c r="O34" s="84"/>
      <c r="P34" s="84"/>
      <c r="Q34" s="103"/>
      <c r="R34" s="84"/>
      <c r="S34" s="84"/>
      <c r="T34" s="84"/>
      <c r="U34" s="103"/>
      <c r="V34" s="84"/>
      <c r="W34" s="84"/>
      <c r="X34" s="84"/>
      <c r="Y34" s="103"/>
      <c r="Z34" s="84"/>
      <c r="AA34" s="84"/>
      <c r="AB34" s="84"/>
      <c r="AC34" s="103"/>
      <c r="AD34" s="84"/>
      <c r="AE34" s="84"/>
      <c r="AF34" s="84"/>
      <c r="AG34" s="84"/>
      <c r="AH34" s="84"/>
      <c r="AI34" s="84"/>
      <c r="AJ34" s="103"/>
      <c r="AK34" s="103"/>
      <c r="AL34" s="2"/>
      <c r="AM34" s="2"/>
      <c r="AN34" s="2"/>
      <c r="AO34" s="2"/>
    </row>
    <row r="35" spans="1:41" ht="12.75">
      <c r="A35" s="2"/>
      <c r="B35" s="2"/>
      <c r="C35" s="2"/>
      <c r="D35" s="84"/>
      <c r="E35" s="84"/>
      <c r="F35" s="84"/>
      <c r="G35" s="84"/>
      <c r="H35" s="84"/>
      <c r="I35" s="84"/>
      <c r="J35" s="84"/>
      <c r="K35" s="84"/>
      <c r="L35" s="84"/>
      <c r="M35" s="103"/>
      <c r="N35" s="84"/>
      <c r="O35" s="84"/>
      <c r="P35" s="84"/>
      <c r="Q35" s="103"/>
      <c r="R35" s="84"/>
      <c r="S35" s="84"/>
      <c r="T35" s="84"/>
      <c r="U35" s="103"/>
      <c r="V35" s="84"/>
      <c r="W35" s="84"/>
      <c r="X35" s="84"/>
      <c r="Y35" s="103"/>
      <c r="Z35" s="84"/>
      <c r="AA35" s="84"/>
      <c r="AB35" s="84"/>
      <c r="AC35" s="103"/>
      <c r="AD35" s="84"/>
      <c r="AE35" s="84"/>
      <c r="AF35" s="84"/>
      <c r="AG35" s="84"/>
      <c r="AH35" s="84"/>
      <c r="AI35" s="84"/>
      <c r="AJ35" s="103"/>
      <c r="AK35" s="103"/>
      <c r="AL35" s="2"/>
      <c r="AM35" s="2"/>
      <c r="AN35" s="2"/>
      <c r="AO35" s="2"/>
    </row>
    <row r="36" spans="1:41" ht="12.75">
      <c r="A36" s="2"/>
      <c r="B36" s="2"/>
      <c r="C36" s="2"/>
      <c r="D36" s="84"/>
      <c r="E36" s="84"/>
      <c r="F36" s="84"/>
      <c r="G36" s="84"/>
      <c r="H36" s="84"/>
      <c r="I36" s="84"/>
      <c r="J36" s="84"/>
      <c r="K36" s="84"/>
      <c r="L36" s="84"/>
      <c r="M36" s="103"/>
      <c r="N36" s="84"/>
      <c r="O36" s="84"/>
      <c r="P36" s="84"/>
      <c r="Q36" s="103"/>
      <c r="R36" s="84"/>
      <c r="S36" s="84"/>
      <c r="T36" s="84"/>
      <c r="U36" s="103"/>
      <c r="V36" s="84"/>
      <c r="W36" s="84"/>
      <c r="X36" s="84"/>
      <c r="Y36" s="103"/>
      <c r="Z36" s="84"/>
      <c r="AA36" s="84"/>
      <c r="AB36" s="84"/>
      <c r="AC36" s="103"/>
      <c r="AD36" s="84"/>
      <c r="AE36" s="84"/>
      <c r="AF36" s="84"/>
      <c r="AG36" s="84"/>
      <c r="AH36" s="84"/>
      <c r="AI36" s="84"/>
      <c r="AJ36" s="103"/>
      <c r="AK36" s="103"/>
      <c r="AL36" s="2"/>
      <c r="AM36" s="2"/>
      <c r="AN36" s="2"/>
      <c r="AO36" s="2"/>
    </row>
    <row r="37" spans="1:41" ht="12.75">
      <c r="A37" s="2"/>
      <c r="B37" s="2"/>
      <c r="C37" s="2"/>
      <c r="D37" s="84"/>
      <c r="E37" s="84"/>
      <c r="F37" s="84"/>
      <c r="G37" s="84"/>
      <c r="H37" s="84"/>
      <c r="I37" s="84"/>
      <c r="J37" s="84"/>
      <c r="K37" s="84"/>
      <c r="L37" s="84"/>
      <c r="M37" s="103"/>
      <c r="N37" s="84"/>
      <c r="O37" s="84"/>
      <c r="P37" s="84"/>
      <c r="Q37" s="103"/>
      <c r="R37" s="84"/>
      <c r="S37" s="84"/>
      <c r="T37" s="84"/>
      <c r="U37" s="103"/>
      <c r="V37" s="84"/>
      <c r="W37" s="84"/>
      <c r="X37" s="84"/>
      <c r="Y37" s="103"/>
      <c r="Z37" s="84"/>
      <c r="AA37" s="84"/>
      <c r="AB37" s="84"/>
      <c r="AC37" s="103"/>
      <c r="AD37" s="84"/>
      <c r="AE37" s="84"/>
      <c r="AF37" s="84"/>
      <c r="AG37" s="84"/>
      <c r="AH37" s="84"/>
      <c r="AI37" s="84"/>
      <c r="AJ37" s="103"/>
      <c r="AK37" s="103"/>
      <c r="AL37" s="2"/>
      <c r="AM37" s="2"/>
      <c r="AN37" s="2"/>
      <c r="AO37" s="2"/>
    </row>
    <row r="38" spans="1:41" ht="12.75">
      <c r="A38" s="2"/>
      <c r="B38" s="2"/>
      <c r="C38" s="2"/>
      <c r="D38" s="84"/>
      <c r="E38" s="84"/>
      <c r="F38" s="84"/>
      <c r="G38" s="84"/>
      <c r="H38" s="84"/>
      <c r="I38" s="84"/>
      <c r="J38" s="84"/>
      <c r="K38" s="84"/>
      <c r="L38" s="84"/>
      <c r="M38" s="103"/>
      <c r="N38" s="84"/>
      <c r="O38" s="84"/>
      <c r="P38" s="84"/>
      <c r="Q38" s="103"/>
      <c r="R38" s="84"/>
      <c r="S38" s="84"/>
      <c r="T38" s="84"/>
      <c r="U38" s="103"/>
      <c r="V38" s="84"/>
      <c r="W38" s="84"/>
      <c r="X38" s="84"/>
      <c r="Y38" s="103"/>
      <c r="Z38" s="84"/>
      <c r="AA38" s="84"/>
      <c r="AB38" s="84"/>
      <c r="AC38" s="103"/>
      <c r="AD38" s="84"/>
      <c r="AE38" s="84"/>
      <c r="AF38" s="84"/>
      <c r="AG38" s="84"/>
      <c r="AH38" s="84"/>
      <c r="AI38" s="84"/>
      <c r="AJ38" s="103"/>
      <c r="AK38" s="103"/>
      <c r="AL38" s="2"/>
      <c r="AM38" s="2"/>
      <c r="AN38" s="2"/>
      <c r="AO38" s="2"/>
    </row>
    <row r="39" spans="1:41" ht="12.75">
      <c r="A39" s="2"/>
      <c r="B39" s="2"/>
      <c r="C39" s="2"/>
      <c r="D39" s="84"/>
      <c r="E39" s="84"/>
      <c r="F39" s="84"/>
      <c r="G39" s="84"/>
      <c r="H39" s="84"/>
      <c r="I39" s="84"/>
      <c r="J39" s="84"/>
      <c r="K39" s="84"/>
      <c r="L39" s="84"/>
      <c r="M39" s="103"/>
      <c r="N39" s="84"/>
      <c r="O39" s="84"/>
      <c r="P39" s="84"/>
      <c r="Q39" s="103"/>
      <c r="R39" s="84"/>
      <c r="S39" s="84"/>
      <c r="T39" s="84"/>
      <c r="U39" s="103"/>
      <c r="V39" s="84"/>
      <c r="W39" s="84"/>
      <c r="X39" s="84"/>
      <c r="Y39" s="103"/>
      <c r="Z39" s="84"/>
      <c r="AA39" s="84"/>
      <c r="AB39" s="84"/>
      <c r="AC39" s="103"/>
      <c r="AD39" s="84"/>
      <c r="AE39" s="84"/>
      <c r="AF39" s="84"/>
      <c r="AG39" s="84"/>
      <c r="AH39" s="84"/>
      <c r="AI39" s="84"/>
      <c r="AJ39" s="103"/>
      <c r="AK39" s="103"/>
      <c r="AL39" s="2"/>
      <c r="AM39" s="2"/>
      <c r="AN39" s="2"/>
      <c r="AO39" s="2"/>
    </row>
    <row r="40" spans="1:41" ht="12.75">
      <c r="A40" s="2"/>
      <c r="B40" s="2"/>
      <c r="C40" s="2"/>
      <c r="D40" s="84"/>
      <c r="E40" s="84"/>
      <c r="F40" s="84"/>
      <c r="G40" s="84"/>
      <c r="H40" s="84"/>
      <c r="I40" s="84"/>
      <c r="J40" s="84"/>
      <c r="K40" s="84"/>
      <c r="L40" s="84"/>
      <c r="M40" s="103"/>
      <c r="N40" s="84"/>
      <c r="O40" s="84"/>
      <c r="P40" s="84"/>
      <c r="Q40" s="103"/>
      <c r="R40" s="84"/>
      <c r="S40" s="84"/>
      <c r="T40" s="84"/>
      <c r="U40" s="103"/>
      <c r="V40" s="84"/>
      <c r="W40" s="84"/>
      <c r="X40" s="84"/>
      <c r="Y40" s="103"/>
      <c r="Z40" s="84"/>
      <c r="AA40" s="84"/>
      <c r="AB40" s="84"/>
      <c r="AC40" s="103"/>
      <c r="AD40" s="84"/>
      <c r="AE40" s="84"/>
      <c r="AF40" s="84"/>
      <c r="AG40" s="84"/>
      <c r="AH40" s="84"/>
      <c r="AI40" s="84"/>
      <c r="AJ40" s="103"/>
      <c r="AK40" s="103"/>
      <c r="AL40" s="2"/>
      <c r="AM40" s="2"/>
      <c r="AN40" s="2"/>
      <c r="AO40" s="2"/>
    </row>
    <row r="41" spans="1:41" ht="12.75">
      <c r="A41" s="2"/>
      <c r="B41" s="2"/>
      <c r="C41" s="2"/>
      <c r="D41" s="84"/>
      <c r="E41" s="84"/>
      <c r="F41" s="84"/>
      <c r="G41" s="84"/>
      <c r="H41" s="84"/>
      <c r="I41" s="84"/>
      <c r="J41" s="84"/>
      <c r="K41" s="84"/>
      <c r="L41" s="84"/>
      <c r="M41" s="103"/>
      <c r="N41" s="84"/>
      <c r="O41" s="84"/>
      <c r="P41" s="84"/>
      <c r="Q41" s="103"/>
      <c r="R41" s="84"/>
      <c r="S41" s="84"/>
      <c r="T41" s="84"/>
      <c r="U41" s="103"/>
      <c r="V41" s="84"/>
      <c r="W41" s="84"/>
      <c r="X41" s="84"/>
      <c r="Y41" s="103"/>
      <c r="Z41" s="84"/>
      <c r="AA41" s="84"/>
      <c r="AB41" s="84"/>
      <c r="AC41" s="103"/>
      <c r="AD41" s="84"/>
      <c r="AE41" s="84"/>
      <c r="AF41" s="84"/>
      <c r="AG41" s="84"/>
      <c r="AH41" s="84"/>
      <c r="AI41" s="84"/>
      <c r="AJ41" s="103"/>
      <c r="AK41" s="103"/>
      <c r="AL41" s="2"/>
      <c r="AM41" s="2"/>
      <c r="AN41" s="2"/>
      <c r="AO41" s="2"/>
    </row>
    <row r="42" spans="1:41" ht="12.75">
      <c r="A42" s="2"/>
      <c r="B42" s="2"/>
      <c r="C42" s="2"/>
      <c r="D42" s="84"/>
      <c r="E42" s="84"/>
      <c r="F42" s="84"/>
      <c r="G42" s="84"/>
      <c r="H42" s="84"/>
      <c r="I42" s="84"/>
      <c r="J42" s="84"/>
      <c r="K42" s="84"/>
      <c r="L42" s="84"/>
      <c r="M42" s="103"/>
      <c r="N42" s="84"/>
      <c r="O42" s="84"/>
      <c r="P42" s="84"/>
      <c r="Q42" s="103"/>
      <c r="R42" s="84"/>
      <c r="S42" s="84"/>
      <c r="T42" s="84"/>
      <c r="U42" s="103"/>
      <c r="V42" s="84"/>
      <c r="W42" s="84"/>
      <c r="X42" s="84"/>
      <c r="Y42" s="103"/>
      <c r="Z42" s="84"/>
      <c r="AA42" s="84"/>
      <c r="AB42" s="84"/>
      <c r="AC42" s="103"/>
      <c r="AD42" s="84"/>
      <c r="AE42" s="84"/>
      <c r="AF42" s="84"/>
      <c r="AG42" s="84"/>
      <c r="AH42" s="84"/>
      <c r="AI42" s="84"/>
      <c r="AJ42" s="103"/>
      <c r="AK42" s="103"/>
      <c r="AL42" s="2"/>
      <c r="AM42" s="2"/>
      <c r="AN42" s="2"/>
      <c r="AO42" s="2"/>
    </row>
    <row r="43" spans="1:41" ht="12.75">
      <c r="A43" s="2"/>
      <c r="B43" s="2"/>
      <c r="C43" s="2"/>
      <c r="D43" s="84"/>
      <c r="E43" s="84"/>
      <c r="F43" s="84"/>
      <c r="G43" s="84"/>
      <c r="H43" s="84"/>
      <c r="I43" s="84"/>
      <c r="J43" s="84"/>
      <c r="K43" s="84"/>
      <c r="L43" s="84"/>
      <c r="M43" s="103"/>
      <c r="N43" s="84"/>
      <c r="O43" s="84"/>
      <c r="P43" s="84"/>
      <c r="Q43" s="103"/>
      <c r="R43" s="84"/>
      <c r="S43" s="84"/>
      <c r="T43" s="84"/>
      <c r="U43" s="103"/>
      <c r="V43" s="84"/>
      <c r="W43" s="84"/>
      <c r="X43" s="84"/>
      <c r="Y43" s="103"/>
      <c r="Z43" s="84"/>
      <c r="AA43" s="84"/>
      <c r="AB43" s="84"/>
      <c r="AC43" s="103"/>
      <c r="AD43" s="84"/>
      <c r="AE43" s="84"/>
      <c r="AF43" s="84"/>
      <c r="AG43" s="84"/>
      <c r="AH43" s="84"/>
      <c r="AI43" s="84"/>
      <c r="AJ43" s="103"/>
      <c r="AK43" s="103"/>
      <c r="AL43" s="2"/>
      <c r="AM43" s="2"/>
      <c r="AN43" s="2"/>
      <c r="AO43" s="2"/>
    </row>
    <row r="44" spans="1:41" ht="12.75">
      <c r="A44" s="2"/>
      <c r="B44" s="2"/>
      <c r="C44" s="2"/>
      <c r="D44" s="84"/>
      <c r="E44" s="84"/>
      <c r="F44" s="84"/>
      <c r="G44" s="84"/>
      <c r="H44" s="84"/>
      <c r="I44" s="84"/>
      <c r="J44" s="84"/>
      <c r="K44" s="84"/>
      <c r="L44" s="84"/>
      <c r="M44" s="103"/>
      <c r="N44" s="84"/>
      <c r="O44" s="84"/>
      <c r="P44" s="84"/>
      <c r="Q44" s="103"/>
      <c r="R44" s="84"/>
      <c r="S44" s="84"/>
      <c r="T44" s="84"/>
      <c r="U44" s="103"/>
      <c r="V44" s="84"/>
      <c r="W44" s="84"/>
      <c r="X44" s="84"/>
      <c r="Y44" s="103"/>
      <c r="Z44" s="84"/>
      <c r="AA44" s="84"/>
      <c r="AB44" s="84"/>
      <c r="AC44" s="103"/>
      <c r="AD44" s="84"/>
      <c r="AE44" s="84"/>
      <c r="AF44" s="84"/>
      <c r="AG44" s="84"/>
      <c r="AH44" s="84"/>
      <c r="AI44" s="84"/>
      <c r="AJ44" s="103"/>
      <c r="AK44" s="103"/>
      <c r="AL44" s="2"/>
      <c r="AM44" s="2"/>
      <c r="AN44" s="2"/>
      <c r="AO44" s="2"/>
    </row>
    <row r="45" spans="1:41" ht="12.75">
      <c r="A45" s="2"/>
      <c r="B45" s="2"/>
      <c r="C45" s="2"/>
      <c r="D45" s="84"/>
      <c r="E45" s="84"/>
      <c r="F45" s="84"/>
      <c r="G45" s="84"/>
      <c r="H45" s="84"/>
      <c r="I45" s="84"/>
      <c r="J45" s="84"/>
      <c r="K45" s="84"/>
      <c r="L45" s="84"/>
      <c r="M45" s="103"/>
      <c r="N45" s="84"/>
      <c r="O45" s="84"/>
      <c r="P45" s="84"/>
      <c r="Q45" s="103"/>
      <c r="R45" s="84"/>
      <c r="S45" s="84"/>
      <c r="T45" s="84"/>
      <c r="U45" s="103"/>
      <c r="V45" s="84"/>
      <c r="W45" s="84"/>
      <c r="X45" s="84"/>
      <c r="Y45" s="103"/>
      <c r="Z45" s="84"/>
      <c r="AA45" s="84"/>
      <c r="AB45" s="84"/>
      <c r="AC45" s="103"/>
      <c r="AD45" s="84"/>
      <c r="AE45" s="84"/>
      <c r="AF45" s="84"/>
      <c r="AG45" s="84"/>
      <c r="AH45" s="84"/>
      <c r="AI45" s="84"/>
      <c r="AJ45" s="103"/>
      <c r="AK45" s="103"/>
      <c r="AL45" s="2"/>
      <c r="AM45" s="2"/>
      <c r="AN45" s="2"/>
      <c r="AO45" s="2"/>
    </row>
    <row r="46" spans="1:41" ht="12.75">
      <c r="A46" s="2"/>
      <c r="B46" s="2"/>
      <c r="C46" s="2"/>
      <c r="D46" s="84"/>
      <c r="E46" s="84"/>
      <c r="F46" s="84"/>
      <c r="G46" s="84"/>
      <c r="H46" s="84"/>
      <c r="I46" s="84"/>
      <c r="J46" s="84"/>
      <c r="K46" s="84"/>
      <c r="L46" s="84"/>
      <c r="M46" s="103"/>
      <c r="N46" s="84"/>
      <c r="O46" s="84"/>
      <c r="P46" s="84"/>
      <c r="Q46" s="103"/>
      <c r="R46" s="84"/>
      <c r="S46" s="84"/>
      <c r="T46" s="84"/>
      <c r="U46" s="103"/>
      <c r="V46" s="84"/>
      <c r="W46" s="84"/>
      <c r="X46" s="84"/>
      <c r="Y46" s="103"/>
      <c r="Z46" s="84"/>
      <c r="AA46" s="84"/>
      <c r="AB46" s="84"/>
      <c r="AC46" s="103"/>
      <c r="AD46" s="84"/>
      <c r="AE46" s="84"/>
      <c r="AF46" s="84"/>
      <c r="AG46" s="84"/>
      <c r="AH46" s="84"/>
      <c r="AI46" s="84"/>
      <c r="AJ46" s="103"/>
      <c r="AK46" s="103"/>
      <c r="AL46" s="2"/>
      <c r="AM46" s="2"/>
      <c r="AN46" s="2"/>
      <c r="AO46" s="2"/>
    </row>
    <row r="47" spans="1:41" ht="12.75">
      <c r="A47" s="2"/>
      <c r="B47" s="2"/>
      <c r="C47" s="2"/>
      <c r="D47" s="84"/>
      <c r="E47" s="84"/>
      <c r="F47" s="84"/>
      <c r="G47" s="84"/>
      <c r="H47" s="84"/>
      <c r="I47" s="84"/>
      <c r="J47" s="84"/>
      <c r="K47" s="84"/>
      <c r="L47" s="84"/>
      <c r="M47" s="103"/>
      <c r="N47" s="84"/>
      <c r="O47" s="84"/>
      <c r="P47" s="84"/>
      <c r="Q47" s="103"/>
      <c r="R47" s="84"/>
      <c r="S47" s="84"/>
      <c r="T47" s="84"/>
      <c r="U47" s="103"/>
      <c r="V47" s="84"/>
      <c r="W47" s="84"/>
      <c r="X47" s="84"/>
      <c r="Y47" s="103"/>
      <c r="Z47" s="84"/>
      <c r="AA47" s="84"/>
      <c r="AB47" s="84"/>
      <c r="AC47" s="103"/>
      <c r="AD47" s="84"/>
      <c r="AE47" s="84"/>
      <c r="AF47" s="84"/>
      <c r="AG47" s="84"/>
      <c r="AH47" s="84"/>
      <c r="AI47" s="84"/>
      <c r="AJ47" s="103"/>
      <c r="AK47" s="103"/>
      <c r="AL47" s="2"/>
      <c r="AM47" s="2"/>
      <c r="AN47" s="2"/>
      <c r="AO47" s="2"/>
    </row>
    <row r="48" spans="1:41" ht="12.75">
      <c r="A48" s="2"/>
      <c r="B48" s="2"/>
      <c r="C48" s="2"/>
      <c r="D48" s="84"/>
      <c r="E48" s="84"/>
      <c r="F48" s="84"/>
      <c r="G48" s="84"/>
      <c r="H48" s="84"/>
      <c r="I48" s="84"/>
      <c r="J48" s="84"/>
      <c r="K48" s="84"/>
      <c r="L48" s="84"/>
      <c r="M48" s="103"/>
      <c r="N48" s="84"/>
      <c r="O48" s="84"/>
      <c r="P48" s="84"/>
      <c r="Q48" s="103"/>
      <c r="R48" s="84"/>
      <c r="S48" s="84"/>
      <c r="T48" s="84"/>
      <c r="U48" s="103"/>
      <c r="V48" s="84"/>
      <c r="W48" s="84"/>
      <c r="X48" s="84"/>
      <c r="Y48" s="103"/>
      <c r="Z48" s="84"/>
      <c r="AA48" s="84"/>
      <c r="AB48" s="84"/>
      <c r="AC48" s="103"/>
      <c r="AD48" s="84"/>
      <c r="AE48" s="84"/>
      <c r="AF48" s="84"/>
      <c r="AG48" s="84"/>
      <c r="AH48" s="84"/>
      <c r="AI48" s="84"/>
      <c r="AJ48" s="103"/>
      <c r="AK48" s="103"/>
      <c r="AL48" s="2"/>
      <c r="AM48" s="2"/>
      <c r="AN48" s="2"/>
      <c r="AO48" s="2"/>
    </row>
    <row r="49" spans="1:41" ht="12.75">
      <c r="A49" s="2"/>
      <c r="B49" s="2"/>
      <c r="C49" s="2"/>
      <c r="D49" s="84"/>
      <c r="E49" s="84"/>
      <c r="F49" s="84"/>
      <c r="G49" s="84"/>
      <c r="H49" s="84"/>
      <c r="I49" s="84"/>
      <c r="J49" s="84"/>
      <c r="K49" s="84"/>
      <c r="L49" s="84"/>
      <c r="M49" s="103"/>
      <c r="N49" s="84"/>
      <c r="O49" s="84"/>
      <c r="P49" s="84"/>
      <c r="Q49" s="103"/>
      <c r="R49" s="84"/>
      <c r="S49" s="84"/>
      <c r="T49" s="84"/>
      <c r="U49" s="103"/>
      <c r="V49" s="84"/>
      <c r="W49" s="84"/>
      <c r="X49" s="84"/>
      <c r="Y49" s="103"/>
      <c r="Z49" s="84"/>
      <c r="AA49" s="84"/>
      <c r="AB49" s="84"/>
      <c r="AC49" s="103"/>
      <c r="AD49" s="84"/>
      <c r="AE49" s="84"/>
      <c r="AF49" s="84"/>
      <c r="AG49" s="84"/>
      <c r="AH49" s="84"/>
      <c r="AI49" s="84"/>
      <c r="AJ49" s="103"/>
      <c r="AK49" s="103"/>
      <c r="AL49" s="2"/>
      <c r="AM49" s="2"/>
      <c r="AN49" s="2"/>
      <c r="AO49" s="2"/>
    </row>
    <row r="50" spans="1:41" ht="12.75">
      <c r="A50" s="2"/>
      <c r="B50" s="2"/>
      <c r="C50" s="2"/>
      <c r="D50" s="84"/>
      <c r="E50" s="84"/>
      <c r="F50" s="84"/>
      <c r="G50" s="84"/>
      <c r="H50" s="84"/>
      <c r="I50" s="84"/>
      <c r="J50" s="84"/>
      <c r="K50" s="84"/>
      <c r="L50" s="84"/>
      <c r="M50" s="103"/>
      <c r="N50" s="84"/>
      <c r="O50" s="84"/>
      <c r="P50" s="84"/>
      <c r="Q50" s="103"/>
      <c r="R50" s="84"/>
      <c r="S50" s="84"/>
      <c r="T50" s="84"/>
      <c r="U50" s="103"/>
      <c r="V50" s="84"/>
      <c r="W50" s="84"/>
      <c r="X50" s="84"/>
      <c r="Y50" s="103"/>
      <c r="Z50" s="84"/>
      <c r="AA50" s="84"/>
      <c r="AB50" s="84"/>
      <c r="AC50" s="103"/>
      <c r="AD50" s="84"/>
      <c r="AE50" s="84"/>
      <c r="AF50" s="84"/>
      <c r="AG50" s="84"/>
      <c r="AH50" s="84"/>
      <c r="AI50" s="84"/>
      <c r="AJ50" s="103"/>
      <c r="AK50" s="103"/>
      <c r="AL50" s="2"/>
      <c r="AM50" s="2"/>
      <c r="AN50" s="2"/>
      <c r="AO50" s="2"/>
    </row>
    <row r="51" spans="1:41" ht="12.75">
      <c r="A51" s="2"/>
      <c r="B51" s="2"/>
      <c r="C51" s="2"/>
      <c r="D51" s="84"/>
      <c r="E51" s="84"/>
      <c r="F51" s="84"/>
      <c r="G51" s="84"/>
      <c r="H51" s="84"/>
      <c r="I51" s="84"/>
      <c r="J51" s="84"/>
      <c r="K51" s="84"/>
      <c r="L51" s="84"/>
      <c r="M51" s="103"/>
      <c r="N51" s="84"/>
      <c r="O51" s="84"/>
      <c r="P51" s="84"/>
      <c r="Q51" s="103"/>
      <c r="R51" s="84"/>
      <c r="S51" s="84"/>
      <c r="T51" s="84"/>
      <c r="U51" s="103"/>
      <c r="V51" s="84"/>
      <c r="W51" s="84"/>
      <c r="X51" s="84"/>
      <c r="Y51" s="103"/>
      <c r="Z51" s="84"/>
      <c r="AA51" s="84"/>
      <c r="AB51" s="84"/>
      <c r="AC51" s="103"/>
      <c r="AD51" s="84"/>
      <c r="AE51" s="84"/>
      <c r="AF51" s="84"/>
      <c r="AG51" s="84"/>
      <c r="AH51" s="84"/>
      <c r="AI51" s="84"/>
      <c r="AJ51" s="103"/>
      <c r="AK51" s="103"/>
      <c r="AL51" s="2"/>
      <c r="AM51" s="2"/>
      <c r="AN51" s="2"/>
      <c r="AO51" s="2"/>
    </row>
    <row r="52" spans="1:41" ht="12.75">
      <c r="A52" s="2"/>
      <c r="B52" s="2"/>
      <c r="C52" s="2"/>
      <c r="D52" s="84"/>
      <c r="E52" s="84"/>
      <c r="F52" s="84"/>
      <c r="G52" s="84"/>
      <c r="H52" s="84"/>
      <c r="I52" s="84"/>
      <c r="J52" s="84"/>
      <c r="K52" s="84"/>
      <c r="L52" s="84"/>
      <c r="M52" s="103"/>
      <c r="N52" s="84"/>
      <c r="O52" s="84"/>
      <c r="P52" s="84"/>
      <c r="Q52" s="103"/>
      <c r="R52" s="84"/>
      <c r="S52" s="84"/>
      <c r="T52" s="84"/>
      <c r="U52" s="103"/>
      <c r="V52" s="84"/>
      <c r="W52" s="84"/>
      <c r="X52" s="84"/>
      <c r="Y52" s="103"/>
      <c r="Z52" s="84"/>
      <c r="AA52" s="84"/>
      <c r="AB52" s="84"/>
      <c r="AC52" s="103"/>
      <c r="AD52" s="84"/>
      <c r="AE52" s="84"/>
      <c r="AF52" s="84"/>
      <c r="AG52" s="84"/>
      <c r="AH52" s="84"/>
      <c r="AI52" s="84"/>
      <c r="AJ52" s="103"/>
      <c r="AK52" s="103"/>
      <c r="AL52" s="2"/>
      <c r="AM52" s="2"/>
      <c r="AN52" s="2"/>
      <c r="AO52" s="2"/>
    </row>
    <row r="53" spans="1:41" ht="12.75">
      <c r="A53" s="2"/>
      <c r="B53" s="2"/>
      <c r="C53" s="2"/>
      <c r="D53" s="84"/>
      <c r="E53" s="84"/>
      <c r="F53" s="84"/>
      <c r="G53" s="84"/>
      <c r="H53" s="84"/>
      <c r="I53" s="84"/>
      <c r="J53" s="84"/>
      <c r="K53" s="84"/>
      <c r="L53" s="84"/>
      <c r="M53" s="103"/>
      <c r="N53" s="84"/>
      <c r="O53" s="84"/>
      <c r="P53" s="84"/>
      <c r="Q53" s="103"/>
      <c r="R53" s="84"/>
      <c r="S53" s="84"/>
      <c r="T53" s="84"/>
      <c r="U53" s="103"/>
      <c r="V53" s="84"/>
      <c r="W53" s="84"/>
      <c r="X53" s="84"/>
      <c r="Y53" s="103"/>
      <c r="Z53" s="84"/>
      <c r="AA53" s="84"/>
      <c r="AB53" s="84"/>
      <c r="AC53" s="103"/>
      <c r="AD53" s="84"/>
      <c r="AE53" s="84"/>
      <c r="AF53" s="84"/>
      <c r="AG53" s="84"/>
      <c r="AH53" s="84"/>
      <c r="AI53" s="84"/>
      <c r="AJ53" s="103"/>
      <c r="AK53" s="103"/>
      <c r="AL53" s="2"/>
      <c r="AM53" s="2"/>
      <c r="AN53" s="2"/>
      <c r="AO53" s="2"/>
    </row>
    <row r="54" spans="1:41" ht="12.75">
      <c r="A54" s="2"/>
      <c r="B54" s="2"/>
      <c r="C54" s="2"/>
      <c r="D54" s="84"/>
      <c r="E54" s="84"/>
      <c r="F54" s="84"/>
      <c r="G54" s="84"/>
      <c r="H54" s="84"/>
      <c r="I54" s="84"/>
      <c r="J54" s="84"/>
      <c r="K54" s="84"/>
      <c r="L54" s="84"/>
      <c r="M54" s="103"/>
      <c r="N54" s="84"/>
      <c r="O54" s="84"/>
      <c r="P54" s="84"/>
      <c r="Q54" s="103"/>
      <c r="R54" s="84"/>
      <c r="S54" s="84"/>
      <c r="T54" s="84"/>
      <c r="U54" s="103"/>
      <c r="V54" s="84"/>
      <c r="W54" s="84"/>
      <c r="X54" s="84"/>
      <c r="Y54" s="103"/>
      <c r="Z54" s="84"/>
      <c r="AA54" s="84"/>
      <c r="AB54" s="84"/>
      <c r="AC54" s="103"/>
      <c r="AD54" s="84"/>
      <c r="AE54" s="84"/>
      <c r="AF54" s="84"/>
      <c r="AG54" s="84"/>
      <c r="AH54" s="84"/>
      <c r="AI54" s="84"/>
      <c r="AJ54" s="103"/>
      <c r="AK54" s="103"/>
      <c r="AL54" s="2"/>
      <c r="AM54" s="2"/>
      <c r="AN54" s="2"/>
      <c r="AO54" s="2"/>
    </row>
    <row r="55" spans="1:41" ht="12.75">
      <c r="A55" s="2"/>
      <c r="B55" s="2"/>
      <c r="C55" s="2"/>
      <c r="D55" s="84"/>
      <c r="E55" s="84"/>
      <c r="F55" s="84"/>
      <c r="G55" s="84"/>
      <c r="H55" s="84"/>
      <c r="I55" s="84"/>
      <c r="J55" s="84"/>
      <c r="K55" s="84"/>
      <c r="L55" s="84"/>
      <c r="M55" s="103"/>
      <c r="N55" s="84"/>
      <c r="O55" s="84"/>
      <c r="P55" s="84"/>
      <c r="Q55" s="103"/>
      <c r="R55" s="84"/>
      <c r="S55" s="84"/>
      <c r="T55" s="84"/>
      <c r="U55" s="103"/>
      <c r="V55" s="84"/>
      <c r="W55" s="84"/>
      <c r="X55" s="84"/>
      <c r="Y55" s="103"/>
      <c r="Z55" s="84"/>
      <c r="AA55" s="84"/>
      <c r="AB55" s="84"/>
      <c r="AC55" s="103"/>
      <c r="AD55" s="84"/>
      <c r="AE55" s="84"/>
      <c r="AF55" s="84"/>
      <c r="AG55" s="84"/>
      <c r="AH55" s="84"/>
      <c r="AI55" s="84"/>
      <c r="AJ55" s="103"/>
      <c r="AK55" s="103"/>
      <c r="AL55" s="2"/>
      <c r="AM55" s="2"/>
      <c r="AN55" s="2"/>
      <c r="AO55" s="2"/>
    </row>
    <row r="56" spans="1:41" ht="12.75">
      <c r="A56" s="2"/>
      <c r="B56" s="2"/>
      <c r="C56" s="2"/>
      <c r="D56" s="84"/>
      <c r="E56" s="84"/>
      <c r="F56" s="84"/>
      <c r="G56" s="84"/>
      <c r="H56" s="84"/>
      <c r="I56" s="84"/>
      <c r="J56" s="84"/>
      <c r="K56" s="84"/>
      <c r="L56" s="84"/>
      <c r="M56" s="103"/>
      <c r="N56" s="84"/>
      <c r="O56" s="84"/>
      <c r="P56" s="84"/>
      <c r="Q56" s="103"/>
      <c r="R56" s="84"/>
      <c r="S56" s="84"/>
      <c r="T56" s="84"/>
      <c r="U56" s="103"/>
      <c r="V56" s="84"/>
      <c r="W56" s="84"/>
      <c r="X56" s="84"/>
      <c r="Y56" s="103"/>
      <c r="Z56" s="84"/>
      <c r="AA56" s="84"/>
      <c r="AB56" s="84"/>
      <c r="AC56" s="103"/>
      <c r="AD56" s="84"/>
      <c r="AE56" s="84"/>
      <c r="AF56" s="84"/>
      <c r="AG56" s="84"/>
      <c r="AH56" s="84"/>
      <c r="AI56" s="84"/>
      <c r="AJ56" s="103"/>
      <c r="AK56" s="103"/>
      <c r="AL56" s="2"/>
      <c r="AM56" s="2"/>
      <c r="AN56" s="2"/>
      <c r="AO56" s="2"/>
    </row>
    <row r="57" spans="1:41" ht="12.75">
      <c r="A57" s="2"/>
      <c r="B57" s="2"/>
      <c r="C57" s="2"/>
      <c r="D57" s="84"/>
      <c r="E57" s="84"/>
      <c r="F57" s="84"/>
      <c r="G57" s="84"/>
      <c r="H57" s="84"/>
      <c r="I57" s="84"/>
      <c r="J57" s="84"/>
      <c r="K57" s="84"/>
      <c r="L57" s="84"/>
      <c r="M57" s="103"/>
      <c r="N57" s="84"/>
      <c r="O57" s="84"/>
      <c r="P57" s="84"/>
      <c r="Q57" s="103"/>
      <c r="R57" s="84"/>
      <c r="S57" s="84"/>
      <c r="T57" s="84"/>
      <c r="U57" s="103"/>
      <c r="V57" s="84"/>
      <c r="W57" s="84"/>
      <c r="X57" s="84"/>
      <c r="Y57" s="103"/>
      <c r="Z57" s="84"/>
      <c r="AA57" s="84"/>
      <c r="AB57" s="84"/>
      <c r="AC57" s="103"/>
      <c r="AD57" s="84"/>
      <c r="AE57" s="84"/>
      <c r="AF57" s="84"/>
      <c r="AG57" s="84"/>
      <c r="AH57" s="84"/>
      <c r="AI57" s="84"/>
      <c r="AJ57" s="103"/>
      <c r="AK57" s="103"/>
      <c r="AL57" s="2"/>
      <c r="AM57" s="2"/>
      <c r="AN57" s="2"/>
      <c r="AO57" s="2"/>
    </row>
    <row r="58" spans="1:41" ht="12.75">
      <c r="A58" s="2"/>
      <c r="B58" s="2"/>
      <c r="C58" s="2"/>
      <c r="D58" s="84"/>
      <c r="E58" s="84"/>
      <c r="F58" s="84"/>
      <c r="G58" s="84"/>
      <c r="H58" s="84"/>
      <c r="I58" s="84"/>
      <c r="J58" s="84"/>
      <c r="K58" s="84"/>
      <c r="L58" s="84"/>
      <c r="M58" s="103"/>
      <c r="N58" s="84"/>
      <c r="O58" s="84"/>
      <c r="P58" s="84"/>
      <c r="Q58" s="103"/>
      <c r="R58" s="84"/>
      <c r="S58" s="84"/>
      <c r="T58" s="84"/>
      <c r="U58" s="103"/>
      <c r="V58" s="84"/>
      <c r="W58" s="84"/>
      <c r="X58" s="84"/>
      <c r="Y58" s="103"/>
      <c r="Z58" s="84"/>
      <c r="AA58" s="84"/>
      <c r="AB58" s="84"/>
      <c r="AC58" s="103"/>
      <c r="AD58" s="84"/>
      <c r="AE58" s="84"/>
      <c r="AF58" s="84"/>
      <c r="AG58" s="84"/>
      <c r="AH58" s="84"/>
      <c r="AI58" s="84"/>
      <c r="AJ58" s="103"/>
      <c r="AK58" s="103"/>
      <c r="AL58" s="2"/>
      <c r="AM58" s="2"/>
      <c r="AN58" s="2"/>
      <c r="AO58" s="2"/>
    </row>
    <row r="59" spans="1:41" ht="12.75">
      <c r="A59" s="2"/>
      <c r="B59" s="2"/>
      <c r="C59" s="2"/>
      <c r="D59" s="84"/>
      <c r="E59" s="84"/>
      <c r="F59" s="84"/>
      <c r="G59" s="84"/>
      <c r="H59" s="84"/>
      <c r="I59" s="84"/>
      <c r="J59" s="84"/>
      <c r="K59" s="84"/>
      <c r="L59" s="84"/>
      <c r="M59" s="103"/>
      <c r="N59" s="84"/>
      <c r="O59" s="84"/>
      <c r="P59" s="84"/>
      <c r="Q59" s="103"/>
      <c r="R59" s="84"/>
      <c r="S59" s="84"/>
      <c r="T59" s="84"/>
      <c r="U59" s="103"/>
      <c r="V59" s="84"/>
      <c r="W59" s="84"/>
      <c r="X59" s="84"/>
      <c r="Y59" s="103"/>
      <c r="Z59" s="84"/>
      <c r="AA59" s="84"/>
      <c r="AB59" s="84"/>
      <c r="AC59" s="103"/>
      <c r="AD59" s="84"/>
      <c r="AE59" s="84"/>
      <c r="AF59" s="84"/>
      <c r="AG59" s="84"/>
      <c r="AH59" s="84"/>
      <c r="AI59" s="84"/>
      <c r="AJ59" s="103"/>
      <c r="AK59" s="103"/>
      <c r="AL59" s="2"/>
      <c r="AM59" s="2"/>
      <c r="AN59" s="2"/>
      <c r="AO59" s="2"/>
    </row>
    <row r="60" spans="1:41" ht="12.75">
      <c r="A60" s="2"/>
      <c r="B60" s="2"/>
      <c r="C60" s="2"/>
      <c r="D60" s="84"/>
      <c r="E60" s="84"/>
      <c r="F60" s="84"/>
      <c r="G60" s="84"/>
      <c r="H60" s="84"/>
      <c r="I60" s="84"/>
      <c r="J60" s="84"/>
      <c r="K60" s="84"/>
      <c r="L60" s="84"/>
      <c r="M60" s="103"/>
      <c r="N60" s="84"/>
      <c r="O60" s="84"/>
      <c r="P60" s="84"/>
      <c r="Q60" s="103"/>
      <c r="R60" s="84"/>
      <c r="S60" s="84"/>
      <c r="T60" s="84"/>
      <c r="U60" s="103"/>
      <c r="V60" s="84"/>
      <c r="W60" s="84"/>
      <c r="X60" s="84"/>
      <c r="Y60" s="103"/>
      <c r="Z60" s="84"/>
      <c r="AA60" s="84"/>
      <c r="AB60" s="84"/>
      <c r="AC60" s="103"/>
      <c r="AD60" s="84"/>
      <c r="AE60" s="84"/>
      <c r="AF60" s="84"/>
      <c r="AG60" s="84"/>
      <c r="AH60" s="84"/>
      <c r="AI60" s="84"/>
      <c r="AJ60" s="103"/>
      <c r="AK60" s="103"/>
      <c r="AL60" s="2"/>
      <c r="AM60" s="2"/>
      <c r="AN60" s="2"/>
      <c r="AO60" s="2"/>
    </row>
    <row r="61" spans="1:41" ht="12.75">
      <c r="A61" s="2"/>
      <c r="B61" s="2"/>
      <c r="C61" s="2"/>
      <c r="D61" s="84"/>
      <c r="E61" s="84"/>
      <c r="F61" s="84"/>
      <c r="G61" s="84"/>
      <c r="H61" s="84"/>
      <c r="I61" s="84"/>
      <c r="J61" s="84"/>
      <c r="K61" s="84"/>
      <c r="L61" s="84"/>
      <c r="M61" s="103"/>
      <c r="N61" s="84"/>
      <c r="O61" s="84"/>
      <c r="P61" s="84"/>
      <c r="Q61" s="103"/>
      <c r="R61" s="84"/>
      <c r="S61" s="84"/>
      <c r="T61" s="84"/>
      <c r="U61" s="103"/>
      <c r="V61" s="84"/>
      <c r="W61" s="84"/>
      <c r="X61" s="84"/>
      <c r="Y61" s="103"/>
      <c r="Z61" s="84"/>
      <c r="AA61" s="84"/>
      <c r="AB61" s="84"/>
      <c r="AC61" s="103"/>
      <c r="AD61" s="84"/>
      <c r="AE61" s="84"/>
      <c r="AF61" s="84"/>
      <c r="AG61" s="84"/>
      <c r="AH61" s="84"/>
      <c r="AI61" s="84"/>
      <c r="AJ61" s="103"/>
      <c r="AK61" s="103"/>
      <c r="AL61" s="2"/>
      <c r="AM61" s="2"/>
      <c r="AN61" s="2"/>
      <c r="AO61" s="2"/>
    </row>
    <row r="62" spans="1:41" ht="12.75">
      <c r="A62" s="2"/>
      <c r="B62" s="2"/>
      <c r="C62" s="2"/>
      <c r="D62" s="84"/>
      <c r="E62" s="84"/>
      <c r="F62" s="84"/>
      <c r="G62" s="84"/>
      <c r="H62" s="84"/>
      <c r="I62" s="84"/>
      <c r="J62" s="84"/>
      <c r="K62" s="84"/>
      <c r="L62" s="84"/>
      <c r="M62" s="103"/>
      <c r="N62" s="84"/>
      <c r="O62" s="84"/>
      <c r="P62" s="84"/>
      <c r="Q62" s="103"/>
      <c r="R62" s="84"/>
      <c r="S62" s="84"/>
      <c r="T62" s="84"/>
      <c r="U62" s="103"/>
      <c r="V62" s="84"/>
      <c r="W62" s="84"/>
      <c r="X62" s="84"/>
      <c r="Y62" s="103"/>
      <c r="Z62" s="84"/>
      <c r="AA62" s="84"/>
      <c r="AB62" s="84"/>
      <c r="AC62" s="103"/>
      <c r="AD62" s="84"/>
      <c r="AE62" s="84"/>
      <c r="AF62" s="84"/>
      <c r="AG62" s="84"/>
      <c r="AH62" s="84"/>
      <c r="AI62" s="84"/>
      <c r="AJ62" s="103"/>
      <c r="AK62" s="103"/>
      <c r="AL62" s="2"/>
      <c r="AM62" s="2"/>
      <c r="AN62" s="2"/>
      <c r="AO62" s="2"/>
    </row>
    <row r="63" spans="1:41" ht="12.75">
      <c r="A63" s="2"/>
      <c r="B63" s="2"/>
      <c r="C63" s="2"/>
      <c r="D63" s="84"/>
      <c r="E63" s="84"/>
      <c r="F63" s="84"/>
      <c r="G63" s="84"/>
      <c r="H63" s="84"/>
      <c r="I63" s="84"/>
      <c r="J63" s="84"/>
      <c r="K63" s="84"/>
      <c r="L63" s="84"/>
      <c r="M63" s="103"/>
      <c r="N63" s="84"/>
      <c r="O63" s="84"/>
      <c r="P63" s="84"/>
      <c r="Q63" s="103"/>
      <c r="R63" s="84"/>
      <c r="S63" s="84"/>
      <c r="T63" s="84"/>
      <c r="U63" s="103"/>
      <c r="V63" s="84"/>
      <c r="W63" s="84"/>
      <c r="X63" s="84"/>
      <c r="Y63" s="103"/>
      <c r="Z63" s="84"/>
      <c r="AA63" s="84"/>
      <c r="AB63" s="84"/>
      <c r="AC63" s="103"/>
      <c r="AD63" s="84"/>
      <c r="AE63" s="84"/>
      <c r="AF63" s="84"/>
      <c r="AG63" s="84"/>
      <c r="AH63" s="84"/>
      <c r="AI63" s="84"/>
      <c r="AJ63" s="103"/>
      <c r="AK63" s="103"/>
      <c r="AL63" s="2"/>
      <c r="AM63" s="2"/>
      <c r="AN63" s="2"/>
      <c r="AO63" s="2"/>
    </row>
    <row r="64" spans="1:41" ht="12.75">
      <c r="A64" s="2"/>
      <c r="B64" s="2"/>
      <c r="C64" s="2"/>
      <c r="D64" s="84"/>
      <c r="E64" s="84"/>
      <c r="F64" s="84"/>
      <c r="G64" s="84"/>
      <c r="H64" s="84"/>
      <c r="I64" s="84"/>
      <c r="J64" s="84"/>
      <c r="K64" s="84"/>
      <c r="L64" s="84"/>
      <c r="M64" s="103"/>
      <c r="N64" s="84"/>
      <c r="O64" s="84"/>
      <c r="P64" s="84"/>
      <c r="Q64" s="103"/>
      <c r="R64" s="84"/>
      <c r="S64" s="84"/>
      <c r="T64" s="84"/>
      <c r="U64" s="103"/>
      <c r="V64" s="84"/>
      <c r="W64" s="84"/>
      <c r="X64" s="84"/>
      <c r="Y64" s="103"/>
      <c r="Z64" s="84"/>
      <c r="AA64" s="84"/>
      <c r="AB64" s="84"/>
      <c r="AC64" s="103"/>
      <c r="AD64" s="84"/>
      <c r="AE64" s="84"/>
      <c r="AF64" s="84"/>
      <c r="AG64" s="84"/>
      <c r="AH64" s="84"/>
      <c r="AI64" s="84"/>
      <c r="AJ64" s="103"/>
      <c r="AK64" s="103"/>
      <c r="AL64" s="2"/>
      <c r="AM64" s="2"/>
      <c r="AN64" s="2"/>
      <c r="AO64" s="2"/>
    </row>
    <row r="65" spans="1:41" ht="12.75">
      <c r="A65" s="2"/>
      <c r="B65" s="2"/>
      <c r="C65" s="2"/>
      <c r="D65" s="84"/>
      <c r="E65" s="84"/>
      <c r="F65" s="84"/>
      <c r="G65" s="84"/>
      <c r="H65" s="84"/>
      <c r="I65" s="84"/>
      <c r="J65" s="84"/>
      <c r="K65" s="84"/>
      <c r="L65" s="84"/>
      <c r="M65" s="103"/>
      <c r="N65" s="84"/>
      <c r="O65" s="84"/>
      <c r="P65" s="84"/>
      <c r="Q65" s="103"/>
      <c r="R65" s="84"/>
      <c r="S65" s="84"/>
      <c r="T65" s="84"/>
      <c r="U65" s="103"/>
      <c r="V65" s="84"/>
      <c r="W65" s="84"/>
      <c r="X65" s="84"/>
      <c r="Y65" s="103"/>
      <c r="Z65" s="84"/>
      <c r="AA65" s="84"/>
      <c r="AB65" s="84"/>
      <c r="AC65" s="103"/>
      <c r="AD65" s="84"/>
      <c r="AE65" s="84"/>
      <c r="AF65" s="84"/>
      <c r="AG65" s="84"/>
      <c r="AH65" s="84"/>
      <c r="AI65" s="84"/>
      <c r="AJ65" s="103"/>
      <c r="AK65" s="103"/>
      <c r="AL65" s="2"/>
      <c r="AM65" s="2"/>
      <c r="AN65" s="2"/>
      <c r="AO65" s="2"/>
    </row>
    <row r="66" spans="1:41" ht="12.75">
      <c r="A66" s="2"/>
      <c r="B66" s="2"/>
      <c r="C66" s="2"/>
      <c r="D66" s="84"/>
      <c r="E66" s="84"/>
      <c r="F66" s="84"/>
      <c r="G66" s="84"/>
      <c r="H66" s="84"/>
      <c r="I66" s="84"/>
      <c r="J66" s="84"/>
      <c r="K66" s="84"/>
      <c r="L66" s="84"/>
      <c r="M66" s="103"/>
      <c r="N66" s="84"/>
      <c r="O66" s="84"/>
      <c r="P66" s="84"/>
      <c r="Q66" s="103"/>
      <c r="R66" s="84"/>
      <c r="S66" s="84"/>
      <c r="T66" s="84"/>
      <c r="U66" s="103"/>
      <c r="V66" s="84"/>
      <c r="W66" s="84"/>
      <c r="X66" s="84"/>
      <c r="Y66" s="103"/>
      <c r="Z66" s="84"/>
      <c r="AA66" s="84"/>
      <c r="AB66" s="84"/>
      <c r="AC66" s="103"/>
      <c r="AD66" s="84"/>
      <c r="AE66" s="84"/>
      <c r="AF66" s="84"/>
      <c r="AG66" s="84"/>
      <c r="AH66" s="84"/>
      <c r="AI66" s="84"/>
      <c r="AJ66" s="103"/>
      <c r="AK66" s="103"/>
      <c r="AL66" s="2"/>
      <c r="AM66" s="2"/>
      <c r="AN66" s="2"/>
      <c r="AO66" s="2"/>
    </row>
    <row r="67" spans="1:41" ht="12.75">
      <c r="A67" s="2"/>
      <c r="B67" s="2"/>
      <c r="C67" s="2"/>
      <c r="D67" s="84"/>
      <c r="E67" s="84"/>
      <c r="F67" s="84"/>
      <c r="G67" s="84"/>
      <c r="H67" s="84"/>
      <c r="I67" s="84"/>
      <c r="J67" s="84"/>
      <c r="K67" s="84"/>
      <c r="L67" s="84"/>
      <c r="M67" s="103"/>
      <c r="N67" s="84"/>
      <c r="O67" s="84"/>
      <c r="P67" s="84"/>
      <c r="Q67" s="103"/>
      <c r="R67" s="84"/>
      <c r="S67" s="84"/>
      <c r="T67" s="84"/>
      <c r="U67" s="103"/>
      <c r="V67" s="84"/>
      <c r="W67" s="84"/>
      <c r="X67" s="84"/>
      <c r="Y67" s="103"/>
      <c r="Z67" s="84"/>
      <c r="AA67" s="84"/>
      <c r="AB67" s="84"/>
      <c r="AC67" s="103"/>
      <c r="AD67" s="84"/>
      <c r="AE67" s="84"/>
      <c r="AF67" s="84"/>
      <c r="AG67" s="84"/>
      <c r="AH67" s="84"/>
      <c r="AI67" s="84"/>
      <c r="AJ67" s="103"/>
      <c r="AK67" s="103"/>
      <c r="AL67" s="2"/>
      <c r="AM67" s="2"/>
      <c r="AN67" s="2"/>
      <c r="AO67" s="2"/>
    </row>
    <row r="68" spans="1:41" ht="12.75">
      <c r="A68" s="2"/>
      <c r="B68" s="2"/>
      <c r="C68" s="2"/>
      <c r="D68" s="84"/>
      <c r="E68" s="84"/>
      <c r="F68" s="84"/>
      <c r="G68" s="84"/>
      <c r="H68" s="84"/>
      <c r="I68" s="84"/>
      <c r="J68" s="84"/>
      <c r="K68" s="84"/>
      <c r="L68" s="84"/>
      <c r="M68" s="103"/>
      <c r="N68" s="84"/>
      <c r="O68" s="84"/>
      <c r="P68" s="84"/>
      <c r="Q68" s="103"/>
      <c r="R68" s="84"/>
      <c r="S68" s="84"/>
      <c r="T68" s="84"/>
      <c r="U68" s="103"/>
      <c r="V68" s="84"/>
      <c r="W68" s="84"/>
      <c r="X68" s="84"/>
      <c r="Y68" s="103"/>
      <c r="Z68" s="84"/>
      <c r="AA68" s="84"/>
      <c r="AB68" s="84"/>
      <c r="AC68" s="103"/>
      <c r="AD68" s="84"/>
      <c r="AE68" s="84"/>
      <c r="AF68" s="84"/>
      <c r="AG68" s="84"/>
      <c r="AH68" s="84"/>
      <c r="AI68" s="84"/>
      <c r="AJ68" s="103"/>
      <c r="AK68" s="103"/>
      <c r="AL68" s="2"/>
      <c r="AM68" s="2"/>
      <c r="AN68" s="2"/>
      <c r="AO68" s="2"/>
    </row>
    <row r="69" spans="1:41" ht="12.75">
      <c r="A69" s="2"/>
      <c r="B69" s="2"/>
      <c r="C69" s="2"/>
      <c r="D69" s="84"/>
      <c r="E69" s="84"/>
      <c r="F69" s="84"/>
      <c r="G69" s="84"/>
      <c r="H69" s="84"/>
      <c r="I69" s="84"/>
      <c r="J69" s="84"/>
      <c r="K69" s="84"/>
      <c r="L69" s="84"/>
      <c r="M69" s="103"/>
      <c r="N69" s="84"/>
      <c r="O69" s="84"/>
      <c r="P69" s="84"/>
      <c r="Q69" s="103"/>
      <c r="R69" s="84"/>
      <c r="S69" s="84"/>
      <c r="T69" s="84"/>
      <c r="U69" s="103"/>
      <c r="V69" s="84"/>
      <c r="W69" s="84"/>
      <c r="X69" s="84"/>
      <c r="Y69" s="103"/>
      <c r="Z69" s="84"/>
      <c r="AA69" s="84"/>
      <c r="AB69" s="84"/>
      <c r="AC69" s="103"/>
      <c r="AD69" s="84"/>
      <c r="AE69" s="84"/>
      <c r="AF69" s="84"/>
      <c r="AG69" s="84"/>
      <c r="AH69" s="84"/>
      <c r="AI69" s="84"/>
      <c r="AJ69" s="103"/>
      <c r="AK69" s="103"/>
      <c r="AL69" s="2"/>
      <c r="AM69" s="2"/>
      <c r="AN69" s="2"/>
      <c r="AO69" s="2"/>
    </row>
    <row r="70" spans="1:41" ht="12.75">
      <c r="A70" s="2"/>
      <c r="B70" s="2"/>
      <c r="C70" s="2"/>
      <c r="D70" s="84"/>
      <c r="E70" s="84"/>
      <c r="F70" s="84"/>
      <c r="G70" s="84"/>
      <c r="H70" s="84"/>
      <c r="I70" s="84"/>
      <c r="J70" s="84"/>
      <c r="K70" s="84"/>
      <c r="L70" s="84"/>
      <c r="M70" s="103"/>
      <c r="N70" s="84"/>
      <c r="O70" s="84"/>
      <c r="P70" s="84"/>
      <c r="Q70" s="103"/>
      <c r="R70" s="84"/>
      <c r="S70" s="84"/>
      <c r="T70" s="84"/>
      <c r="U70" s="103"/>
      <c r="V70" s="84"/>
      <c r="W70" s="84"/>
      <c r="X70" s="84"/>
      <c r="Y70" s="103"/>
      <c r="Z70" s="84"/>
      <c r="AA70" s="84"/>
      <c r="AB70" s="84"/>
      <c r="AC70" s="103"/>
      <c r="AD70" s="84"/>
      <c r="AE70" s="84"/>
      <c r="AF70" s="84"/>
      <c r="AG70" s="84"/>
      <c r="AH70" s="84"/>
      <c r="AI70" s="84"/>
      <c r="AJ70" s="103"/>
      <c r="AK70" s="103"/>
      <c r="AL70" s="2"/>
      <c r="AM70" s="2"/>
      <c r="AN70" s="2"/>
      <c r="AO70" s="2"/>
    </row>
    <row r="71" spans="1:41" ht="12.75">
      <c r="A71" s="2"/>
      <c r="B71" s="2"/>
      <c r="C71" s="2"/>
      <c r="D71" s="84"/>
      <c r="E71" s="84"/>
      <c r="F71" s="84"/>
      <c r="G71" s="84"/>
      <c r="H71" s="84"/>
      <c r="I71" s="84"/>
      <c r="J71" s="84"/>
      <c r="K71" s="84"/>
      <c r="L71" s="84"/>
      <c r="M71" s="103"/>
      <c r="N71" s="84"/>
      <c r="O71" s="84"/>
      <c r="P71" s="84"/>
      <c r="Q71" s="103"/>
      <c r="R71" s="84"/>
      <c r="S71" s="84"/>
      <c r="T71" s="84"/>
      <c r="U71" s="103"/>
      <c r="V71" s="84"/>
      <c r="W71" s="84"/>
      <c r="X71" s="84"/>
      <c r="Y71" s="103"/>
      <c r="Z71" s="84"/>
      <c r="AA71" s="84"/>
      <c r="AB71" s="84"/>
      <c r="AC71" s="103"/>
      <c r="AD71" s="84"/>
      <c r="AE71" s="84"/>
      <c r="AF71" s="84"/>
      <c r="AG71" s="84"/>
      <c r="AH71" s="84"/>
      <c r="AI71" s="84"/>
      <c r="AJ71" s="103"/>
      <c r="AK71" s="103"/>
      <c r="AL71" s="2"/>
      <c r="AM71" s="2"/>
      <c r="AN71" s="2"/>
      <c r="AO71" s="2"/>
    </row>
    <row r="72" spans="1:41" ht="12.75">
      <c r="A72" s="2"/>
      <c r="B72" s="2"/>
      <c r="C72" s="2"/>
      <c r="D72" s="84"/>
      <c r="E72" s="84"/>
      <c r="F72" s="84"/>
      <c r="G72" s="84"/>
      <c r="H72" s="84"/>
      <c r="I72" s="84"/>
      <c r="J72" s="84"/>
      <c r="K72" s="84"/>
      <c r="L72" s="84"/>
      <c r="M72" s="103"/>
      <c r="N72" s="84"/>
      <c r="O72" s="84"/>
      <c r="P72" s="84"/>
      <c r="Q72" s="103"/>
      <c r="R72" s="84"/>
      <c r="S72" s="84"/>
      <c r="T72" s="84"/>
      <c r="U72" s="103"/>
      <c r="V72" s="84"/>
      <c r="W72" s="84"/>
      <c r="X72" s="84"/>
      <c r="Y72" s="103"/>
      <c r="Z72" s="84"/>
      <c r="AA72" s="84"/>
      <c r="AB72" s="84"/>
      <c r="AC72" s="103"/>
      <c r="AD72" s="84"/>
      <c r="AE72" s="84"/>
      <c r="AF72" s="84"/>
      <c r="AG72" s="84"/>
      <c r="AH72" s="84"/>
      <c r="AI72" s="84"/>
      <c r="AJ72" s="103"/>
      <c r="AK72" s="103"/>
      <c r="AL72" s="2"/>
      <c r="AM72" s="2"/>
      <c r="AN72" s="2"/>
      <c r="AO72" s="2"/>
    </row>
    <row r="73" spans="1:41" ht="12.75">
      <c r="A73" s="2"/>
      <c r="B73" s="2"/>
      <c r="C73" s="2"/>
      <c r="D73" s="84"/>
      <c r="E73" s="84"/>
      <c r="F73" s="84"/>
      <c r="G73" s="84"/>
      <c r="H73" s="84"/>
      <c r="I73" s="84"/>
      <c r="J73" s="84"/>
      <c r="K73" s="84"/>
      <c r="L73" s="84"/>
      <c r="M73" s="103"/>
      <c r="N73" s="84"/>
      <c r="O73" s="84"/>
      <c r="P73" s="84"/>
      <c r="Q73" s="103"/>
      <c r="R73" s="84"/>
      <c r="S73" s="84"/>
      <c r="T73" s="84"/>
      <c r="U73" s="103"/>
      <c r="V73" s="84"/>
      <c r="W73" s="84"/>
      <c r="X73" s="84"/>
      <c r="Y73" s="103"/>
      <c r="Z73" s="84"/>
      <c r="AA73" s="84"/>
      <c r="AB73" s="84"/>
      <c r="AC73" s="103"/>
      <c r="AD73" s="84"/>
      <c r="AE73" s="84"/>
      <c r="AF73" s="84"/>
      <c r="AG73" s="84"/>
      <c r="AH73" s="84"/>
      <c r="AI73" s="84"/>
      <c r="AJ73" s="103"/>
      <c r="AK73" s="103"/>
      <c r="AL73" s="2"/>
      <c r="AM73" s="2"/>
      <c r="AN73" s="2"/>
      <c r="AO73" s="2"/>
    </row>
    <row r="74" spans="1:41" ht="12.75">
      <c r="A74" s="2"/>
      <c r="B74" s="2"/>
      <c r="C74" s="2"/>
      <c r="D74" s="84"/>
      <c r="E74" s="84"/>
      <c r="F74" s="84"/>
      <c r="G74" s="84"/>
      <c r="H74" s="84"/>
      <c r="I74" s="84"/>
      <c r="J74" s="84"/>
      <c r="K74" s="84"/>
      <c r="L74" s="84"/>
      <c r="M74" s="103"/>
      <c r="N74" s="84"/>
      <c r="O74" s="84"/>
      <c r="P74" s="84"/>
      <c r="Q74" s="103"/>
      <c r="R74" s="84"/>
      <c r="S74" s="84"/>
      <c r="T74" s="84"/>
      <c r="U74" s="103"/>
      <c r="V74" s="84"/>
      <c r="W74" s="84"/>
      <c r="X74" s="84"/>
      <c r="Y74" s="103"/>
      <c r="Z74" s="84"/>
      <c r="AA74" s="84"/>
      <c r="AB74" s="84"/>
      <c r="AC74" s="103"/>
      <c r="AD74" s="84"/>
      <c r="AE74" s="84"/>
      <c r="AF74" s="84"/>
      <c r="AG74" s="84"/>
      <c r="AH74" s="84"/>
      <c r="AI74" s="84"/>
      <c r="AJ74" s="103"/>
      <c r="AK74" s="103"/>
      <c r="AL74" s="2"/>
      <c r="AM74" s="2"/>
      <c r="AN74" s="2"/>
      <c r="AO74" s="2"/>
    </row>
    <row r="75" spans="1:41" ht="12.75">
      <c r="A75" s="2"/>
      <c r="B75" s="2"/>
      <c r="C75" s="2"/>
      <c r="D75" s="84"/>
      <c r="E75" s="84"/>
      <c r="F75" s="84"/>
      <c r="G75" s="84"/>
      <c r="H75" s="84"/>
      <c r="I75" s="84"/>
      <c r="J75" s="84"/>
      <c r="K75" s="84"/>
      <c r="L75" s="84"/>
      <c r="M75" s="103"/>
      <c r="N75" s="84"/>
      <c r="O75" s="84"/>
      <c r="P75" s="84"/>
      <c r="Q75" s="103"/>
      <c r="R75" s="84"/>
      <c r="S75" s="84"/>
      <c r="T75" s="84"/>
      <c r="U75" s="103"/>
      <c r="V75" s="84"/>
      <c r="W75" s="84"/>
      <c r="X75" s="84"/>
      <c r="Y75" s="103"/>
      <c r="Z75" s="84"/>
      <c r="AA75" s="84"/>
      <c r="AB75" s="84"/>
      <c r="AC75" s="103"/>
      <c r="AD75" s="84"/>
      <c r="AE75" s="84"/>
      <c r="AF75" s="84"/>
      <c r="AG75" s="84"/>
      <c r="AH75" s="84"/>
      <c r="AI75" s="84"/>
      <c r="AJ75" s="103"/>
      <c r="AK75" s="103"/>
      <c r="AL75" s="2"/>
      <c r="AM75" s="2"/>
      <c r="AN75" s="2"/>
      <c r="AO75" s="2"/>
    </row>
    <row r="76" spans="1:41" ht="12.75">
      <c r="A76" s="2"/>
      <c r="B76" s="2"/>
      <c r="C76" s="2"/>
      <c r="D76" s="84"/>
      <c r="E76" s="84"/>
      <c r="F76" s="84"/>
      <c r="G76" s="84"/>
      <c r="H76" s="84"/>
      <c r="I76" s="84"/>
      <c r="J76" s="84"/>
      <c r="K76" s="84"/>
      <c r="L76" s="84"/>
      <c r="M76" s="103"/>
      <c r="N76" s="84"/>
      <c r="O76" s="84"/>
      <c r="P76" s="84"/>
      <c r="Q76" s="103"/>
      <c r="R76" s="84"/>
      <c r="S76" s="84"/>
      <c r="T76" s="84"/>
      <c r="U76" s="103"/>
      <c r="V76" s="84"/>
      <c r="W76" s="84"/>
      <c r="X76" s="84"/>
      <c r="Y76" s="103"/>
      <c r="Z76" s="84"/>
      <c r="AA76" s="84"/>
      <c r="AB76" s="84"/>
      <c r="AC76" s="103"/>
      <c r="AD76" s="84"/>
      <c r="AE76" s="84"/>
      <c r="AF76" s="84"/>
      <c r="AG76" s="84"/>
      <c r="AH76" s="84"/>
      <c r="AI76" s="84"/>
      <c r="AJ76" s="103"/>
      <c r="AK76" s="103"/>
      <c r="AL76" s="2"/>
      <c r="AM76" s="2"/>
      <c r="AN76" s="2"/>
      <c r="AO76" s="2"/>
    </row>
    <row r="77" spans="1:41" ht="12.75">
      <c r="A77" s="2"/>
      <c r="B77" s="2"/>
      <c r="C77" s="2"/>
      <c r="D77" s="84"/>
      <c r="E77" s="84"/>
      <c r="F77" s="84"/>
      <c r="G77" s="84"/>
      <c r="H77" s="84"/>
      <c r="I77" s="84"/>
      <c r="J77" s="84"/>
      <c r="K77" s="84"/>
      <c r="L77" s="84"/>
      <c r="M77" s="103"/>
      <c r="N77" s="84"/>
      <c r="O77" s="84"/>
      <c r="P77" s="84"/>
      <c r="Q77" s="103"/>
      <c r="R77" s="84"/>
      <c r="S77" s="84"/>
      <c r="T77" s="84"/>
      <c r="U77" s="103"/>
      <c r="V77" s="84"/>
      <c r="W77" s="84"/>
      <c r="X77" s="84"/>
      <c r="Y77" s="103"/>
      <c r="Z77" s="84"/>
      <c r="AA77" s="84"/>
      <c r="AB77" s="84"/>
      <c r="AC77" s="103"/>
      <c r="AD77" s="84"/>
      <c r="AE77" s="84"/>
      <c r="AF77" s="84"/>
      <c r="AG77" s="84"/>
      <c r="AH77" s="84"/>
      <c r="AI77" s="84"/>
      <c r="AJ77" s="103"/>
      <c r="AK77" s="103"/>
      <c r="AL77" s="2"/>
      <c r="AM77" s="2"/>
      <c r="AN77" s="2"/>
      <c r="AO77" s="2"/>
    </row>
    <row r="78" spans="1:41" ht="12.75">
      <c r="A78" s="2"/>
      <c r="B78" s="2"/>
      <c r="C78" s="2"/>
      <c r="D78" s="84"/>
      <c r="E78" s="84"/>
      <c r="F78" s="84"/>
      <c r="G78" s="84"/>
      <c r="H78" s="84"/>
      <c r="I78" s="84"/>
      <c r="J78" s="84"/>
      <c r="K78" s="84"/>
      <c r="L78" s="84"/>
      <c r="M78" s="103"/>
      <c r="N78" s="84"/>
      <c r="O78" s="84"/>
      <c r="P78" s="84"/>
      <c r="Q78" s="103"/>
      <c r="R78" s="84"/>
      <c r="S78" s="84"/>
      <c r="T78" s="84"/>
      <c r="U78" s="103"/>
      <c r="V78" s="84"/>
      <c r="W78" s="84"/>
      <c r="X78" s="84"/>
      <c r="Y78" s="103"/>
      <c r="Z78" s="84"/>
      <c r="AA78" s="84"/>
      <c r="AB78" s="84"/>
      <c r="AC78" s="103"/>
      <c r="AD78" s="84"/>
      <c r="AE78" s="84"/>
      <c r="AF78" s="84"/>
      <c r="AG78" s="84"/>
      <c r="AH78" s="84"/>
      <c r="AI78" s="84"/>
      <c r="AJ78" s="103"/>
      <c r="AK78" s="103"/>
      <c r="AL78" s="2"/>
      <c r="AM78" s="2"/>
      <c r="AN78" s="2"/>
      <c r="AO78" s="2"/>
    </row>
    <row r="79" spans="1:41" ht="12.75">
      <c r="A79" s="2"/>
      <c r="B79" s="2"/>
      <c r="C79" s="2"/>
      <c r="D79" s="84"/>
      <c r="E79" s="84"/>
      <c r="F79" s="84"/>
      <c r="G79" s="84"/>
      <c r="H79" s="84"/>
      <c r="I79" s="84"/>
      <c r="J79" s="84"/>
      <c r="K79" s="84"/>
      <c r="L79" s="84"/>
      <c r="M79" s="103"/>
      <c r="N79" s="84"/>
      <c r="O79" s="84"/>
      <c r="P79" s="84"/>
      <c r="Q79" s="103"/>
      <c r="R79" s="84"/>
      <c r="S79" s="84"/>
      <c r="T79" s="84"/>
      <c r="U79" s="103"/>
      <c r="V79" s="84"/>
      <c r="W79" s="84"/>
      <c r="X79" s="84"/>
      <c r="Y79" s="103"/>
      <c r="Z79" s="84"/>
      <c r="AA79" s="84"/>
      <c r="AB79" s="84"/>
      <c r="AC79" s="103"/>
      <c r="AD79" s="84"/>
      <c r="AE79" s="84"/>
      <c r="AF79" s="84"/>
      <c r="AG79" s="84"/>
      <c r="AH79" s="84"/>
      <c r="AI79" s="84"/>
      <c r="AJ79" s="103"/>
      <c r="AK79" s="103"/>
      <c r="AL79" s="2"/>
      <c r="AM79" s="2"/>
      <c r="AN79" s="2"/>
      <c r="AO79" s="2"/>
    </row>
    <row r="80" spans="1:41" ht="12.75">
      <c r="A80" s="2"/>
      <c r="B80" s="2"/>
      <c r="C80" s="2"/>
      <c r="D80" s="84"/>
      <c r="E80" s="84"/>
      <c r="F80" s="84"/>
      <c r="G80" s="84"/>
      <c r="H80" s="84"/>
      <c r="I80" s="84"/>
      <c r="J80" s="84"/>
      <c r="K80" s="84"/>
      <c r="L80" s="84"/>
      <c r="M80" s="103"/>
      <c r="N80" s="84"/>
      <c r="O80" s="84"/>
      <c r="P80" s="84"/>
      <c r="Q80" s="103"/>
      <c r="R80" s="84"/>
      <c r="S80" s="84"/>
      <c r="T80" s="84"/>
      <c r="U80" s="103"/>
      <c r="V80" s="84"/>
      <c r="W80" s="84"/>
      <c r="X80" s="84"/>
      <c r="Y80" s="103"/>
      <c r="Z80" s="84"/>
      <c r="AA80" s="84"/>
      <c r="AB80" s="84"/>
      <c r="AC80" s="103"/>
      <c r="AD80" s="84"/>
      <c r="AE80" s="84"/>
      <c r="AF80" s="84"/>
      <c r="AG80" s="84"/>
      <c r="AH80" s="84"/>
      <c r="AI80" s="84"/>
      <c r="AJ80" s="103"/>
      <c r="AK80" s="103"/>
      <c r="AL80" s="2"/>
      <c r="AM80" s="2"/>
      <c r="AN80" s="2"/>
      <c r="AO80" s="2"/>
    </row>
    <row r="81" spans="1:41" ht="12.75">
      <c r="A81" s="2"/>
      <c r="B81" s="2"/>
      <c r="C81" s="2"/>
      <c r="D81" s="84"/>
      <c r="E81" s="84"/>
      <c r="F81" s="84"/>
      <c r="G81" s="84"/>
      <c r="H81" s="84"/>
      <c r="I81" s="84"/>
      <c r="J81" s="84"/>
      <c r="K81" s="84"/>
      <c r="L81" s="84"/>
      <c r="M81" s="103"/>
      <c r="N81" s="84"/>
      <c r="O81" s="84"/>
      <c r="P81" s="84"/>
      <c r="Q81" s="103"/>
      <c r="R81" s="84"/>
      <c r="S81" s="84"/>
      <c r="T81" s="84"/>
      <c r="U81" s="103"/>
      <c r="V81" s="84"/>
      <c r="W81" s="84"/>
      <c r="X81" s="84"/>
      <c r="Y81" s="103"/>
      <c r="Z81" s="84"/>
      <c r="AA81" s="84"/>
      <c r="AB81" s="84"/>
      <c r="AC81" s="103"/>
      <c r="AD81" s="84"/>
      <c r="AE81" s="84"/>
      <c r="AF81" s="84"/>
      <c r="AG81" s="84"/>
      <c r="AH81" s="84"/>
      <c r="AI81" s="84"/>
      <c r="AJ81" s="103"/>
      <c r="AK81" s="103"/>
      <c r="AL81" s="2"/>
      <c r="AM81" s="2"/>
      <c r="AN81" s="2"/>
      <c r="AO81" s="2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1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</row>
    <row r="3" spans="1:37" ht="16.5">
      <c r="A3" s="5"/>
      <c r="B3" s="133" t="s">
        <v>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</row>
    <row r="4" spans="1:37" ht="15" customHeight="1">
      <c r="A4" s="8"/>
      <c r="B4" s="9"/>
      <c r="C4" s="10"/>
      <c r="D4" s="135" t="s">
        <v>2</v>
      </c>
      <c r="E4" s="135"/>
      <c r="F4" s="135"/>
      <c r="G4" s="135" t="s">
        <v>3</v>
      </c>
      <c r="H4" s="135"/>
      <c r="I4" s="135"/>
      <c r="J4" s="136" t="s">
        <v>4</v>
      </c>
      <c r="K4" s="137"/>
      <c r="L4" s="137"/>
      <c r="M4" s="138"/>
      <c r="N4" s="136" t="s">
        <v>5</v>
      </c>
      <c r="O4" s="139"/>
      <c r="P4" s="139"/>
      <c r="Q4" s="140"/>
      <c r="R4" s="136" t="s">
        <v>6</v>
      </c>
      <c r="S4" s="139"/>
      <c r="T4" s="139"/>
      <c r="U4" s="140"/>
      <c r="V4" s="136" t="s">
        <v>7</v>
      </c>
      <c r="W4" s="141"/>
      <c r="X4" s="141"/>
      <c r="Y4" s="142"/>
      <c r="Z4" s="136" t="s">
        <v>8</v>
      </c>
      <c r="AA4" s="137"/>
      <c r="AB4" s="137"/>
      <c r="AC4" s="138"/>
      <c r="AD4" s="136" t="s">
        <v>9</v>
      </c>
      <c r="AE4" s="137"/>
      <c r="AF4" s="137"/>
      <c r="AG4" s="137"/>
      <c r="AH4" s="137"/>
      <c r="AI4" s="137"/>
      <c r="AJ4" s="138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22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96</v>
      </c>
      <c r="B9" s="63" t="s">
        <v>41</v>
      </c>
      <c r="C9" s="64" t="s">
        <v>42</v>
      </c>
      <c r="D9" s="85">
        <v>6198139550</v>
      </c>
      <c r="E9" s="86">
        <v>1646166419</v>
      </c>
      <c r="F9" s="87">
        <f>$D9+$E9</f>
        <v>7844305969</v>
      </c>
      <c r="G9" s="85">
        <v>5949375096</v>
      </c>
      <c r="H9" s="86">
        <v>1775041700</v>
      </c>
      <c r="I9" s="87">
        <f>$G9+$H9</f>
        <v>7724416796</v>
      </c>
      <c r="J9" s="85">
        <v>1437364220</v>
      </c>
      <c r="K9" s="86">
        <v>127625173</v>
      </c>
      <c r="L9" s="86">
        <f>$J9+$K9</f>
        <v>1564989393</v>
      </c>
      <c r="M9" s="104">
        <f>IF($F9=0,0,$L9/$F9)</f>
        <v>0.19950641894702972</v>
      </c>
      <c r="N9" s="85">
        <v>2079073656</v>
      </c>
      <c r="O9" s="86">
        <v>299183051</v>
      </c>
      <c r="P9" s="86">
        <f>$N9+$O9</f>
        <v>2378256707</v>
      </c>
      <c r="Q9" s="104">
        <f>IF($F9=0,0,$P9/$F9)</f>
        <v>0.30318255259275445</v>
      </c>
      <c r="R9" s="85">
        <v>1408504958</v>
      </c>
      <c r="S9" s="86">
        <v>180102980</v>
      </c>
      <c r="T9" s="86">
        <f>$R9+$S9</f>
        <v>1588607938</v>
      </c>
      <c r="U9" s="104">
        <f>IF($I9=0,0,$T9/$I9)</f>
        <v>0.2056605669987464</v>
      </c>
      <c r="V9" s="85">
        <v>1032548188</v>
      </c>
      <c r="W9" s="86">
        <v>641190991</v>
      </c>
      <c r="X9" s="86">
        <f>$V9+$W9</f>
        <v>1673739179</v>
      </c>
      <c r="Y9" s="104">
        <f>IF($I9=0,0,$X9/$I9)</f>
        <v>0.21668162441295588</v>
      </c>
      <c r="Z9" s="85">
        <f>$J9+$N9+$R9+$V9</f>
        <v>5957491022</v>
      </c>
      <c r="AA9" s="86">
        <f>$K9+$O9+$S9+$W9</f>
        <v>1248102195</v>
      </c>
      <c r="AB9" s="86">
        <f>$Z9+$AA9</f>
        <v>7205593217</v>
      </c>
      <c r="AC9" s="104">
        <f>IF($I9=0,0,$AB9/$I9)</f>
        <v>0.9328333008559732</v>
      </c>
      <c r="AD9" s="85">
        <v>1814552267</v>
      </c>
      <c r="AE9" s="86">
        <v>439675422</v>
      </c>
      <c r="AF9" s="86">
        <f>$AD9+$AE9</f>
        <v>2254227689</v>
      </c>
      <c r="AG9" s="86">
        <v>7464095217</v>
      </c>
      <c r="AH9" s="86">
        <v>7433826479</v>
      </c>
      <c r="AI9" s="87">
        <v>7213123889</v>
      </c>
      <c r="AJ9" s="124">
        <f>IF($AH9=0,0,$AI9/$AH9)</f>
        <v>0.9703110382488119</v>
      </c>
      <c r="AK9" s="125">
        <f>IF($AF9=0,0,(($X9/$AF9)-1))</f>
        <v>-0.2575110370760777</v>
      </c>
    </row>
    <row r="10" spans="1:37" ht="12.75">
      <c r="A10" s="62" t="s">
        <v>96</v>
      </c>
      <c r="B10" s="63" t="s">
        <v>53</v>
      </c>
      <c r="C10" s="64" t="s">
        <v>54</v>
      </c>
      <c r="D10" s="85">
        <v>9488809423</v>
      </c>
      <c r="E10" s="86">
        <v>1601891266</v>
      </c>
      <c r="F10" s="87">
        <f aca="true" t="shared" si="0" ref="F10:F55">$D10+$E10</f>
        <v>11090700689</v>
      </c>
      <c r="G10" s="85">
        <v>9676868103</v>
      </c>
      <c r="H10" s="86">
        <v>1669908607</v>
      </c>
      <c r="I10" s="87">
        <f aca="true" t="shared" si="1" ref="I10:I55">$G10+$H10</f>
        <v>11346776710</v>
      </c>
      <c r="J10" s="85">
        <v>1980152642</v>
      </c>
      <c r="K10" s="86">
        <v>231495786</v>
      </c>
      <c r="L10" s="86">
        <f aca="true" t="shared" si="2" ref="L10:L55">$J10+$K10</f>
        <v>2211648428</v>
      </c>
      <c r="M10" s="104">
        <f aca="true" t="shared" si="3" ref="M10:M55">IF($F10=0,0,$L10/$F10)</f>
        <v>0.1994146709047483</v>
      </c>
      <c r="N10" s="85">
        <v>2275677733</v>
      </c>
      <c r="O10" s="86">
        <v>346404936</v>
      </c>
      <c r="P10" s="86">
        <f aca="true" t="shared" si="4" ref="P10:P55">$N10+$O10</f>
        <v>2622082669</v>
      </c>
      <c r="Q10" s="104">
        <f aca="true" t="shared" si="5" ref="Q10:Q55">IF($F10=0,0,$P10/$F10)</f>
        <v>0.23642173227167143</v>
      </c>
      <c r="R10" s="85">
        <v>2210606737</v>
      </c>
      <c r="S10" s="86">
        <v>242161903</v>
      </c>
      <c r="T10" s="86">
        <f aca="true" t="shared" si="6" ref="T10:T55">$R10+$S10</f>
        <v>2452768640</v>
      </c>
      <c r="U10" s="104">
        <f aca="true" t="shared" si="7" ref="U10:U55">IF($I10=0,0,$T10/$I10)</f>
        <v>0.21616435245776508</v>
      </c>
      <c r="V10" s="85">
        <v>2194963049</v>
      </c>
      <c r="W10" s="86">
        <v>469196806</v>
      </c>
      <c r="X10" s="86">
        <f aca="true" t="shared" si="8" ref="X10:X55">$V10+$W10</f>
        <v>2664159855</v>
      </c>
      <c r="Y10" s="104">
        <f aca="true" t="shared" si="9" ref="Y10:Y55">IF($I10=0,0,$X10/$I10)</f>
        <v>0.23479441986833632</v>
      </c>
      <c r="Z10" s="85">
        <f aca="true" t="shared" si="10" ref="Z10:Z55">$J10+$N10+$R10+$V10</f>
        <v>8661400161</v>
      </c>
      <c r="AA10" s="86">
        <f aca="true" t="shared" si="11" ref="AA10:AA55">$K10+$O10+$S10+$W10</f>
        <v>1289259431</v>
      </c>
      <c r="AB10" s="86">
        <f aca="true" t="shared" si="12" ref="AB10:AB55">$Z10+$AA10</f>
        <v>9950659592</v>
      </c>
      <c r="AC10" s="104">
        <f aca="true" t="shared" si="13" ref="AC10:AC55">IF($I10=0,0,$AB10/$I10)</f>
        <v>0.8769591441092173</v>
      </c>
      <c r="AD10" s="85">
        <v>2004067705</v>
      </c>
      <c r="AE10" s="86">
        <v>509519856</v>
      </c>
      <c r="AF10" s="86">
        <f aca="true" t="shared" si="14" ref="AF10:AF55">$AD10+$AE10</f>
        <v>2513587561</v>
      </c>
      <c r="AG10" s="86">
        <v>10919882513</v>
      </c>
      <c r="AH10" s="86">
        <v>11375544308</v>
      </c>
      <c r="AI10" s="87">
        <v>9668779554</v>
      </c>
      <c r="AJ10" s="124">
        <f aca="true" t="shared" si="15" ref="AJ10:AJ55">IF($AH10=0,0,$AI10/$AH10)</f>
        <v>0.84996192641088</v>
      </c>
      <c r="AK10" s="125">
        <f aca="true" t="shared" si="16" ref="AK10:AK55">IF($AF10=0,0,(($X10/$AF10)-1))</f>
        <v>0.059903341477428595</v>
      </c>
    </row>
    <row r="11" spans="1:37" ht="16.5">
      <c r="A11" s="65"/>
      <c r="B11" s="66" t="s">
        <v>97</v>
      </c>
      <c r="C11" s="67"/>
      <c r="D11" s="88">
        <f>SUM(D9:D10)</f>
        <v>15686948973</v>
      </c>
      <c r="E11" s="89">
        <f>SUM(E9:E10)</f>
        <v>3248057685</v>
      </c>
      <c r="F11" s="90">
        <f t="shared" si="0"/>
        <v>18935006658</v>
      </c>
      <c r="G11" s="88">
        <f>SUM(G9:G10)</f>
        <v>15626243199</v>
      </c>
      <c r="H11" s="89">
        <f>SUM(H9:H10)</f>
        <v>3444950307</v>
      </c>
      <c r="I11" s="90">
        <f t="shared" si="1"/>
        <v>19071193506</v>
      </c>
      <c r="J11" s="88">
        <f>SUM(J9:J10)</f>
        <v>3417516862</v>
      </c>
      <c r="K11" s="89">
        <f>SUM(K9:K10)</f>
        <v>359120959</v>
      </c>
      <c r="L11" s="89">
        <f t="shared" si="2"/>
        <v>3776637821</v>
      </c>
      <c r="M11" s="105">
        <f t="shared" si="3"/>
        <v>0.19945267985445247</v>
      </c>
      <c r="N11" s="88">
        <f>SUM(N9:N10)</f>
        <v>4354751389</v>
      </c>
      <c r="O11" s="89">
        <f>SUM(O9:O10)</f>
        <v>645587987</v>
      </c>
      <c r="P11" s="89">
        <f t="shared" si="4"/>
        <v>5000339376</v>
      </c>
      <c r="Q11" s="105">
        <f t="shared" si="5"/>
        <v>0.26407909256727763</v>
      </c>
      <c r="R11" s="88">
        <f>SUM(R9:R10)</f>
        <v>3619111695</v>
      </c>
      <c r="S11" s="89">
        <f>SUM(S9:S10)</f>
        <v>422264883</v>
      </c>
      <c r="T11" s="89">
        <f t="shared" si="6"/>
        <v>4041376578</v>
      </c>
      <c r="U11" s="105">
        <f t="shared" si="7"/>
        <v>0.2119099980149926</v>
      </c>
      <c r="V11" s="88">
        <f>SUM(V9:V10)</f>
        <v>3227511237</v>
      </c>
      <c r="W11" s="89">
        <f>SUM(W9:W10)</f>
        <v>1110387797</v>
      </c>
      <c r="X11" s="89">
        <f t="shared" si="8"/>
        <v>4337899034</v>
      </c>
      <c r="Y11" s="105">
        <f t="shared" si="9"/>
        <v>0.22745818360215636</v>
      </c>
      <c r="Z11" s="88">
        <f t="shared" si="10"/>
        <v>14618891183</v>
      </c>
      <c r="AA11" s="89">
        <f t="shared" si="11"/>
        <v>2537361626</v>
      </c>
      <c r="AB11" s="89">
        <f t="shared" si="12"/>
        <v>17156252809</v>
      </c>
      <c r="AC11" s="105">
        <f t="shared" si="13"/>
        <v>0.899589886894203</v>
      </c>
      <c r="AD11" s="88">
        <f>SUM(AD9:AD10)</f>
        <v>3818619972</v>
      </c>
      <c r="AE11" s="89">
        <f>SUM(AE9:AE10)</f>
        <v>949195278</v>
      </c>
      <c r="AF11" s="89">
        <f t="shared" si="14"/>
        <v>4767815250</v>
      </c>
      <c r="AG11" s="89">
        <f>SUM(AG9:AG10)</f>
        <v>18383977730</v>
      </c>
      <c r="AH11" s="89">
        <f>SUM(AH9:AH10)</f>
        <v>18809370787</v>
      </c>
      <c r="AI11" s="90">
        <f>SUM(AI9:AI10)</f>
        <v>16881903443</v>
      </c>
      <c r="AJ11" s="126">
        <f t="shared" si="15"/>
        <v>0.8975262189348642</v>
      </c>
      <c r="AK11" s="127">
        <f t="shared" si="16"/>
        <v>-0.0901704855279365</v>
      </c>
    </row>
    <row r="12" spans="1:37" ht="12.75">
      <c r="A12" s="62" t="s">
        <v>98</v>
      </c>
      <c r="B12" s="63" t="s">
        <v>99</v>
      </c>
      <c r="C12" s="64" t="s">
        <v>100</v>
      </c>
      <c r="D12" s="85">
        <v>397933594</v>
      </c>
      <c r="E12" s="86">
        <v>64760430</v>
      </c>
      <c r="F12" s="87">
        <f t="shared" si="0"/>
        <v>462694024</v>
      </c>
      <c r="G12" s="85">
        <v>440303562</v>
      </c>
      <c r="H12" s="86">
        <v>72647399</v>
      </c>
      <c r="I12" s="87">
        <f t="shared" si="1"/>
        <v>512950961</v>
      </c>
      <c r="J12" s="85">
        <v>85436994</v>
      </c>
      <c r="K12" s="86">
        <v>13618236</v>
      </c>
      <c r="L12" s="86">
        <f t="shared" si="2"/>
        <v>99055230</v>
      </c>
      <c r="M12" s="104">
        <f t="shared" si="3"/>
        <v>0.21408365974486845</v>
      </c>
      <c r="N12" s="85">
        <v>66098076</v>
      </c>
      <c r="O12" s="86">
        <v>9714666</v>
      </c>
      <c r="P12" s="86">
        <f t="shared" si="4"/>
        <v>75812742</v>
      </c>
      <c r="Q12" s="104">
        <f t="shared" si="5"/>
        <v>0.16385070493151646</v>
      </c>
      <c r="R12" s="85">
        <v>73888521</v>
      </c>
      <c r="S12" s="86">
        <v>13600773</v>
      </c>
      <c r="T12" s="86">
        <f t="shared" si="6"/>
        <v>87489294</v>
      </c>
      <c r="U12" s="104">
        <f t="shared" si="7"/>
        <v>0.1705607370915911</v>
      </c>
      <c r="V12" s="85">
        <v>49512422</v>
      </c>
      <c r="W12" s="86">
        <v>3460300</v>
      </c>
      <c r="X12" s="86">
        <f t="shared" si="8"/>
        <v>52972722</v>
      </c>
      <c r="Y12" s="104">
        <f t="shared" si="9"/>
        <v>0.10327053856518655</v>
      </c>
      <c r="Z12" s="85">
        <f t="shared" si="10"/>
        <v>274936013</v>
      </c>
      <c r="AA12" s="86">
        <f t="shared" si="11"/>
        <v>40393975</v>
      </c>
      <c r="AB12" s="86">
        <f t="shared" si="12"/>
        <v>315329988</v>
      </c>
      <c r="AC12" s="104">
        <f t="shared" si="13"/>
        <v>0.6147371034947725</v>
      </c>
      <c r="AD12" s="85">
        <v>66643775</v>
      </c>
      <c r="AE12" s="86">
        <v>11493029</v>
      </c>
      <c r="AF12" s="86">
        <f t="shared" si="14"/>
        <v>78136804</v>
      </c>
      <c r="AG12" s="86">
        <v>523587313</v>
      </c>
      <c r="AH12" s="86">
        <v>523587313</v>
      </c>
      <c r="AI12" s="87">
        <v>298358242</v>
      </c>
      <c r="AJ12" s="124">
        <f t="shared" si="15"/>
        <v>0.5698347431118905</v>
      </c>
      <c r="AK12" s="125">
        <f t="shared" si="16"/>
        <v>-0.32205159043873866</v>
      </c>
    </row>
    <row r="13" spans="1:37" ht="12.75">
      <c r="A13" s="62" t="s">
        <v>98</v>
      </c>
      <c r="B13" s="63" t="s">
        <v>101</v>
      </c>
      <c r="C13" s="64" t="s">
        <v>102</v>
      </c>
      <c r="D13" s="85">
        <v>239415730</v>
      </c>
      <c r="E13" s="86">
        <v>33150200</v>
      </c>
      <c r="F13" s="87">
        <f t="shared" si="0"/>
        <v>272565930</v>
      </c>
      <c r="G13" s="85">
        <v>241961080</v>
      </c>
      <c r="H13" s="86">
        <v>32671360</v>
      </c>
      <c r="I13" s="87">
        <f t="shared" si="1"/>
        <v>274632440</v>
      </c>
      <c r="J13" s="85">
        <v>48033668</v>
      </c>
      <c r="K13" s="86">
        <v>678089</v>
      </c>
      <c r="L13" s="86">
        <f t="shared" si="2"/>
        <v>48711757</v>
      </c>
      <c r="M13" s="104">
        <f t="shared" si="3"/>
        <v>0.1787155019704774</v>
      </c>
      <c r="N13" s="85">
        <v>66475725</v>
      </c>
      <c r="O13" s="86">
        <v>9269322</v>
      </c>
      <c r="P13" s="86">
        <f t="shared" si="4"/>
        <v>75745047</v>
      </c>
      <c r="Q13" s="104">
        <f t="shared" si="5"/>
        <v>0.27789623963640653</v>
      </c>
      <c r="R13" s="85">
        <v>54588295</v>
      </c>
      <c r="S13" s="86">
        <v>7109574</v>
      </c>
      <c r="T13" s="86">
        <f t="shared" si="6"/>
        <v>61697869</v>
      </c>
      <c r="U13" s="104">
        <f t="shared" si="7"/>
        <v>0.22465615860966753</v>
      </c>
      <c r="V13" s="85">
        <v>57491286</v>
      </c>
      <c r="W13" s="86">
        <v>11775843</v>
      </c>
      <c r="X13" s="86">
        <f t="shared" si="8"/>
        <v>69267129</v>
      </c>
      <c r="Y13" s="104">
        <f t="shared" si="9"/>
        <v>0.2522175785205856</v>
      </c>
      <c r="Z13" s="85">
        <f t="shared" si="10"/>
        <v>226588974</v>
      </c>
      <c r="AA13" s="86">
        <f t="shared" si="11"/>
        <v>28832828</v>
      </c>
      <c r="AB13" s="86">
        <f t="shared" si="12"/>
        <v>255421802</v>
      </c>
      <c r="AC13" s="104">
        <f t="shared" si="13"/>
        <v>0.9300496401663256</v>
      </c>
      <c r="AD13" s="85">
        <v>62356317</v>
      </c>
      <c r="AE13" s="86">
        <v>8966330</v>
      </c>
      <c r="AF13" s="86">
        <f t="shared" si="14"/>
        <v>71322647</v>
      </c>
      <c r="AG13" s="86">
        <v>250772320</v>
      </c>
      <c r="AH13" s="86">
        <v>255937850</v>
      </c>
      <c r="AI13" s="87">
        <v>246267080</v>
      </c>
      <c r="AJ13" s="124">
        <f t="shared" si="15"/>
        <v>0.9622143813429705</v>
      </c>
      <c r="AK13" s="125">
        <f t="shared" si="16"/>
        <v>-0.028819990374165494</v>
      </c>
    </row>
    <row r="14" spans="1:37" ht="12.75">
      <c r="A14" s="62" t="s">
        <v>98</v>
      </c>
      <c r="B14" s="63" t="s">
        <v>103</v>
      </c>
      <c r="C14" s="64" t="s">
        <v>104</v>
      </c>
      <c r="D14" s="85">
        <v>472097882</v>
      </c>
      <c r="E14" s="86">
        <v>149402625</v>
      </c>
      <c r="F14" s="87">
        <f t="shared" si="0"/>
        <v>621500507</v>
      </c>
      <c r="G14" s="85">
        <v>472097882</v>
      </c>
      <c r="H14" s="86">
        <v>149402625</v>
      </c>
      <c r="I14" s="87">
        <f t="shared" si="1"/>
        <v>621500507</v>
      </c>
      <c r="J14" s="85">
        <v>13587516</v>
      </c>
      <c r="K14" s="86">
        <v>0</v>
      </c>
      <c r="L14" s="86">
        <f t="shared" si="2"/>
        <v>13587516</v>
      </c>
      <c r="M14" s="104">
        <f t="shared" si="3"/>
        <v>0.021862437515276233</v>
      </c>
      <c r="N14" s="85">
        <v>78337171</v>
      </c>
      <c r="O14" s="86">
        <v>12349642</v>
      </c>
      <c r="P14" s="86">
        <f t="shared" si="4"/>
        <v>90686813</v>
      </c>
      <c r="Q14" s="104">
        <f t="shared" si="5"/>
        <v>0.14591591153762326</v>
      </c>
      <c r="R14" s="85">
        <v>155633211</v>
      </c>
      <c r="S14" s="86">
        <v>811662</v>
      </c>
      <c r="T14" s="86">
        <f t="shared" si="6"/>
        <v>156444873</v>
      </c>
      <c r="U14" s="104">
        <f t="shared" si="7"/>
        <v>0.25172123150013775</v>
      </c>
      <c r="V14" s="85">
        <v>100458579</v>
      </c>
      <c r="W14" s="86">
        <v>27495771</v>
      </c>
      <c r="X14" s="86">
        <f t="shared" si="8"/>
        <v>127954350</v>
      </c>
      <c r="Y14" s="104">
        <f t="shared" si="9"/>
        <v>0.20587971941911867</v>
      </c>
      <c r="Z14" s="85">
        <f t="shared" si="10"/>
        <v>348016477</v>
      </c>
      <c r="AA14" s="86">
        <f t="shared" si="11"/>
        <v>40657075</v>
      </c>
      <c r="AB14" s="86">
        <f t="shared" si="12"/>
        <v>388673552</v>
      </c>
      <c r="AC14" s="104">
        <f t="shared" si="13"/>
        <v>0.6253792999721559</v>
      </c>
      <c r="AD14" s="85">
        <v>43338305</v>
      </c>
      <c r="AE14" s="86">
        <v>4987727</v>
      </c>
      <c r="AF14" s="86">
        <f t="shared" si="14"/>
        <v>48326032</v>
      </c>
      <c r="AG14" s="86">
        <v>656233713</v>
      </c>
      <c r="AH14" s="86">
        <v>465378382</v>
      </c>
      <c r="AI14" s="87">
        <v>233107859</v>
      </c>
      <c r="AJ14" s="124">
        <f t="shared" si="15"/>
        <v>0.5008996292397613</v>
      </c>
      <c r="AK14" s="125">
        <f t="shared" si="16"/>
        <v>1.6477313510863048</v>
      </c>
    </row>
    <row r="15" spans="1:37" ht="12.75">
      <c r="A15" s="62" t="s">
        <v>98</v>
      </c>
      <c r="B15" s="63" t="s">
        <v>105</v>
      </c>
      <c r="C15" s="64" t="s">
        <v>106</v>
      </c>
      <c r="D15" s="85">
        <v>306341823</v>
      </c>
      <c r="E15" s="86">
        <v>46013710</v>
      </c>
      <c r="F15" s="87">
        <f t="shared" si="0"/>
        <v>352355533</v>
      </c>
      <c r="G15" s="85">
        <v>307947365</v>
      </c>
      <c r="H15" s="86">
        <v>47475265</v>
      </c>
      <c r="I15" s="87">
        <f t="shared" si="1"/>
        <v>355422630</v>
      </c>
      <c r="J15" s="85">
        <v>54476709</v>
      </c>
      <c r="K15" s="86">
        <v>4051792</v>
      </c>
      <c r="L15" s="86">
        <f t="shared" si="2"/>
        <v>58528501</v>
      </c>
      <c r="M15" s="104">
        <f t="shared" si="3"/>
        <v>0.16610637699280856</v>
      </c>
      <c r="N15" s="85">
        <v>71893598</v>
      </c>
      <c r="O15" s="86">
        <v>8271008</v>
      </c>
      <c r="P15" s="86">
        <f t="shared" si="4"/>
        <v>80164606</v>
      </c>
      <c r="Q15" s="104">
        <f t="shared" si="5"/>
        <v>0.2275105638826452</v>
      </c>
      <c r="R15" s="85">
        <v>64213843</v>
      </c>
      <c r="S15" s="86">
        <v>11586607</v>
      </c>
      <c r="T15" s="86">
        <f t="shared" si="6"/>
        <v>75800450</v>
      </c>
      <c r="U15" s="104">
        <f t="shared" si="7"/>
        <v>0.21326849671896245</v>
      </c>
      <c r="V15" s="85">
        <v>90384061</v>
      </c>
      <c r="W15" s="86">
        <v>12896613</v>
      </c>
      <c r="X15" s="86">
        <f t="shared" si="8"/>
        <v>103280674</v>
      </c>
      <c r="Y15" s="104">
        <f t="shared" si="9"/>
        <v>0.2905855319341934</v>
      </c>
      <c r="Z15" s="85">
        <f t="shared" si="10"/>
        <v>280968211</v>
      </c>
      <c r="AA15" s="86">
        <f t="shared" si="11"/>
        <v>36806020</v>
      </c>
      <c r="AB15" s="86">
        <f t="shared" si="12"/>
        <v>317774231</v>
      </c>
      <c r="AC15" s="104">
        <f t="shared" si="13"/>
        <v>0.8940742771499947</v>
      </c>
      <c r="AD15" s="85">
        <v>68731190</v>
      </c>
      <c r="AE15" s="86">
        <v>9489284</v>
      </c>
      <c r="AF15" s="86">
        <f t="shared" si="14"/>
        <v>78220474</v>
      </c>
      <c r="AG15" s="86">
        <v>411282547</v>
      </c>
      <c r="AH15" s="86">
        <v>353496265</v>
      </c>
      <c r="AI15" s="87">
        <v>321000344</v>
      </c>
      <c r="AJ15" s="124">
        <f t="shared" si="15"/>
        <v>0.908072802409949</v>
      </c>
      <c r="AK15" s="125">
        <f t="shared" si="16"/>
        <v>0.32037903528940515</v>
      </c>
    </row>
    <row r="16" spans="1:37" ht="12.75">
      <c r="A16" s="62" t="s">
        <v>98</v>
      </c>
      <c r="B16" s="63" t="s">
        <v>107</v>
      </c>
      <c r="C16" s="64" t="s">
        <v>108</v>
      </c>
      <c r="D16" s="85">
        <v>187981120</v>
      </c>
      <c r="E16" s="86">
        <v>78155048</v>
      </c>
      <c r="F16" s="87">
        <f t="shared" si="0"/>
        <v>266136168</v>
      </c>
      <c r="G16" s="85">
        <v>206849880</v>
      </c>
      <c r="H16" s="86">
        <v>76916840</v>
      </c>
      <c r="I16" s="87">
        <f t="shared" si="1"/>
        <v>283766720</v>
      </c>
      <c r="J16" s="85">
        <v>27708699</v>
      </c>
      <c r="K16" s="86">
        <v>7587310</v>
      </c>
      <c r="L16" s="86">
        <f t="shared" si="2"/>
        <v>35296009</v>
      </c>
      <c r="M16" s="104">
        <f t="shared" si="3"/>
        <v>0.1326238717016471</v>
      </c>
      <c r="N16" s="85">
        <v>12883367</v>
      </c>
      <c r="O16" s="86">
        <v>20022663</v>
      </c>
      <c r="P16" s="86">
        <f t="shared" si="4"/>
        <v>32906030</v>
      </c>
      <c r="Q16" s="104">
        <f t="shared" si="5"/>
        <v>0.12364358533936658</v>
      </c>
      <c r="R16" s="85">
        <v>21887570</v>
      </c>
      <c r="S16" s="86">
        <v>15809048</v>
      </c>
      <c r="T16" s="86">
        <f t="shared" si="6"/>
        <v>37696618</v>
      </c>
      <c r="U16" s="104">
        <f t="shared" si="7"/>
        <v>0.13284368935159133</v>
      </c>
      <c r="V16" s="85">
        <v>10985758</v>
      </c>
      <c r="W16" s="86">
        <v>12710783</v>
      </c>
      <c r="X16" s="86">
        <f t="shared" si="8"/>
        <v>23696541</v>
      </c>
      <c r="Y16" s="104">
        <f t="shared" si="9"/>
        <v>0.08350711810038894</v>
      </c>
      <c r="Z16" s="85">
        <f t="shared" si="10"/>
        <v>73465394</v>
      </c>
      <c r="AA16" s="86">
        <f t="shared" si="11"/>
        <v>56129804</v>
      </c>
      <c r="AB16" s="86">
        <f t="shared" si="12"/>
        <v>129595198</v>
      </c>
      <c r="AC16" s="104">
        <f t="shared" si="13"/>
        <v>0.4566962538806524</v>
      </c>
      <c r="AD16" s="85">
        <v>25054875</v>
      </c>
      <c r="AE16" s="86">
        <v>9998935</v>
      </c>
      <c r="AF16" s="86">
        <f t="shared" si="14"/>
        <v>35053810</v>
      </c>
      <c r="AG16" s="86">
        <v>269900168</v>
      </c>
      <c r="AH16" s="86">
        <v>258350605</v>
      </c>
      <c r="AI16" s="87">
        <v>151304530</v>
      </c>
      <c r="AJ16" s="124">
        <f t="shared" si="15"/>
        <v>0.5856557990255142</v>
      </c>
      <c r="AK16" s="125">
        <f t="shared" si="16"/>
        <v>-0.3239952803989067</v>
      </c>
    </row>
    <row r="17" spans="1:37" ht="12.75">
      <c r="A17" s="62" t="s">
        <v>98</v>
      </c>
      <c r="B17" s="63" t="s">
        <v>109</v>
      </c>
      <c r="C17" s="64" t="s">
        <v>110</v>
      </c>
      <c r="D17" s="85">
        <v>744842257</v>
      </c>
      <c r="E17" s="86">
        <v>59679721</v>
      </c>
      <c r="F17" s="87">
        <f t="shared" si="0"/>
        <v>804521978</v>
      </c>
      <c r="G17" s="85">
        <v>755421309</v>
      </c>
      <c r="H17" s="86">
        <v>69433719</v>
      </c>
      <c r="I17" s="87">
        <f t="shared" si="1"/>
        <v>824855028</v>
      </c>
      <c r="J17" s="85">
        <v>163101427</v>
      </c>
      <c r="K17" s="86">
        <v>397755</v>
      </c>
      <c r="L17" s="86">
        <f t="shared" si="2"/>
        <v>163499182</v>
      </c>
      <c r="M17" s="104">
        <f t="shared" si="3"/>
        <v>0.20322525234978728</v>
      </c>
      <c r="N17" s="85">
        <v>202374558</v>
      </c>
      <c r="O17" s="86">
        <v>13468502</v>
      </c>
      <c r="P17" s="86">
        <f t="shared" si="4"/>
        <v>215843060</v>
      </c>
      <c r="Q17" s="104">
        <f t="shared" si="5"/>
        <v>0.26828733819873346</v>
      </c>
      <c r="R17" s="85">
        <v>154364664</v>
      </c>
      <c r="S17" s="86">
        <v>9251624</v>
      </c>
      <c r="T17" s="86">
        <f t="shared" si="6"/>
        <v>163616288</v>
      </c>
      <c r="U17" s="104">
        <f t="shared" si="7"/>
        <v>0.19835762945728203</v>
      </c>
      <c r="V17" s="85">
        <v>180738763</v>
      </c>
      <c r="W17" s="86">
        <v>29997600</v>
      </c>
      <c r="X17" s="86">
        <f t="shared" si="8"/>
        <v>210736363</v>
      </c>
      <c r="Y17" s="104">
        <f t="shared" si="9"/>
        <v>0.25548291014357494</v>
      </c>
      <c r="Z17" s="85">
        <f t="shared" si="10"/>
        <v>700579412</v>
      </c>
      <c r="AA17" s="86">
        <f t="shared" si="11"/>
        <v>53115481</v>
      </c>
      <c r="AB17" s="86">
        <f t="shared" si="12"/>
        <v>753694893</v>
      </c>
      <c r="AC17" s="104">
        <f t="shared" si="13"/>
        <v>0.9137301312540462</v>
      </c>
      <c r="AD17" s="85">
        <v>178983251</v>
      </c>
      <c r="AE17" s="86">
        <v>27702941</v>
      </c>
      <c r="AF17" s="86">
        <f t="shared" si="14"/>
        <v>206686192</v>
      </c>
      <c r="AG17" s="86">
        <v>749425071</v>
      </c>
      <c r="AH17" s="86">
        <v>763924781</v>
      </c>
      <c r="AI17" s="87">
        <v>734954684</v>
      </c>
      <c r="AJ17" s="124">
        <f t="shared" si="15"/>
        <v>0.962077291219592</v>
      </c>
      <c r="AK17" s="125">
        <f t="shared" si="16"/>
        <v>0.019595750256988564</v>
      </c>
    </row>
    <row r="18" spans="1:37" ht="12.75">
      <c r="A18" s="62" t="s">
        <v>98</v>
      </c>
      <c r="B18" s="63" t="s">
        <v>111</v>
      </c>
      <c r="C18" s="64" t="s">
        <v>112</v>
      </c>
      <c r="D18" s="85">
        <v>123913919</v>
      </c>
      <c r="E18" s="86">
        <v>19943892</v>
      </c>
      <c r="F18" s="87">
        <f t="shared" si="0"/>
        <v>143857811</v>
      </c>
      <c r="G18" s="85">
        <v>126723861</v>
      </c>
      <c r="H18" s="86">
        <v>23302601</v>
      </c>
      <c r="I18" s="87">
        <f t="shared" si="1"/>
        <v>150026462</v>
      </c>
      <c r="J18" s="85">
        <v>15133567</v>
      </c>
      <c r="K18" s="86">
        <v>4002011</v>
      </c>
      <c r="L18" s="86">
        <f t="shared" si="2"/>
        <v>19135578</v>
      </c>
      <c r="M18" s="104">
        <f t="shared" si="3"/>
        <v>0.13301730275876364</v>
      </c>
      <c r="N18" s="85">
        <v>20439420</v>
      </c>
      <c r="O18" s="86">
        <v>4961045</v>
      </c>
      <c r="P18" s="86">
        <f t="shared" si="4"/>
        <v>25400465</v>
      </c>
      <c r="Q18" s="104">
        <f t="shared" si="5"/>
        <v>0.17656646395099115</v>
      </c>
      <c r="R18" s="85">
        <v>13601156</v>
      </c>
      <c r="S18" s="86">
        <v>7832745</v>
      </c>
      <c r="T18" s="86">
        <f t="shared" si="6"/>
        <v>21433901</v>
      </c>
      <c r="U18" s="104">
        <f t="shared" si="7"/>
        <v>0.1428674696067951</v>
      </c>
      <c r="V18" s="85">
        <v>21930808</v>
      </c>
      <c r="W18" s="86">
        <v>3506743</v>
      </c>
      <c r="X18" s="86">
        <f t="shared" si="8"/>
        <v>25437551</v>
      </c>
      <c r="Y18" s="104">
        <f t="shared" si="9"/>
        <v>0.16955376178903692</v>
      </c>
      <c r="Z18" s="85">
        <f t="shared" si="10"/>
        <v>71104951</v>
      </c>
      <c r="AA18" s="86">
        <f t="shared" si="11"/>
        <v>20302544</v>
      </c>
      <c r="AB18" s="86">
        <f t="shared" si="12"/>
        <v>91407495</v>
      </c>
      <c r="AC18" s="104">
        <f t="shared" si="13"/>
        <v>0.6092758156224467</v>
      </c>
      <c r="AD18" s="85">
        <v>41978552</v>
      </c>
      <c r="AE18" s="86">
        <v>6711146</v>
      </c>
      <c r="AF18" s="86">
        <f t="shared" si="14"/>
        <v>48689698</v>
      </c>
      <c r="AG18" s="86">
        <v>161554952</v>
      </c>
      <c r="AH18" s="86">
        <v>164215700</v>
      </c>
      <c r="AI18" s="87">
        <v>121878740</v>
      </c>
      <c r="AJ18" s="124">
        <f t="shared" si="15"/>
        <v>0.7421868919963195</v>
      </c>
      <c r="AK18" s="125">
        <f t="shared" si="16"/>
        <v>-0.47755783985351485</v>
      </c>
    </row>
    <row r="19" spans="1:37" ht="12.75">
      <c r="A19" s="62" t="s">
        <v>113</v>
      </c>
      <c r="B19" s="63" t="s">
        <v>114</v>
      </c>
      <c r="C19" s="64" t="s">
        <v>115</v>
      </c>
      <c r="D19" s="85">
        <v>140353500</v>
      </c>
      <c r="E19" s="86">
        <v>1012000</v>
      </c>
      <c r="F19" s="87">
        <f t="shared" si="0"/>
        <v>141365500</v>
      </c>
      <c r="G19" s="85">
        <v>147215100</v>
      </c>
      <c r="H19" s="86">
        <v>3295000</v>
      </c>
      <c r="I19" s="87">
        <f t="shared" si="1"/>
        <v>150510100</v>
      </c>
      <c r="J19" s="85">
        <v>13016409</v>
      </c>
      <c r="K19" s="86">
        <v>109853</v>
      </c>
      <c r="L19" s="86">
        <f t="shared" si="2"/>
        <v>13126262</v>
      </c>
      <c r="M19" s="104">
        <f t="shared" si="3"/>
        <v>0.09285336238332549</v>
      </c>
      <c r="N19" s="85">
        <v>31135751</v>
      </c>
      <c r="O19" s="86">
        <v>1493801</v>
      </c>
      <c r="P19" s="86">
        <f t="shared" si="4"/>
        <v>32629552</v>
      </c>
      <c r="Q19" s="104">
        <f t="shared" si="5"/>
        <v>0.23081693906929202</v>
      </c>
      <c r="R19" s="85">
        <v>21556754</v>
      </c>
      <c r="S19" s="86">
        <v>295739</v>
      </c>
      <c r="T19" s="86">
        <f t="shared" si="6"/>
        <v>21852493</v>
      </c>
      <c r="U19" s="104">
        <f t="shared" si="7"/>
        <v>0.14518954541921106</v>
      </c>
      <c r="V19" s="85">
        <v>15866160</v>
      </c>
      <c r="W19" s="86">
        <v>68351</v>
      </c>
      <c r="X19" s="86">
        <f t="shared" si="8"/>
        <v>15934511</v>
      </c>
      <c r="Y19" s="104">
        <f t="shared" si="9"/>
        <v>0.10587004460165796</v>
      </c>
      <c r="Z19" s="85">
        <f t="shared" si="10"/>
        <v>81575074</v>
      </c>
      <c r="AA19" s="86">
        <f t="shared" si="11"/>
        <v>1967744</v>
      </c>
      <c r="AB19" s="86">
        <f t="shared" si="12"/>
        <v>83542818</v>
      </c>
      <c r="AC19" s="104">
        <f t="shared" si="13"/>
        <v>0.5550645305530991</v>
      </c>
      <c r="AD19" s="85">
        <v>32075219</v>
      </c>
      <c r="AE19" s="86">
        <v>2275649</v>
      </c>
      <c r="AF19" s="86">
        <f t="shared" si="14"/>
        <v>34350868</v>
      </c>
      <c r="AG19" s="86">
        <v>146610800</v>
      </c>
      <c r="AH19" s="86">
        <v>166242700</v>
      </c>
      <c r="AI19" s="87">
        <v>128318501</v>
      </c>
      <c r="AJ19" s="124">
        <f t="shared" si="15"/>
        <v>0.7718745003540005</v>
      </c>
      <c r="AK19" s="125">
        <f t="shared" si="16"/>
        <v>-0.5361249386769499</v>
      </c>
    </row>
    <row r="20" spans="1:37" ht="16.5">
      <c r="A20" s="65"/>
      <c r="B20" s="66" t="s">
        <v>116</v>
      </c>
      <c r="C20" s="67"/>
      <c r="D20" s="88">
        <f>SUM(D12:D19)</f>
        <v>2612879825</v>
      </c>
      <c r="E20" s="89">
        <f>SUM(E12:E19)</f>
        <v>452117626</v>
      </c>
      <c r="F20" s="90">
        <f t="shared" si="0"/>
        <v>3064997451</v>
      </c>
      <c r="G20" s="88">
        <f>SUM(G12:G19)</f>
        <v>2698520039</v>
      </c>
      <c r="H20" s="89">
        <f>SUM(H12:H19)</f>
        <v>475144809</v>
      </c>
      <c r="I20" s="90">
        <f t="shared" si="1"/>
        <v>3173664848</v>
      </c>
      <c r="J20" s="88">
        <f>SUM(J12:J19)</f>
        <v>420494989</v>
      </c>
      <c r="K20" s="89">
        <f>SUM(K12:K19)</f>
        <v>30445046</v>
      </c>
      <c r="L20" s="89">
        <f t="shared" si="2"/>
        <v>450940035</v>
      </c>
      <c r="M20" s="105">
        <f t="shared" si="3"/>
        <v>0.1471257455215417</v>
      </c>
      <c r="N20" s="88">
        <f>SUM(N12:N19)</f>
        <v>549637666</v>
      </c>
      <c r="O20" s="89">
        <f>SUM(O12:O19)</f>
        <v>79550649</v>
      </c>
      <c r="P20" s="89">
        <f t="shared" si="4"/>
        <v>629188315</v>
      </c>
      <c r="Q20" s="105">
        <f t="shared" si="5"/>
        <v>0.20528183956391813</v>
      </c>
      <c r="R20" s="88">
        <f>SUM(R12:R19)</f>
        <v>559734014</v>
      </c>
      <c r="S20" s="89">
        <f>SUM(S12:S19)</f>
        <v>66297772</v>
      </c>
      <c r="T20" s="89">
        <f t="shared" si="6"/>
        <v>626031786</v>
      </c>
      <c r="U20" s="105">
        <f t="shared" si="7"/>
        <v>0.19725831679880018</v>
      </c>
      <c r="V20" s="88">
        <f>SUM(V12:V19)</f>
        <v>527367837</v>
      </c>
      <c r="W20" s="89">
        <f>SUM(W12:W19)</f>
        <v>101912004</v>
      </c>
      <c r="X20" s="89">
        <f t="shared" si="8"/>
        <v>629279841</v>
      </c>
      <c r="Y20" s="105">
        <f t="shared" si="9"/>
        <v>0.19828175662485706</v>
      </c>
      <c r="Z20" s="88">
        <f t="shared" si="10"/>
        <v>2057234506</v>
      </c>
      <c r="AA20" s="89">
        <f t="shared" si="11"/>
        <v>278205471</v>
      </c>
      <c r="AB20" s="89">
        <f t="shared" si="12"/>
        <v>2335439977</v>
      </c>
      <c r="AC20" s="105">
        <f t="shared" si="13"/>
        <v>0.7358810992508431</v>
      </c>
      <c r="AD20" s="88">
        <f>SUM(AD12:AD19)</f>
        <v>519161484</v>
      </c>
      <c r="AE20" s="89">
        <f>SUM(AE12:AE19)</f>
        <v>81625041</v>
      </c>
      <c r="AF20" s="89">
        <f t="shared" si="14"/>
        <v>600786525</v>
      </c>
      <c r="AG20" s="89">
        <f>SUM(AG12:AG19)</f>
        <v>3169366884</v>
      </c>
      <c r="AH20" s="89">
        <f>SUM(AH12:AH19)</f>
        <v>2951133596</v>
      </c>
      <c r="AI20" s="90">
        <f>SUM(AI12:AI19)</f>
        <v>2235189980</v>
      </c>
      <c r="AJ20" s="126">
        <f t="shared" si="15"/>
        <v>0.7574004724928759</v>
      </c>
      <c r="AK20" s="127">
        <f t="shared" si="16"/>
        <v>0.047426689538351496</v>
      </c>
    </row>
    <row r="21" spans="1:37" ht="12.75">
      <c r="A21" s="62" t="s">
        <v>98</v>
      </c>
      <c r="B21" s="63" t="s">
        <v>117</v>
      </c>
      <c r="C21" s="64" t="s">
        <v>118</v>
      </c>
      <c r="D21" s="85">
        <v>413274858</v>
      </c>
      <c r="E21" s="86">
        <v>77867140</v>
      </c>
      <c r="F21" s="87">
        <f t="shared" si="0"/>
        <v>491141998</v>
      </c>
      <c r="G21" s="85">
        <v>413274858</v>
      </c>
      <c r="H21" s="86">
        <v>77867140</v>
      </c>
      <c r="I21" s="87">
        <f t="shared" si="1"/>
        <v>491141998</v>
      </c>
      <c r="J21" s="85">
        <v>71835019</v>
      </c>
      <c r="K21" s="86">
        <v>11573874</v>
      </c>
      <c r="L21" s="86">
        <f t="shared" si="2"/>
        <v>83408893</v>
      </c>
      <c r="M21" s="104">
        <f t="shared" si="3"/>
        <v>0.1698264317440839</v>
      </c>
      <c r="N21" s="85">
        <v>34090427</v>
      </c>
      <c r="O21" s="86">
        <v>10747974</v>
      </c>
      <c r="P21" s="86">
        <f t="shared" si="4"/>
        <v>44838401</v>
      </c>
      <c r="Q21" s="104">
        <f t="shared" si="5"/>
        <v>0.0912941698787486</v>
      </c>
      <c r="R21" s="85">
        <v>27518424</v>
      </c>
      <c r="S21" s="86">
        <v>6868019</v>
      </c>
      <c r="T21" s="86">
        <f t="shared" si="6"/>
        <v>34386443</v>
      </c>
      <c r="U21" s="104">
        <f t="shared" si="7"/>
        <v>0.07001324085504086</v>
      </c>
      <c r="V21" s="85">
        <v>28253147</v>
      </c>
      <c r="W21" s="86">
        <v>4642182</v>
      </c>
      <c r="X21" s="86">
        <f t="shared" si="8"/>
        <v>32895329</v>
      </c>
      <c r="Y21" s="104">
        <f t="shared" si="9"/>
        <v>0.0669772268182205</v>
      </c>
      <c r="Z21" s="85">
        <f t="shared" si="10"/>
        <v>161697017</v>
      </c>
      <c r="AA21" s="86">
        <f t="shared" si="11"/>
        <v>33832049</v>
      </c>
      <c r="AB21" s="86">
        <f t="shared" si="12"/>
        <v>195529066</v>
      </c>
      <c r="AC21" s="104">
        <f t="shared" si="13"/>
        <v>0.39811106929609386</v>
      </c>
      <c r="AD21" s="85">
        <v>130304000</v>
      </c>
      <c r="AE21" s="86">
        <v>30736365</v>
      </c>
      <c r="AF21" s="86">
        <f t="shared" si="14"/>
        <v>161040365</v>
      </c>
      <c r="AG21" s="86">
        <v>424549845</v>
      </c>
      <c r="AH21" s="86">
        <v>468499887</v>
      </c>
      <c r="AI21" s="87">
        <v>422033574</v>
      </c>
      <c r="AJ21" s="124">
        <f t="shared" si="15"/>
        <v>0.9008189451281554</v>
      </c>
      <c r="AK21" s="125">
        <f t="shared" si="16"/>
        <v>-0.7957323991410477</v>
      </c>
    </row>
    <row r="22" spans="1:37" ht="12.75">
      <c r="A22" s="62" t="s">
        <v>98</v>
      </c>
      <c r="B22" s="63" t="s">
        <v>119</v>
      </c>
      <c r="C22" s="64" t="s">
        <v>120</v>
      </c>
      <c r="D22" s="85">
        <v>398232042</v>
      </c>
      <c r="E22" s="86">
        <v>68776000</v>
      </c>
      <c r="F22" s="87">
        <f t="shared" si="0"/>
        <v>467008042</v>
      </c>
      <c r="G22" s="85">
        <v>395592817</v>
      </c>
      <c r="H22" s="86">
        <v>71901540</v>
      </c>
      <c r="I22" s="87">
        <f t="shared" si="1"/>
        <v>467494357</v>
      </c>
      <c r="J22" s="85">
        <v>94227570</v>
      </c>
      <c r="K22" s="86">
        <v>2779063</v>
      </c>
      <c r="L22" s="86">
        <f t="shared" si="2"/>
        <v>97006633</v>
      </c>
      <c r="M22" s="104">
        <f t="shared" si="3"/>
        <v>0.20771940582556392</v>
      </c>
      <c r="N22" s="85">
        <v>78732231</v>
      </c>
      <c r="O22" s="86">
        <v>375260</v>
      </c>
      <c r="P22" s="86">
        <f t="shared" si="4"/>
        <v>79107491</v>
      </c>
      <c r="Q22" s="104">
        <f t="shared" si="5"/>
        <v>0.16939213864758243</v>
      </c>
      <c r="R22" s="85">
        <v>73754262</v>
      </c>
      <c r="S22" s="86">
        <v>98391</v>
      </c>
      <c r="T22" s="86">
        <f t="shared" si="6"/>
        <v>73852653</v>
      </c>
      <c r="U22" s="104">
        <f t="shared" si="7"/>
        <v>0.15797549616197828</v>
      </c>
      <c r="V22" s="85">
        <v>72847816</v>
      </c>
      <c r="W22" s="86">
        <v>21800</v>
      </c>
      <c r="X22" s="86">
        <f t="shared" si="8"/>
        <v>72869616</v>
      </c>
      <c r="Y22" s="104">
        <f t="shared" si="9"/>
        <v>0.1558727178390305</v>
      </c>
      <c r="Z22" s="85">
        <f t="shared" si="10"/>
        <v>319561879</v>
      </c>
      <c r="AA22" s="86">
        <f t="shared" si="11"/>
        <v>3274514</v>
      </c>
      <c r="AB22" s="86">
        <f t="shared" si="12"/>
        <v>322836393</v>
      </c>
      <c r="AC22" s="104">
        <f t="shared" si="13"/>
        <v>0.690567464967283</v>
      </c>
      <c r="AD22" s="85">
        <v>79535229</v>
      </c>
      <c r="AE22" s="86">
        <v>6617369</v>
      </c>
      <c r="AF22" s="86">
        <f t="shared" si="14"/>
        <v>86152598</v>
      </c>
      <c r="AG22" s="86">
        <v>466129704</v>
      </c>
      <c r="AH22" s="86">
        <v>467227674</v>
      </c>
      <c r="AI22" s="87">
        <v>332031154</v>
      </c>
      <c r="AJ22" s="124">
        <f t="shared" si="15"/>
        <v>0.7106410267984254</v>
      </c>
      <c r="AK22" s="125">
        <f t="shared" si="16"/>
        <v>-0.15417970332130904</v>
      </c>
    </row>
    <row r="23" spans="1:37" ht="12.75">
      <c r="A23" s="62" t="s">
        <v>98</v>
      </c>
      <c r="B23" s="63" t="s">
        <v>121</v>
      </c>
      <c r="C23" s="64" t="s">
        <v>122</v>
      </c>
      <c r="D23" s="85">
        <v>127043260</v>
      </c>
      <c r="E23" s="86">
        <v>17714250</v>
      </c>
      <c r="F23" s="87">
        <f t="shared" si="0"/>
        <v>144757510</v>
      </c>
      <c r="G23" s="85">
        <v>126644338</v>
      </c>
      <c r="H23" s="86">
        <v>15614250</v>
      </c>
      <c r="I23" s="87">
        <f t="shared" si="1"/>
        <v>142258588</v>
      </c>
      <c r="J23" s="85">
        <v>16337511</v>
      </c>
      <c r="K23" s="86">
        <v>2714584</v>
      </c>
      <c r="L23" s="86">
        <f t="shared" si="2"/>
        <v>19052095</v>
      </c>
      <c r="M23" s="104">
        <f t="shared" si="3"/>
        <v>0.13161386238268397</v>
      </c>
      <c r="N23" s="85">
        <v>25716634</v>
      </c>
      <c r="O23" s="86">
        <v>4099945</v>
      </c>
      <c r="P23" s="86">
        <f t="shared" si="4"/>
        <v>29816579</v>
      </c>
      <c r="Q23" s="104">
        <f t="shared" si="5"/>
        <v>0.20597604227925723</v>
      </c>
      <c r="R23" s="85">
        <v>22478632</v>
      </c>
      <c r="S23" s="86">
        <v>3003346</v>
      </c>
      <c r="T23" s="86">
        <f t="shared" si="6"/>
        <v>25481978</v>
      </c>
      <c r="U23" s="104">
        <f t="shared" si="7"/>
        <v>0.17912435627436427</v>
      </c>
      <c r="V23" s="85">
        <v>14766180</v>
      </c>
      <c r="W23" s="86">
        <v>1921316</v>
      </c>
      <c r="X23" s="86">
        <f t="shared" si="8"/>
        <v>16687496</v>
      </c>
      <c r="Y23" s="104">
        <f t="shared" si="9"/>
        <v>0.11730396199349315</v>
      </c>
      <c r="Z23" s="85">
        <f t="shared" si="10"/>
        <v>79298957</v>
      </c>
      <c r="AA23" s="86">
        <f t="shared" si="11"/>
        <v>11739191</v>
      </c>
      <c r="AB23" s="86">
        <f t="shared" si="12"/>
        <v>91038148</v>
      </c>
      <c r="AC23" s="104">
        <f t="shared" si="13"/>
        <v>0.639948345332937</v>
      </c>
      <c r="AD23" s="85">
        <v>21120063</v>
      </c>
      <c r="AE23" s="86">
        <v>1939713</v>
      </c>
      <c r="AF23" s="86">
        <f t="shared" si="14"/>
        <v>23059776</v>
      </c>
      <c r="AG23" s="86">
        <v>147989972</v>
      </c>
      <c r="AH23" s="86">
        <v>151781104</v>
      </c>
      <c r="AI23" s="87">
        <v>95519301</v>
      </c>
      <c r="AJ23" s="124">
        <f t="shared" si="15"/>
        <v>0.6293227449445881</v>
      </c>
      <c r="AK23" s="125">
        <f t="shared" si="16"/>
        <v>-0.2763374631219314</v>
      </c>
    </row>
    <row r="24" spans="1:37" ht="12.75">
      <c r="A24" s="62" t="s">
        <v>98</v>
      </c>
      <c r="B24" s="63" t="s">
        <v>123</v>
      </c>
      <c r="C24" s="64" t="s">
        <v>124</v>
      </c>
      <c r="D24" s="85">
        <v>225620519</v>
      </c>
      <c r="E24" s="86">
        <v>32145300</v>
      </c>
      <c r="F24" s="87">
        <f t="shared" si="0"/>
        <v>257765819</v>
      </c>
      <c r="G24" s="85">
        <v>253811704</v>
      </c>
      <c r="H24" s="86">
        <v>34957360</v>
      </c>
      <c r="I24" s="87">
        <f t="shared" si="1"/>
        <v>288769064</v>
      </c>
      <c r="J24" s="85">
        <v>52575512</v>
      </c>
      <c r="K24" s="86">
        <v>1053314</v>
      </c>
      <c r="L24" s="86">
        <f t="shared" si="2"/>
        <v>53628826</v>
      </c>
      <c r="M24" s="104">
        <f t="shared" si="3"/>
        <v>0.20805251141540998</v>
      </c>
      <c r="N24" s="85">
        <v>67348691</v>
      </c>
      <c r="O24" s="86">
        <v>6621115</v>
      </c>
      <c r="P24" s="86">
        <f t="shared" si="4"/>
        <v>73969806</v>
      </c>
      <c r="Q24" s="104">
        <f t="shared" si="5"/>
        <v>0.2869651464533395</v>
      </c>
      <c r="R24" s="85">
        <v>78788322</v>
      </c>
      <c r="S24" s="86">
        <v>8135036</v>
      </c>
      <c r="T24" s="86">
        <f t="shared" si="6"/>
        <v>86923358</v>
      </c>
      <c r="U24" s="104">
        <f t="shared" si="7"/>
        <v>0.30101340079836253</v>
      </c>
      <c r="V24" s="85">
        <v>58203899</v>
      </c>
      <c r="W24" s="86">
        <v>15627117</v>
      </c>
      <c r="X24" s="86">
        <f t="shared" si="8"/>
        <v>73831016</v>
      </c>
      <c r="Y24" s="104">
        <f t="shared" si="9"/>
        <v>0.2556749500008768</v>
      </c>
      <c r="Z24" s="85">
        <f t="shared" si="10"/>
        <v>256916424</v>
      </c>
      <c r="AA24" s="86">
        <f t="shared" si="11"/>
        <v>31436582</v>
      </c>
      <c r="AB24" s="86">
        <f t="shared" si="12"/>
        <v>288353006</v>
      </c>
      <c r="AC24" s="104">
        <f t="shared" si="13"/>
        <v>0.9985592016186332</v>
      </c>
      <c r="AD24" s="85">
        <v>58757300</v>
      </c>
      <c r="AE24" s="86">
        <v>10545918</v>
      </c>
      <c r="AF24" s="86">
        <f t="shared" si="14"/>
        <v>69303218</v>
      </c>
      <c r="AG24" s="86">
        <v>273293458</v>
      </c>
      <c r="AH24" s="86">
        <v>272831141</v>
      </c>
      <c r="AI24" s="87">
        <v>295844444</v>
      </c>
      <c r="AJ24" s="124">
        <f t="shared" si="15"/>
        <v>1.0843499862796087</v>
      </c>
      <c r="AK24" s="125">
        <f t="shared" si="16"/>
        <v>0.06533315667967976</v>
      </c>
    </row>
    <row r="25" spans="1:37" ht="12.75">
      <c r="A25" s="62" t="s">
        <v>98</v>
      </c>
      <c r="B25" s="63" t="s">
        <v>125</v>
      </c>
      <c r="C25" s="64" t="s">
        <v>126</v>
      </c>
      <c r="D25" s="85">
        <v>137143785</v>
      </c>
      <c r="E25" s="86">
        <v>30401022</v>
      </c>
      <c r="F25" s="87">
        <f t="shared" si="0"/>
        <v>167544807</v>
      </c>
      <c r="G25" s="85">
        <v>141493112</v>
      </c>
      <c r="H25" s="86">
        <v>27632296</v>
      </c>
      <c r="I25" s="87">
        <f t="shared" si="1"/>
        <v>169125408</v>
      </c>
      <c r="J25" s="85">
        <v>29055941</v>
      </c>
      <c r="K25" s="86">
        <v>2891841</v>
      </c>
      <c r="L25" s="86">
        <f t="shared" si="2"/>
        <v>31947782</v>
      </c>
      <c r="M25" s="104">
        <f t="shared" si="3"/>
        <v>0.19068201857190356</v>
      </c>
      <c r="N25" s="85">
        <v>32943967</v>
      </c>
      <c r="O25" s="86">
        <v>7313827</v>
      </c>
      <c r="P25" s="86">
        <f t="shared" si="4"/>
        <v>40257794</v>
      </c>
      <c r="Q25" s="104">
        <f t="shared" si="5"/>
        <v>0.24028076262608367</v>
      </c>
      <c r="R25" s="85">
        <v>33164021</v>
      </c>
      <c r="S25" s="86">
        <v>11295329</v>
      </c>
      <c r="T25" s="86">
        <f t="shared" si="6"/>
        <v>44459350</v>
      </c>
      <c r="U25" s="104">
        <f t="shared" si="7"/>
        <v>0.2628780058877966</v>
      </c>
      <c r="V25" s="85">
        <v>31668693</v>
      </c>
      <c r="W25" s="86">
        <v>17123926</v>
      </c>
      <c r="X25" s="86">
        <f t="shared" si="8"/>
        <v>48792619</v>
      </c>
      <c r="Y25" s="104">
        <f t="shared" si="9"/>
        <v>0.28849963809104306</v>
      </c>
      <c r="Z25" s="85">
        <f t="shared" si="10"/>
        <v>126832622</v>
      </c>
      <c r="AA25" s="86">
        <f t="shared" si="11"/>
        <v>38624923</v>
      </c>
      <c r="AB25" s="86">
        <f t="shared" si="12"/>
        <v>165457545</v>
      </c>
      <c r="AC25" s="104">
        <f t="shared" si="13"/>
        <v>0.9783127618530268</v>
      </c>
      <c r="AD25" s="85">
        <v>28412545</v>
      </c>
      <c r="AE25" s="86">
        <v>10313963</v>
      </c>
      <c r="AF25" s="86">
        <f t="shared" si="14"/>
        <v>38726508</v>
      </c>
      <c r="AG25" s="86">
        <v>190476615</v>
      </c>
      <c r="AH25" s="86">
        <v>197814267</v>
      </c>
      <c r="AI25" s="87">
        <v>149751213</v>
      </c>
      <c r="AJ25" s="124">
        <f t="shared" si="15"/>
        <v>0.7570293855498299</v>
      </c>
      <c r="AK25" s="125">
        <f t="shared" si="16"/>
        <v>0.25992818665705664</v>
      </c>
    </row>
    <row r="26" spans="1:37" ht="12.75">
      <c r="A26" s="62" t="s">
        <v>98</v>
      </c>
      <c r="B26" s="63" t="s">
        <v>127</v>
      </c>
      <c r="C26" s="64" t="s">
        <v>128</v>
      </c>
      <c r="D26" s="85">
        <v>364647056</v>
      </c>
      <c r="E26" s="86">
        <v>45389300</v>
      </c>
      <c r="F26" s="87">
        <f t="shared" si="0"/>
        <v>410036356</v>
      </c>
      <c r="G26" s="85">
        <v>408715277</v>
      </c>
      <c r="H26" s="86">
        <v>47883150</v>
      </c>
      <c r="I26" s="87">
        <f t="shared" si="1"/>
        <v>456598427</v>
      </c>
      <c r="J26" s="85">
        <v>82832290</v>
      </c>
      <c r="K26" s="86">
        <v>10054120</v>
      </c>
      <c r="L26" s="86">
        <f t="shared" si="2"/>
        <v>92886410</v>
      </c>
      <c r="M26" s="104">
        <f t="shared" si="3"/>
        <v>0.22653213218976123</v>
      </c>
      <c r="N26" s="85">
        <v>92956589</v>
      </c>
      <c r="O26" s="86">
        <v>21278093</v>
      </c>
      <c r="P26" s="86">
        <f t="shared" si="4"/>
        <v>114234682</v>
      </c>
      <c r="Q26" s="104">
        <f t="shared" si="5"/>
        <v>0.2785964715772667</v>
      </c>
      <c r="R26" s="85">
        <v>86231912</v>
      </c>
      <c r="S26" s="86">
        <v>11845214</v>
      </c>
      <c r="T26" s="86">
        <f t="shared" si="6"/>
        <v>98077126</v>
      </c>
      <c r="U26" s="104">
        <f t="shared" si="7"/>
        <v>0.2147995266746725</v>
      </c>
      <c r="V26" s="85">
        <v>75384768</v>
      </c>
      <c r="W26" s="86">
        <v>8421163</v>
      </c>
      <c r="X26" s="86">
        <f t="shared" si="8"/>
        <v>83805931</v>
      </c>
      <c r="Y26" s="104">
        <f t="shared" si="9"/>
        <v>0.18354406420239375</v>
      </c>
      <c r="Z26" s="85">
        <f t="shared" si="10"/>
        <v>337405559</v>
      </c>
      <c r="AA26" s="86">
        <f t="shared" si="11"/>
        <v>51598590</v>
      </c>
      <c r="AB26" s="86">
        <f t="shared" si="12"/>
        <v>389004149</v>
      </c>
      <c r="AC26" s="104">
        <f t="shared" si="13"/>
        <v>0.8519612114213437</v>
      </c>
      <c r="AD26" s="85">
        <v>62538261</v>
      </c>
      <c r="AE26" s="86">
        <v>22155398</v>
      </c>
      <c r="AF26" s="86">
        <f t="shared" si="14"/>
        <v>84693659</v>
      </c>
      <c r="AG26" s="86">
        <v>488060128</v>
      </c>
      <c r="AH26" s="86">
        <v>423480948</v>
      </c>
      <c r="AI26" s="87">
        <v>223530357</v>
      </c>
      <c r="AJ26" s="124">
        <f t="shared" si="15"/>
        <v>0.5278404094816563</v>
      </c>
      <c r="AK26" s="125">
        <f t="shared" si="16"/>
        <v>-0.010481634758512492</v>
      </c>
    </row>
    <row r="27" spans="1:37" ht="12.75">
      <c r="A27" s="62" t="s">
        <v>113</v>
      </c>
      <c r="B27" s="63" t="s">
        <v>129</v>
      </c>
      <c r="C27" s="64" t="s">
        <v>130</v>
      </c>
      <c r="D27" s="85">
        <v>1389929479</v>
      </c>
      <c r="E27" s="86">
        <v>537521028</v>
      </c>
      <c r="F27" s="87">
        <f t="shared" si="0"/>
        <v>1927450507</v>
      </c>
      <c r="G27" s="85">
        <v>1389929479</v>
      </c>
      <c r="H27" s="86">
        <v>540727418</v>
      </c>
      <c r="I27" s="87">
        <f t="shared" si="1"/>
        <v>1930656897</v>
      </c>
      <c r="J27" s="85">
        <v>288547560</v>
      </c>
      <c r="K27" s="86">
        <v>55122321</v>
      </c>
      <c r="L27" s="86">
        <f t="shared" si="2"/>
        <v>343669881</v>
      </c>
      <c r="M27" s="104">
        <f t="shared" si="3"/>
        <v>0.17830283047573994</v>
      </c>
      <c r="N27" s="85">
        <v>459943272</v>
      </c>
      <c r="O27" s="86">
        <v>-11761208</v>
      </c>
      <c r="P27" s="86">
        <f t="shared" si="4"/>
        <v>448182064</v>
      </c>
      <c r="Q27" s="104">
        <f t="shared" si="5"/>
        <v>0.23252584819808295</v>
      </c>
      <c r="R27" s="85">
        <v>229562498</v>
      </c>
      <c r="S27" s="86">
        <v>132347907</v>
      </c>
      <c r="T27" s="86">
        <f t="shared" si="6"/>
        <v>361910405</v>
      </c>
      <c r="U27" s="104">
        <f t="shared" si="7"/>
        <v>0.18745454231788342</v>
      </c>
      <c r="V27" s="85">
        <v>518327438</v>
      </c>
      <c r="W27" s="86">
        <v>485470633</v>
      </c>
      <c r="X27" s="86">
        <f t="shared" si="8"/>
        <v>1003798071</v>
      </c>
      <c r="Y27" s="104">
        <f t="shared" si="9"/>
        <v>0.5199256649691496</v>
      </c>
      <c r="Z27" s="85">
        <f t="shared" si="10"/>
        <v>1496380768</v>
      </c>
      <c r="AA27" s="86">
        <f t="shared" si="11"/>
        <v>661179653</v>
      </c>
      <c r="AB27" s="86">
        <f t="shared" si="12"/>
        <v>2157560421</v>
      </c>
      <c r="AC27" s="104">
        <f t="shared" si="13"/>
        <v>1.117526591261544</v>
      </c>
      <c r="AD27" s="85">
        <v>263996462</v>
      </c>
      <c r="AE27" s="86">
        <v>175789428</v>
      </c>
      <c r="AF27" s="86">
        <f t="shared" si="14"/>
        <v>439785890</v>
      </c>
      <c r="AG27" s="86">
        <v>1872259577</v>
      </c>
      <c r="AH27" s="86">
        <v>1872259577</v>
      </c>
      <c r="AI27" s="87">
        <v>1019101126</v>
      </c>
      <c r="AJ27" s="124">
        <f t="shared" si="15"/>
        <v>0.5443161506658967</v>
      </c>
      <c r="AK27" s="125">
        <f t="shared" si="16"/>
        <v>1.282469933266845</v>
      </c>
    </row>
    <row r="28" spans="1:37" ht="16.5">
      <c r="A28" s="65"/>
      <c r="B28" s="66" t="s">
        <v>131</v>
      </c>
      <c r="C28" s="67"/>
      <c r="D28" s="88">
        <f>SUM(D21:D27)</f>
        <v>3055890999</v>
      </c>
      <c r="E28" s="89">
        <f>SUM(E21:E27)</f>
        <v>809814040</v>
      </c>
      <c r="F28" s="90">
        <f t="shared" si="0"/>
        <v>3865705039</v>
      </c>
      <c r="G28" s="88">
        <f>SUM(G21:G27)</f>
        <v>3129461585</v>
      </c>
      <c r="H28" s="89">
        <f>SUM(H21:H27)</f>
        <v>816583154</v>
      </c>
      <c r="I28" s="90">
        <f t="shared" si="1"/>
        <v>3946044739</v>
      </c>
      <c r="J28" s="88">
        <f>SUM(J21:J27)</f>
        <v>635411403</v>
      </c>
      <c r="K28" s="89">
        <f>SUM(K21:K27)</f>
        <v>86189117</v>
      </c>
      <c r="L28" s="89">
        <f t="shared" si="2"/>
        <v>721600520</v>
      </c>
      <c r="M28" s="105">
        <f t="shared" si="3"/>
        <v>0.18666724768702664</v>
      </c>
      <c r="N28" s="88">
        <f>SUM(N21:N27)</f>
        <v>791731811</v>
      </c>
      <c r="O28" s="89">
        <f>SUM(O21:O27)</f>
        <v>38675006</v>
      </c>
      <c r="P28" s="89">
        <f t="shared" si="4"/>
        <v>830406817</v>
      </c>
      <c r="Q28" s="105">
        <f t="shared" si="5"/>
        <v>0.21481380721556909</v>
      </c>
      <c r="R28" s="88">
        <f>SUM(R21:R27)</f>
        <v>551498071</v>
      </c>
      <c r="S28" s="89">
        <f>SUM(S21:S27)</f>
        <v>173593242</v>
      </c>
      <c r="T28" s="89">
        <f t="shared" si="6"/>
        <v>725091313</v>
      </c>
      <c r="U28" s="105">
        <f t="shared" si="7"/>
        <v>0.18375141716810625</v>
      </c>
      <c r="V28" s="88">
        <f>SUM(V21:V27)</f>
        <v>799451941</v>
      </c>
      <c r="W28" s="89">
        <f>SUM(W21:W27)</f>
        <v>533228137</v>
      </c>
      <c r="X28" s="89">
        <f t="shared" si="8"/>
        <v>1332680078</v>
      </c>
      <c r="Y28" s="105">
        <f t="shared" si="9"/>
        <v>0.33772553687207446</v>
      </c>
      <c r="Z28" s="88">
        <f t="shared" si="10"/>
        <v>2778093226</v>
      </c>
      <c r="AA28" s="89">
        <f t="shared" si="11"/>
        <v>831685502</v>
      </c>
      <c r="AB28" s="89">
        <f t="shared" si="12"/>
        <v>3609778728</v>
      </c>
      <c r="AC28" s="105">
        <f t="shared" si="13"/>
        <v>0.9147840348396009</v>
      </c>
      <c r="AD28" s="88">
        <f>SUM(AD21:AD27)</f>
        <v>644663860</v>
      </c>
      <c r="AE28" s="89">
        <f>SUM(AE21:AE27)</f>
        <v>258098154</v>
      </c>
      <c r="AF28" s="89">
        <f t="shared" si="14"/>
        <v>902762014</v>
      </c>
      <c r="AG28" s="89">
        <f>SUM(AG21:AG27)</f>
        <v>3862759299</v>
      </c>
      <c r="AH28" s="89">
        <f>SUM(AH21:AH27)</f>
        <v>3853894598</v>
      </c>
      <c r="AI28" s="90">
        <f>SUM(AI21:AI27)</f>
        <v>2537811169</v>
      </c>
      <c r="AJ28" s="126">
        <f t="shared" si="15"/>
        <v>0.658505598548806</v>
      </c>
      <c r="AK28" s="127">
        <f t="shared" si="16"/>
        <v>0.4762252479976412</v>
      </c>
    </row>
    <row r="29" spans="1:37" ht="12.75">
      <c r="A29" s="62" t="s">
        <v>98</v>
      </c>
      <c r="B29" s="63" t="s">
        <v>132</v>
      </c>
      <c r="C29" s="64" t="s">
        <v>133</v>
      </c>
      <c r="D29" s="85">
        <v>301926166</v>
      </c>
      <c r="E29" s="86">
        <v>34343510</v>
      </c>
      <c r="F29" s="87">
        <f t="shared" si="0"/>
        <v>336269676</v>
      </c>
      <c r="G29" s="85">
        <v>272195649</v>
      </c>
      <c r="H29" s="86">
        <v>34343510</v>
      </c>
      <c r="I29" s="87">
        <f t="shared" si="1"/>
        <v>306539159</v>
      </c>
      <c r="J29" s="85">
        <v>35308625</v>
      </c>
      <c r="K29" s="86">
        <v>3329971</v>
      </c>
      <c r="L29" s="86">
        <f t="shared" si="2"/>
        <v>38638596</v>
      </c>
      <c r="M29" s="104">
        <f t="shared" si="3"/>
        <v>0.11490359897929066</v>
      </c>
      <c r="N29" s="85">
        <v>34529666</v>
      </c>
      <c r="O29" s="86">
        <v>6986988</v>
      </c>
      <c r="P29" s="86">
        <f t="shared" si="4"/>
        <v>41516654</v>
      </c>
      <c r="Q29" s="104">
        <f t="shared" si="5"/>
        <v>0.12346237845127611</v>
      </c>
      <c r="R29" s="85">
        <v>35229531</v>
      </c>
      <c r="S29" s="86">
        <v>4148197</v>
      </c>
      <c r="T29" s="86">
        <f t="shared" si="6"/>
        <v>39377728</v>
      </c>
      <c r="U29" s="104">
        <f t="shared" si="7"/>
        <v>0.12845904623885263</v>
      </c>
      <c r="V29" s="85">
        <v>44818321</v>
      </c>
      <c r="W29" s="86">
        <v>2734585</v>
      </c>
      <c r="X29" s="86">
        <f t="shared" si="8"/>
        <v>47552906</v>
      </c>
      <c r="Y29" s="104">
        <f t="shared" si="9"/>
        <v>0.15512832407816451</v>
      </c>
      <c r="Z29" s="85">
        <f t="shared" si="10"/>
        <v>149886143</v>
      </c>
      <c r="AA29" s="86">
        <f t="shared" si="11"/>
        <v>17199741</v>
      </c>
      <c r="AB29" s="86">
        <f t="shared" si="12"/>
        <v>167085884</v>
      </c>
      <c r="AC29" s="104">
        <f t="shared" si="13"/>
        <v>0.5450719071099167</v>
      </c>
      <c r="AD29" s="85">
        <v>29119906</v>
      </c>
      <c r="AE29" s="86">
        <v>2929842</v>
      </c>
      <c r="AF29" s="86">
        <f t="shared" si="14"/>
        <v>32049748</v>
      </c>
      <c r="AG29" s="86">
        <v>313167341</v>
      </c>
      <c r="AH29" s="86">
        <v>327149833</v>
      </c>
      <c r="AI29" s="87">
        <v>220966432</v>
      </c>
      <c r="AJ29" s="124">
        <f t="shared" si="15"/>
        <v>0.6754288393599761</v>
      </c>
      <c r="AK29" s="125">
        <f t="shared" si="16"/>
        <v>0.48372168168061735</v>
      </c>
    </row>
    <row r="30" spans="1:37" ht="12.75">
      <c r="A30" s="62" t="s">
        <v>98</v>
      </c>
      <c r="B30" s="63" t="s">
        <v>134</v>
      </c>
      <c r="C30" s="64" t="s">
        <v>135</v>
      </c>
      <c r="D30" s="85">
        <v>163302953</v>
      </c>
      <c r="E30" s="86">
        <v>47930046</v>
      </c>
      <c r="F30" s="87">
        <f t="shared" si="0"/>
        <v>211232999</v>
      </c>
      <c r="G30" s="85">
        <v>163302953</v>
      </c>
      <c r="H30" s="86">
        <v>47930046</v>
      </c>
      <c r="I30" s="87">
        <f t="shared" si="1"/>
        <v>211232999</v>
      </c>
      <c r="J30" s="85">
        <v>35149047</v>
      </c>
      <c r="K30" s="86">
        <v>4842466</v>
      </c>
      <c r="L30" s="86">
        <f t="shared" si="2"/>
        <v>39991513</v>
      </c>
      <c r="M30" s="104">
        <f t="shared" si="3"/>
        <v>0.18932417372912458</v>
      </c>
      <c r="N30" s="85">
        <v>24654984</v>
      </c>
      <c r="O30" s="86">
        <v>5034479</v>
      </c>
      <c r="P30" s="86">
        <f t="shared" si="4"/>
        <v>29689463</v>
      </c>
      <c r="Q30" s="104">
        <f t="shared" si="5"/>
        <v>0.14055314813761652</v>
      </c>
      <c r="R30" s="85">
        <v>0</v>
      </c>
      <c r="S30" s="86">
        <v>12851792</v>
      </c>
      <c r="T30" s="86">
        <f t="shared" si="6"/>
        <v>12851792</v>
      </c>
      <c r="U30" s="104">
        <f t="shared" si="7"/>
        <v>0.060841781638483486</v>
      </c>
      <c r="V30" s="85">
        <v>0</v>
      </c>
      <c r="W30" s="86">
        <v>10080651</v>
      </c>
      <c r="X30" s="86">
        <f t="shared" si="8"/>
        <v>10080651</v>
      </c>
      <c r="Y30" s="104">
        <f t="shared" si="9"/>
        <v>0.04772289863668508</v>
      </c>
      <c r="Z30" s="85">
        <f t="shared" si="10"/>
        <v>59804031</v>
      </c>
      <c r="AA30" s="86">
        <f t="shared" si="11"/>
        <v>32809388</v>
      </c>
      <c r="AB30" s="86">
        <f t="shared" si="12"/>
        <v>92613419</v>
      </c>
      <c r="AC30" s="104">
        <f t="shared" si="13"/>
        <v>0.43844200214190965</v>
      </c>
      <c r="AD30" s="85">
        <v>0</v>
      </c>
      <c r="AE30" s="86">
        <v>8026541</v>
      </c>
      <c r="AF30" s="86">
        <f t="shared" si="14"/>
        <v>8026541</v>
      </c>
      <c r="AG30" s="86">
        <v>292475354</v>
      </c>
      <c r="AH30" s="86">
        <v>292475354</v>
      </c>
      <c r="AI30" s="87">
        <v>23668851</v>
      </c>
      <c r="AJ30" s="124">
        <f t="shared" si="15"/>
        <v>0.08092596752613897</v>
      </c>
      <c r="AK30" s="125">
        <f t="shared" si="16"/>
        <v>0.2559147209239945</v>
      </c>
    </row>
    <row r="31" spans="1:37" ht="12.75">
      <c r="A31" s="62" t="s">
        <v>98</v>
      </c>
      <c r="B31" s="63" t="s">
        <v>136</v>
      </c>
      <c r="C31" s="64" t="s">
        <v>137</v>
      </c>
      <c r="D31" s="85">
        <v>194845468</v>
      </c>
      <c r="E31" s="86">
        <v>40357950</v>
      </c>
      <c r="F31" s="87">
        <f t="shared" si="0"/>
        <v>235203418</v>
      </c>
      <c r="G31" s="85">
        <v>187240642</v>
      </c>
      <c r="H31" s="86">
        <v>39903250</v>
      </c>
      <c r="I31" s="87">
        <f t="shared" si="1"/>
        <v>227143892</v>
      </c>
      <c r="J31" s="85">
        <v>40820688</v>
      </c>
      <c r="K31" s="86">
        <v>5556972</v>
      </c>
      <c r="L31" s="86">
        <f t="shared" si="2"/>
        <v>46377660</v>
      </c>
      <c r="M31" s="104">
        <f t="shared" si="3"/>
        <v>0.19718106307451705</v>
      </c>
      <c r="N31" s="85">
        <v>44358538</v>
      </c>
      <c r="O31" s="86">
        <v>3806187</v>
      </c>
      <c r="P31" s="86">
        <f t="shared" si="4"/>
        <v>48164725</v>
      </c>
      <c r="Q31" s="104">
        <f t="shared" si="5"/>
        <v>0.204779018134847</v>
      </c>
      <c r="R31" s="85">
        <v>44100052</v>
      </c>
      <c r="S31" s="86">
        <v>11960171</v>
      </c>
      <c r="T31" s="86">
        <f t="shared" si="6"/>
        <v>56060223</v>
      </c>
      <c r="U31" s="104">
        <f t="shared" si="7"/>
        <v>0.24680488877068285</v>
      </c>
      <c r="V31" s="85">
        <v>45552147</v>
      </c>
      <c r="W31" s="86">
        <v>13613830</v>
      </c>
      <c r="X31" s="86">
        <f t="shared" si="8"/>
        <v>59165977</v>
      </c>
      <c r="Y31" s="104">
        <f t="shared" si="9"/>
        <v>0.2604779572941367</v>
      </c>
      <c r="Z31" s="85">
        <f t="shared" si="10"/>
        <v>174831425</v>
      </c>
      <c r="AA31" s="86">
        <f t="shared" si="11"/>
        <v>34937160</v>
      </c>
      <c r="AB31" s="86">
        <f t="shared" si="12"/>
        <v>209768585</v>
      </c>
      <c r="AC31" s="104">
        <f t="shared" si="13"/>
        <v>0.9235052862438405</v>
      </c>
      <c r="AD31" s="85">
        <v>56527987</v>
      </c>
      <c r="AE31" s="86">
        <v>16741045</v>
      </c>
      <c r="AF31" s="86">
        <f t="shared" si="14"/>
        <v>73269032</v>
      </c>
      <c r="AG31" s="86">
        <v>230769307</v>
      </c>
      <c r="AH31" s="86">
        <v>231489535</v>
      </c>
      <c r="AI31" s="87">
        <v>218727166</v>
      </c>
      <c r="AJ31" s="124">
        <f t="shared" si="15"/>
        <v>0.9448684840115991</v>
      </c>
      <c r="AK31" s="125">
        <f t="shared" si="16"/>
        <v>-0.19248316259999176</v>
      </c>
    </row>
    <row r="32" spans="1:37" ht="12.75">
      <c r="A32" s="62" t="s">
        <v>98</v>
      </c>
      <c r="B32" s="63" t="s">
        <v>138</v>
      </c>
      <c r="C32" s="64" t="s">
        <v>139</v>
      </c>
      <c r="D32" s="85">
        <v>192761800</v>
      </c>
      <c r="E32" s="86">
        <v>66641500</v>
      </c>
      <c r="F32" s="87">
        <f t="shared" si="0"/>
        <v>259403300</v>
      </c>
      <c r="G32" s="85">
        <v>192761800</v>
      </c>
      <c r="H32" s="86">
        <v>107096930</v>
      </c>
      <c r="I32" s="87">
        <f t="shared" si="1"/>
        <v>299858730</v>
      </c>
      <c r="J32" s="85">
        <v>31410697</v>
      </c>
      <c r="K32" s="86">
        <v>7291517</v>
      </c>
      <c r="L32" s="86">
        <f t="shared" si="2"/>
        <v>38702214</v>
      </c>
      <c r="M32" s="104">
        <f t="shared" si="3"/>
        <v>0.1491970765213858</v>
      </c>
      <c r="N32" s="85">
        <v>31774103</v>
      </c>
      <c r="O32" s="86">
        <v>15767552</v>
      </c>
      <c r="P32" s="86">
        <f t="shared" si="4"/>
        <v>47541655</v>
      </c>
      <c r="Q32" s="104">
        <f t="shared" si="5"/>
        <v>0.183273131066567</v>
      </c>
      <c r="R32" s="85">
        <v>36050245</v>
      </c>
      <c r="S32" s="86">
        <v>15967466</v>
      </c>
      <c r="T32" s="86">
        <f t="shared" si="6"/>
        <v>52017711</v>
      </c>
      <c r="U32" s="104">
        <f t="shared" si="7"/>
        <v>0.1734740589343522</v>
      </c>
      <c r="V32" s="85">
        <v>36502729</v>
      </c>
      <c r="W32" s="86">
        <v>28062673</v>
      </c>
      <c r="X32" s="86">
        <f t="shared" si="8"/>
        <v>64565402</v>
      </c>
      <c r="Y32" s="104">
        <f t="shared" si="9"/>
        <v>0.2153194005723962</v>
      </c>
      <c r="Z32" s="85">
        <f t="shared" si="10"/>
        <v>135737774</v>
      </c>
      <c r="AA32" s="86">
        <f t="shared" si="11"/>
        <v>67089208</v>
      </c>
      <c r="AB32" s="86">
        <f t="shared" si="12"/>
        <v>202826982</v>
      </c>
      <c r="AC32" s="104">
        <f t="shared" si="13"/>
        <v>0.6764084607441644</v>
      </c>
      <c r="AD32" s="85">
        <v>38822710</v>
      </c>
      <c r="AE32" s="86">
        <v>24781057</v>
      </c>
      <c r="AF32" s="86">
        <f t="shared" si="14"/>
        <v>63603767</v>
      </c>
      <c r="AG32" s="86">
        <v>286587430</v>
      </c>
      <c r="AH32" s="86">
        <v>45672625</v>
      </c>
      <c r="AI32" s="87">
        <v>214811044</v>
      </c>
      <c r="AJ32" s="124">
        <f t="shared" si="15"/>
        <v>4.703277816854188</v>
      </c>
      <c r="AK32" s="125">
        <f t="shared" si="16"/>
        <v>0.015119151669114261</v>
      </c>
    </row>
    <row r="33" spans="1:37" ht="12.75">
      <c r="A33" s="62" t="s">
        <v>98</v>
      </c>
      <c r="B33" s="63" t="s">
        <v>140</v>
      </c>
      <c r="C33" s="64" t="s">
        <v>141</v>
      </c>
      <c r="D33" s="85">
        <v>96279350</v>
      </c>
      <c r="E33" s="86">
        <v>31850000</v>
      </c>
      <c r="F33" s="87">
        <f t="shared" si="0"/>
        <v>128129350</v>
      </c>
      <c r="G33" s="85">
        <v>96279350</v>
      </c>
      <c r="H33" s="86">
        <v>31850000</v>
      </c>
      <c r="I33" s="87">
        <f t="shared" si="1"/>
        <v>128129350</v>
      </c>
      <c r="J33" s="85">
        <v>18384789</v>
      </c>
      <c r="K33" s="86">
        <v>4906087</v>
      </c>
      <c r="L33" s="86">
        <f t="shared" si="2"/>
        <v>23290876</v>
      </c>
      <c r="M33" s="104">
        <f t="shared" si="3"/>
        <v>0.18177627530304338</v>
      </c>
      <c r="N33" s="85">
        <v>27397338</v>
      </c>
      <c r="O33" s="86">
        <v>11240730</v>
      </c>
      <c r="P33" s="86">
        <f t="shared" si="4"/>
        <v>38638068</v>
      </c>
      <c r="Q33" s="104">
        <f t="shared" si="5"/>
        <v>0.3015551706146952</v>
      </c>
      <c r="R33" s="85">
        <v>13219024</v>
      </c>
      <c r="S33" s="86">
        <v>5661591</v>
      </c>
      <c r="T33" s="86">
        <f t="shared" si="6"/>
        <v>18880615</v>
      </c>
      <c r="U33" s="104">
        <f t="shared" si="7"/>
        <v>0.14735589464864998</v>
      </c>
      <c r="V33" s="85">
        <v>0</v>
      </c>
      <c r="W33" s="86">
        <v>0</v>
      </c>
      <c r="X33" s="86">
        <f t="shared" si="8"/>
        <v>0</v>
      </c>
      <c r="Y33" s="104">
        <f t="shared" si="9"/>
        <v>0</v>
      </c>
      <c r="Z33" s="85">
        <f t="shared" si="10"/>
        <v>59001151</v>
      </c>
      <c r="AA33" s="86">
        <f t="shared" si="11"/>
        <v>21808408</v>
      </c>
      <c r="AB33" s="86">
        <f t="shared" si="12"/>
        <v>80809559</v>
      </c>
      <c r="AC33" s="104">
        <f t="shared" si="13"/>
        <v>0.6306873405663885</v>
      </c>
      <c r="AD33" s="85">
        <v>19788328</v>
      </c>
      <c r="AE33" s="86">
        <v>8293573</v>
      </c>
      <c r="AF33" s="86">
        <f t="shared" si="14"/>
        <v>28081901</v>
      </c>
      <c r="AG33" s="86">
        <v>112384111</v>
      </c>
      <c r="AH33" s="86">
        <v>107283476</v>
      </c>
      <c r="AI33" s="87">
        <v>94374726</v>
      </c>
      <c r="AJ33" s="124">
        <f t="shared" si="15"/>
        <v>0.8796762513548685</v>
      </c>
      <c r="AK33" s="125">
        <f t="shared" si="16"/>
        <v>-1</v>
      </c>
    </row>
    <row r="34" spans="1:37" ht="12.75">
      <c r="A34" s="62" t="s">
        <v>98</v>
      </c>
      <c r="B34" s="63" t="s">
        <v>142</v>
      </c>
      <c r="C34" s="64" t="s">
        <v>143</v>
      </c>
      <c r="D34" s="85">
        <v>672958771</v>
      </c>
      <c r="E34" s="86">
        <v>67784200</v>
      </c>
      <c r="F34" s="87">
        <f t="shared" si="0"/>
        <v>740742971</v>
      </c>
      <c r="G34" s="85">
        <v>672958771</v>
      </c>
      <c r="H34" s="86">
        <v>5500000</v>
      </c>
      <c r="I34" s="87">
        <f t="shared" si="1"/>
        <v>678458771</v>
      </c>
      <c r="J34" s="85">
        <v>113201891</v>
      </c>
      <c r="K34" s="86">
        <v>52832</v>
      </c>
      <c r="L34" s="86">
        <f t="shared" si="2"/>
        <v>113254723</v>
      </c>
      <c r="M34" s="104">
        <f t="shared" si="3"/>
        <v>0.15289341571085932</v>
      </c>
      <c r="N34" s="85">
        <v>167156514</v>
      </c>
      <c r="O34" s="86">
        <v>12829546</v>
      </c>
      <c r="P34" s="86">
        <f t="shared" si="4"/>
        <v>179986060</v>
      </c>
      <c r="Q34" s="104">
        <f t="shared" si="5"/>
        <v>0.24298044942231387</v>
      </c>
      <c r="R34" s="85">
        <v>113170852</v>
      </c>
      <c r="S34" s="86">
        <v>7060083</v>
      </c>
      <c r="T34" s="86">
        <f t="shared" si="6"/>
        <v>120230935</v>
      </c>
      <c r="U34" s="104">
        <f t="shared" si="7"/>
        <v>0.17721185153636992</v>
      </c>
      <c r="V34" s="85">
        <v>131920191</v>
      </c>
      <c r="W34" s="86">
        <v>15261261</v>
      </c>
      <c r="X34" s="86">
        <f t="shared" si="8"/>
        <v>147181452</v>
      </c>
      <c r="Y34" s="104">
        <f t="shared" si="9"/>
        <v>0.2169349978084372</v>
      </c>
      <c r="Z34" s="85">
        <f t="shared" si="10"/>
        <v>525449448</v>
      </c>
      <c r="AA34" s="86">
        <f t="shared" si="11"/>
        <v>35203722</v>
      </c>
      <c r="AB34" s="86">
        <f t="shared" si="12"/>
        <v>560653170</v>
      </c>
      <c r="AC34" s="104">
        <f t="shared" si="13"/>
        <v>0.8263629183740039</v>
      </c>
      <c r="AD34" s="85">
        <v>60583186</v>
      </c>
      <c r="AE34" s="86">
        <v>9306041</v>
      </c>
      <c r="AF34" s="86">
        <f t="shared" si="14"/>
        <v>69889227</v>
      </c>
      <c r="AG34" s="86">
        <v>887909130</v>
      </c>
      <c r="AH34" s="86">
        <v>912467162</v>
      </c>
      <c r="AI34" s="87">
        <v>453159311</v>
      </c>
      <c r="AJ34" s="124">
        <f t="shared" si="15"/>
        <v>0.4966308157399751</v>
      </c>
      <c r="AK34" s="125">
        <f t="shared" si="16"/>
        <v>1.1059247371558425</v>
      </c>
    </row>
    <row r="35" spans="1:37" ht="12.75">
      <c r="A35" s="62" t="s">
        <v>113</v>
      </c>
      <c r="B35" s="63" t="s">
        <v>144</v>
      </c>
      <c r="C35" s="64" t="s">
        <v>145</v>
      </c>
      <c r="D35" s="85">
        <v>1285880765</v>
      </c>
      <c r="E35" s="86">
        <v>611254155</v>
      </c>
      <c r="F35" s="87">
        <f t="shared" si="0"/>
        <v>1897134920</v>
      </c>
      <c r="G35" s="85">
        <v>1277001513</v>
      </c>
      <c r="H35" s="86">
        <v>619366891</v>
      </c>
      <c r="I35" s="87">
        <f t="shared" si="1"/>
        <v>1896368404</v>
      </c>
      <c r="J35" s="85">
        <v>236267927</v>
      </c>
      <c r="K35" s="86">
        <v>39093522</v>
      </c>
      <c r="L35" s="86">
        <f t="shared" si="2"/>
        <v>275361449</v>
      </c>
      <c r="M35" s="104">
        <f t="shared" si="3"/>
        <v>0.14514594934555314</v>
      </c>
      <c r="N35" s="85">
        <v>302857772</v>
      </c>
      <c r="O35" s="86">
        <v>137885884</v>
      </c>
      <c r="P35" s="86">
        <f t="shared" si="4"/>
        <v>440743656</v>
      </c>
      <c r="Q35" s="104">
        <f t="shared" si="5"/>
        <v>0.23232067016087607</v>
      </c>
      <c r="R35" s="85">
        <v>285836677</v>
      </c>
      <c r="S35" s="86">
        <v>72600030</v>
      </c>
      <c r="T35" s="86">
        <f t="shared" si="6"/>
        <v>358436707</v>
      </c>
      <c r="U35" s="104">
        <f t="shared" si="7"/>
        <v>0.18901216991590417</v>
      </c>
      <c r="V35" s="85">
        <v>354024371</v>
      </c>
      <c r="W35" s="86">
        <v>181821050</v>
      </c>
      <c r="X35" s="86">
        <f t="shared" si="8"/>
        <v>535845421</v>
      </c>
      <c r="Y35" s="104">
        <f t="shared" si="9"/>
        <v>0.2825639890802568</v>
      </c>
      <c r="Z35" s="85">
        <f t="shared" si="10"/>
        <v>1178986747</v>
      </c>
      <c r="AA35" s="86">
        <f t="shared" si="11"/>
        <v>431400486</v>
      </c>
      <c r="AB35" s="86">
        <f t="shared" si="12"/>
        <v>1610387233</v>
      </c>
      <c r="AC35" s="104">
        <f t="shared" si="13"/>
        <v>0.8491953512847075</v>
      </c>
      <c r="AD35" s="85">
        <v>256601197</v>
      </c>
      <c r="AE35" s="86">
        <v>216357641</v>
      </c>
      <c r="AF35" s="86">
        <f t="shared" si="14"/>
        <v>472958838</v>
      </c>
      <c r="AG35" s="86">
        <v>1848942647</v>
      </c>
      <c r="AH35" s="86">
        <v>1689284556</v>
      </c>
      <c r="AI35" s="87">
        <v>1679406579</v>
      </c>
      <c r="AJ35" s="124">
        <f t="shared" si="15"/>
        <v>0.9941525677453716</v>
      </c>
      <c r="AK35" s="125">
        <f t="shared" si="16"/>
        <v>0.13296417774098135</v>
      </c>
    </row>
    <row r="36" spans="1:37" ht="16.5">
      <c r="A36" s="65"/>
      <c r="B36" s="66" t="s">
        <v>146</v>
      </c>
      <c r="C36" s="67"/>
      <c r="D36" s="88">
        <f>SUM(D29:D35)</f>
        <v>2907955273</v>
      </c>
      <c r="E36" s="89">
        <f>SUM(E29:E35)</f>
        <v>900161361</v>
      </c>
      <c r="F36" s="90">
        <f t="shared" si="0"/>
        <v>3808116634</v>
      </c>
      <c r="G36" s="88">
        <f>SUM(G29:G35)</f>
        <v>2861740678</v>
      </c>
      <c r="H36" s="89">
        <f>SUM(H29:H35)</f>
        <v>885990627</v>
      </c>
      <c r="I36" s="90">
        <f t="shared" si="1"/>
        <v>3747731305</v>
      </c>
      <c r="J36" s="88">
        <f>SUM(J29:J35)</f>
        <v>510543664</v>
      </c>
      <c r="K36" s="89">
        <f>SUM(K29:K35)</f>
        <v>65073367</v>
      </c>
      <c r="L36" s="89">
        <f t="shared" si="2"/>
        <v>575617031</v>
      </c>
      <c r="M36" s="105">
        <f t="shared" si="3"/>
        <v>0.1511553049244132</v>
      </c>
      <c r="N36" s="88">
        <f>SUM(N29:N35)</f>
        <v>632728915</v>
      </c>
      <c r="O36" s="89">
        <f>SUM(O29:O35)</f>
        <v>193551366</v>
      </c>
      <c r="P36" s="89">
        <f t="shared" si="4"/>
        <v>826280281</v>
      </c>
      <c r="Q36" s="105">
        <f t="shared" si="5"/>
        <v>0.2169787221385825</v>
      </c>
      <c r="R36" s="88">
        <f>SUM(R29:R35)</f>
        <v>527606381</v>
      </c>
      <c r="S36" s="89">
        <f>SUM(S29:S35)</f>
        <v>130249330</v>
      </c>
      <c r="T36" s="89">
        <f t="shared" si="6"/>
        <v>657855711</v>
      </c>
      <c r="U36" s="105">
        <f t="shared" si="7"/>
        <v>0.1755343853286195</v>
      </c>
      <c r="V36" s="88">
        <f>SUM(V29:V35)</f>
        <v>612817759</v>
      </c>
      <c r="W36" s="89">
        <f>SUM(W29:W35)</f>
        <v>251574050</v>
      </c>
      <c r="X36" s="89">
        <f t="shared" si="8"/>
        <v>864391809</v>
      </c>
      <c r="Y36" s="105">
        <f t="shared" si="9"/>
        <v>0.2306440186485034</v>
      </c>
      <c r="Z36" s="88">
        <f t="shared" si="10"/>
        <v>2283696719</v>
      </c>
      <c r="AA36" s="89">
        <f t="shared" si="11"/>
        <v>640448113</v>
      </c>
      <c r="AB36" s="89">
        <f t="shared" si="12"/>
        <v>2924144832</v>
      </c>
      <c r="AC36" s="105">
        <f t="shared" si="13"/>
        <v>0.780243991371201</v>
      </c>
      <c r="AD36" s="88">
        <f>SUM(AD29:AD35)</f>
        <v>461443314</v>
      </c>
      <c r="AE36" s="89">
        <f>SUM(AE29:AE35)</f>
        <v>286435740</v>
      </c>
      <c r="AF36" s="89">
        <f t="shared" si="14"/>
        <v>747879054</v>
      </c>
      <c r="AG36" s="89">
        <f>SUM(AG29:AG35)</f>
        <v>3972235320</v>
      </c>
      <c r="AH36" s="89">
        <f>SUM(AH29:AH35)</f>
        <v>3605822541</v>
      </c>
      <c r="AI36" s="90">
        <f>SUM(AI29:AI35)</f>
        <v>2905114109</v>
      </c>
      <c r="AJ36" s="126">
        <f t="shared" si="15"/>
        <v>0.8056730679248366</v>
      </c>
      <c r="AK36" s="127">
        <f t="shared" si="16"/>
        <v>0.1557909054637061</v>
      </c>
    </row>
    <row r="37" spans="1:37" ht="12.75">
      <c r="A37" s="62" t="s">
        <v>98</v>
      </c>
      <c r="B37" s="63" t="s">
        <v>147</v>
      </c>
      <c r="C37" s="64" t="s">
        <v>148</v>
      </c>
      <c r="D37" s="85">
        <v>328966738</v>
      </c>
      <c r="E37" s="86">
        <v>88177500</v>
      </c>
      <c r="F37" s="87">
        <f t="shared" si="0"/>
        <v>417144238</v>
      </c>
      <c r="G37" s="85">
        <v>330963561</v>
      </c>
      <c r="H37" s="86">
        <v>95162198</v>
      </c>
      <c r="I37" s="87">
        <f t="shared" si="1"/>
        <v>426125759</v>
      </c>
      <c r="J37" s="85">
        <v>54706351</v>
      </c>
      <c r="K37" s="86">
        <v>14792027</v>
      </c>
      <c r="L37" s="86">
        <f t="shared" si="2"/>
        <v>69498378</v>
      </c>
      <c r="M37" s="104">
        <f t="shared" si="3"/>
        <v>0.1666051491762425</v>
      </c>
      <c r="N37" s="85">
        <v>61667478</v>
      </c>
      <c r="O37" s="86">
        <v>9557718</v>
      </c>
      <c r="P37" s="86">
        <f t="shared" si="4"/>
        <v>71225196</v>
      </c>
      <c r="Q37" s="104">
        <f t="shared" si="5"/>
        <v>0.17074476766475197</v>
      </c>
      <c r="R37" s="85">
        <v>62532584</v>
      </c>
      <c r="S37" s="86">
        <v>18450273</v>
      </c>
      <c r="T37" s="86">
        <f t="shared" si="6"/>
        <v>80982857</v>
      </c>
      <c r="U37" s="104">
        <f t="shared" si="7"/>
        <v>0.19004450045461815</v>
      </c>
      <c r="V37" s="85">
        <v>85118555</v>
      </c>
      <c r="W37" s="86">
        <v>34831765</v>
      </c>
      <c r="X37" s="86">
        <f t="shared" si="8"/>
        <v>119950320</v>
      </c>
      <c r="Y37" s="104">
        <f t="shared" si="9"/>
        <v>0.2814904226430489</v>
      </c>
      <c r="Z37" s="85">
        <f t="shared" si="10"/>
        <v>264024968</v>
      </c>
      <c r="AA37" s="86">
        <f t="shared" si="11"/>
        <v>77631783</v>
      </c>
      <c r="AB37" s="86">
        <f t="shared" si="12"/>
        <v>341656751</v>
      </c>
      <c r="AC37" s="104">
        <f t="shared" si="13"/>
        <v>0.8017744616091138</v>
      </c>
      <c r="AD37" s="85">
        <v>52130839</v>
      </c>
      <c r="AE37" s="86">
        <v>20658099</v>
      </c>
      <c r="AF37" s="86">
        <f t="shared" si="14"/>
        <v>72788938</v>
      </c>
      <c r="AG37" s="86">
        <v>332050332</v>
      </c>
      <c r="AH37" s="86">
        <v>368664718</v>
      </c>
      <c r="AI37" s="87">
        <v>243638999</v>
      </c>
      <c r="AJ37" s="124">
        <f t="shared" si="15"/>
        <v>0.660868770740356</v>
      </c>
      <c r="AK37" s="125">
        <f t="shared" si="16"/>
        <v>0.6479196330629251</v>
      </c>
    </row>
    <row r="38" spans="1:37" ht="12.75">
      <c r="A38" s="62" t="s">
        <v>98</v>
      </c>
      <c r="B38" s="63" t="s">
        <v>149</v>
      </c>
      <c r="C38" s="64" t="s">
        <v>150</v>
      </c>
      <c r="D38" s="85">
        <v>220145948</v>
      </c>
      <c r="E38" s="86">
        <v>79628421</v>
      </c>
      <c r="F38" s="87">
        <f t="shared" si="0"/>
        <v>299774369</v>
      </c>
      <c r="G38" s="85">
        <v>239960145</v>
      </c>
      <c r="H38" s="86">
        <v>66706791</v>
      </c>
      <c r="I38" s="87">
        <f t="shared" si="1"/>
        <v>306666936</v>
      </c>
      <c r="J38" s="85">
        <v>34895513</v>
      </c>
      <c r="K38" s="86">
        <v>6575427</v>
      </c>
      <c r="L38" s="86">
        <f t="shared" si="2"/>
        <v>41470940</v>
      </c>
      <c r="M38" s="104">
        <f t="shared" si="3"/>
        <v>0.1383405130276498</v>
      </c>
      <c r="N38" s="85">
        <v>50162270</v>
      </c>
      <c r="O38" s="86">
        <v>14561719</v>
      </c>
      <c r="P38" s="86">
        <f t="shared" si="4"/>
        <v>64723989</v>
      </c>
      <c r="Q38" s="104">
        <f t="shared" si="5"/>
        <v>0.215909015890548</v>
      </c>
      <c r="R38" s="85">
        <v>43619442</v>
      </c>
      <c r="S38" s="86">
        <v>9518085</v>
      </c>
      <c r="T38" s="86">
        <f t="shared" si="6"/>
        <v>53137527</v>
      </c>
      <c r="U38" s="104">
        <f t="shared" si="7"/>
        <v>0.17327439238509887</v>
      </c>
      <c r="V38" s="85">
        <v>41657274</v>
      </c>
      <c r="W38" s="86">
        <v>13455309</v>
      </c>
      <c r="X38" s="86">
        <f t="shared" si="8"/>
        <v>55112583</v>
      </c>
      <c r="Y38" s="104">
        <f t="shared" si="9"/>
        <v>0.17971478672875252</v>
      </c>
      <c r="Z38" s="85">
        <f t="shared" si="10"/>
        <v>170334499</v>
      </c>
      <c r="AA38" s="86">
        <f t="shared" si="11"/>
        <v>44110540</v>
      </c>
      <c r="AB38" s="86">
        <f t="shared" si="12"/>
        <v>214445039</v>
      </c>
      <c r="AC38" s="104">
        <f t="shared" si="13"/>
        <v>0.6992766869396054</v>
      </c>
      <c r="AD38" s="85">
        <v>60595742</v>
      </c>
      <c r="AE38" s="86">
        <v>12007902</v>
      </c>
      <c r="AF38" s="86">
        <f t="shared" si="14"/>
        <v>72603644</v>
      </c>
      <c r="AG38" s="86">
        <v>281644141</v>
      </c>
      <c r="AH38" s="86">
        <v>281644141</v>
      </c>
      <c r="AI38" s="87">
        <v>220596875</v>
      </c>
      <c r="AJ38" s="124">
        <f t="shared" si="15"/>
        <v>0.7832468100232911</v>
      </c>
      <c r="AK38" s="125">
        <f t="shared" si="16"/>
        <v>-0.24091161319671506</v>
      </c>
    </row>
    <row r="39" spans="1:37" ht="12.75">
      <c r="A39" s="62" t="s">
        <v>98</v>
      </c>
      <c r="B39" s="63" t="s">
        <v>151</v>
      </c>
      <c r="C39" s="64" t="s">
        <v>152</v>
      </c>
      <c r="D39" s="85">
        <v>228950466</v>
      </c>
      <c r="E39" s="86">
        <v>37556300</v>
      </c>
      <c r="F39" s="87">
        <f t="shared" si="0"/>
        <v>266506766</v>
      </c>
      <c r="G39" s="85">
        <v>224219584</v>
      </c>
      <c r="H39" s="86">
        <v>40556300</v>
      </c>
      <c r="I39" s="87">
        <f t="shared" si="1"/>
        <v>264775884</v>
      </c>
      <c r="J39" s="85">
        <v>25174858</v>
      </c>
      <c r="K39" s="86">
        <v>0</v>
      </c>
      <c r="L39" s="86">
        <f t="shared" si="2"/>
        <v>25174858</v>
      </c>
      <c r="M39" s="104">
        <f t="shared" si="3"/>
        <v>0.09446235972860817</v>
      </c>
      <c r="N39" s="85">
        <v>78570090</v>
      </c>
      <c r="O39" s="86">
        <v>18661188</v>
      </c>
      <c r="P39" s="86">
        <f t="shared" si="4"/>
        <v>97231278</v>
      </c>
      <c r="Q39" s="104">
        <f t="shared" si="5"/>
        <v>0.3648360582335084</v>
      </c>
      <c r="R39" s="85">
        <v>64196584</v>
      </c>
      <c r="S39" s="86">
        <v>11072939</v>
      </c>
      <c r="T39" s="86">
        <f t="shared" si="6"/>
        <v>75269523</v>
      </c>
      <c r="U39" s="104">
        <f t="shared" si="7"/>
        <v>0.2842763542619312</v>
      </c>
      <c r="V39" s="85">
        <v>72099828</v>
      </c>
      <c r="W39" s="86">
        <v>2688516</v>
      </c>
      <c r="X39" s="86">
        <f t="shared" si="8"/>
        <v>74788344</v>
      </c>
      <c r="Y39" s="104">
        <f t="shared" si="9"/>
        <v>0.2824590475165782</v>
      </c>
      <c r="Z39" s="85">
        <f t="shared" si="10"/>
        <v>240041360</v>
      </c>
      <c r="AA39" s="86">
        <f t="shared" si="11"/>
        <v>32422643</v>
      </c>
      <c r="AB39" s="86">
        <f t="shared" si="12"/>
        <v>272464003</v>
      </c>
      <c r="AC39" s="104">
        <f t="shared" si="13"/>
        <v>1.0290363264352278</v>
      </c>
      <c r="AD39" s="85">
        <v>20542367</v>
      </c>
      <c r="AE39" s="86">
        <v>3452799</v>
      </c>
      <c r="AF39" s="86">
        <f t="shared" si="14"/>
        <v>23995166</v>
      </c>
      <c r="AG39" s="86">
        <v>267608445</v>
      </c>
      <c r="AH39" s="86">
        <v>241566494</v>
      </c>
      <c r="AI39" s="87">
        <v>72667165</v>
      </c>
      <c r="AJ39" s="124">
        <f t="shared" si="15"/>
        <v>0.3008164079245195</v>
      </c>
      <c r="AK39" s="125">
        <f t="shared" si="16"/>
        <v>2.116808777234548</v>
      </c>
    </row>
    <row r="40" spans="1:37" ht="12.75">
      <c r="A40" s="62" t="s">
        <v>113</v>
      </c>
      <c r="B40" s="63" t="s">
        <v>153</v>
      </c>
      <c r="C40" s="64" t="s">
        <v>154</v>
      </c>
      <c r="D40" s="85">
        <v>518271972</v>
      </c>
      <c r="E40" s="86">
        <v>258546000</v>
      </c>
      <c r="F40" s="87">
        <f t="shared" si="0"/>
        <v>776817972</v>
      </c>
      <c r="G40" s="85">
        <v>591569105</v>
      </c>
      <c r="H40" s="86">
        <v>231251594</v>
      </c>
      <c r="I40" s="87">
        <f t="shared" si="1"/>
        <v>822820699</v>
      </c>
      <c r="J40" s="85">
        <v>78513872</v>
      </c>
      <c r="K40" s="86">
        <v>33123603</v>
      </c>
      <c r="L40" s="86">
        <f t="shared" si="2"/>
        <v>111637475</v>
      </c>
      <c r="M40" s="104">
        <f t="shared" si="3"/>
        <v>0.1437112412739081</v>
      </c>
      <c r="N40" s="85">
        <v>97121268</v>
      </c>
      <c r="O40" s="86">
        <v>41114883</v>
      </c>
      <c r="P40" s="86">
        <f t="shared" si="4"/>
        <v>138236151</v>
      </c>
      <c r="Q40" s="104">
        <f t="shared" si="5"/>
        <v>0.1779517930617599</v>
      </c>
      <c r="R40" s="85">
        <v>87138285</v>
      </c>
      <c r="S40" s="86">
        <v>35008579</v>
      </c>
      <c r="T40" s="86">
        <f t="shared" si="6"/>
        <v>122146864</v>
      </c>
      <c r="U40" s="104">
        <f t="shared" si="7"/>
        <v>0.1484489441605552</v>
      </c>
      <c r="V40" s="85">
        <v>131166704</v>
      </c>
      <c r="W40" s="86">
        <v>52141783</v>
      </c>
      <c r="X40" s="86">
        <f t="shared" si="8"/>
        <v>183308487</v>
      </c>
      <c r="Y40" s="104">
        <f t="shared" si="9"/>
        <v>0.22278059755032972</v>
      </c>
      <c r="Z40" s="85">
        <f t="shared" si="10"/>
        <v>393940129</v>
      </c>
      <c r="AA40" s="86">
        <f t="shared" si="11"/>
        <v>161388848</v>
      </c>
      <c r="AB40" s="86">
        <f t="shared" si="12"/>
        <v>555328977</v>
      </c>
      <c r="AC40" s="104">
        <f t="shared" si="13"/>
        <v>0.6749088564190338</v>
      </c>
      <c r="AD40" s="85">
        <v>101178388</v>
      </c>
      <c r="AE40" s="86">
        <v>30157818</v>
      </c>
      <c r="AF40" s="86">
        <f t="shared" si="14"/>
        <v>131336206</v>
      </c>
      <c r="AG40" s="86">
        <v>773162170</v>
      </c>
      <c r="AH40" s="86">
        <v>773162170</v>
      </c>
      <c r="AI40" s="87">
        <v>576345842</v>
      </c>
      <c r="AJ40" s="124">
        <f t="shared" si="15"/>
        <v>0.7454397852910988</v>
      </c>
      <c r="AK40" s="125">
        <f t="shared" si="16"/>
        <v>0.39571937231078524</v>
      </c>
    </row>
    <row r="41" spans="1:37" ht="16.5">
      <c r="A41" s="65"/>
      <c r="B41" s="66" t="s">
        <v>155</v>
      </c>
      <c r="C41" s="67"/>
      <c r="D41" s="88">
        <f>SUM(D37:D40)</f>
        <v>1296335124</v>
      </c>
      <c r="E41" s="89">
        <f>SUM(E37:E40)</f>
        <v>463908221</v>
      </c>
      <c r="F41" s="90">
        <f t="shared" si="0"/>
        <v>1760243345</v>
      </c>
      <c r="G41" s="88">
        <f>SUM(G37:G40)</f>
        <v>1386712395</v>
      </c>
      <c r="H41" s="89">
        <f>SUM(H37:H40)</f>
        <v>433676883</v>
      </c>
      <c r="I41" s="90">
        <f t="shared" si="1"/>
        <v>1820389278</v>
      </c>
      <c r="J41" s="88">
        <f>SUM(J37:J40)</f>
        <v>193290594</v>
      </c>
      <c r="K41" s="89">
        <f>SUM(K37:K40)</f>
        <v>54491057</v>
      </c>
      <c r="L41" s="89">
        <f t="shared" si="2"/>
        <v>247781651</v>
      </c>
      <c r="M41" s="105">
        <f t="shared" si="3"/>
        <v>0.14076556613824323</v>
      </c>
      <c r="N41" s="88">
        <f>SUM(N37:N40)</f>
        <v>287521106</v>
      </c>
      <c r="O41" s="89">
        <f>SUM(O37:O40)</f>
        <v>83895508</v>
      </c>
      <c r="P41" s="89">
        <f t="shared" si="4"/>
        <v>371416614</v>
      </c>
      <c r="Q41" s="105">
        <f t="shared" si="5"/>
        <v>0.21100299288448665</v>
      </c>
      <c r="R41" s="88">
        <f>SUM(R37:R40)</f>
        <v>257486895</v>
      </c>
      <c r="S41" s="89">
        <f>SUM(S37:S40)</f>
        <v>74049876</v>
      </c>
      <c r="T41" s="89">
        <f t="shared" si="6"/>
        <v>331536771</v>
      </c>
      <c r="U41" s="105">
        <f t="shared" si="7"/>
        <v>0.18212410664396367</v>
      </c>
      <c r="V41" s="88">
        <f>SUM(V37:V40)</f>
        <v>330042361</v>
      </c>
      <c r="W41" s="89">
        <f>SUM(W37:W40)</f>
        <v>103117373</v>
      </c>
      <c r="X41" s="89">
        <f t="shared" si="8"/>
        <v>433159734</v>
      </c>
      <c r="Y41" s="105">
        <f t="shared" si="9"/>
        <v>0.23794895917860928</v>
      </c>
      <c r="Z41" s="88">
        <f t="shared" si="10"/>
        <v>1068340956</v>
      </c>
      <c r="AA41" s="89">
        <f t="shared" si="11"/>
        <v>315553814</v>
      </c>
      <c r="AB41" s="89">
        <f t="shared" si="12"/>
        <v>1383894770</v>
      </c>
      <c r="AC41" s="105">
        <f t="shared" si="13"/>
        <v>0.7602191392384151</v>
      </c>
      <c r="AD41" s="88">
        <f>SUM(AD37:AD40)</f>
        <v>234447336</v>
      </c>
      <c r="AE41" s="89">
        <f>SUM(AE37:AE40)</f>
        <v>66276618</v>
      </c>
      <c r="AF41" s="89">
        <f t="shared" si="14"/>
        <v>300723954</v>
      </c>
      <c r="AG41" s="89">
        <f>SUM(AG37:AG40)</f>
        <v>1654465088</v>
      </c>
      <c r="AH41" s="89">
        <f>SUM(AH37:AH40)</f>
        <v>1665037523</v>
      </c>
      <c r="AI41" s="90">
        <f>SUM(AI37:AI40)</f>
        <v>1113248881</v>
      </c>
      <c r="AJ41" s="126">
        <f t="shared" si="15"/>
        <v>0.668602878687197</v>
      </c>
      <c r="AK41" s="127">
        <f t="shared" si="16"/>
        <v>0.4403898599976508</v>
      </c>
    </row>
    <row r="42" spans="1:37" ht="12.75">
      <c r="A42" s="62" t="s">
        <v>98</v>
      </c>
      <c r="B42" s="63" t="s">
        <v>156</v>
      </c>
      <c r="C42" s="64" t="s">
        <v>157</v>
      </c>
      <c r="D42" s="85">
        <v>379328233</v>
      </c>
      <c r="E42" s="86">
        <v>144013235</v>
      </c>
      <c r="F42" s="87">
        <f t="shared" si="0"/>
        <v>523341468</v>
      </c>
      <c r="G42" s="85">
        <v>268600084</v>
      </c>
      <c r="H42" s="86">
        <v>164668006</v>
      </c>
      <c r="I42" s="87">
        <f t="shared" si="1"/>
        <v>433268090</v>
      </c>
      <c r="J42" s="85">
        <v>73323643</v>
      </c>
      <c r="K42" s="86">
        <v>24769411</v>
      </c>
      <c r="L42" s="86">
        <f t="shared" si="2"/>
        <v>98093054</v>
      </c>
      <c r="M42" s="104">
        <f t="shared" si="3"/>
        <v>0.1874360431915936</v>
      </c>
      <c r="N42" s="85">
        <v>79295805</v>
      </c>
      <c r="O42" s="86">
        <v>29135934</v>
      </c>
      <c r="P42" s="86">
        <f t="shared" si="4"/>
        <v>108431739</v>
      </c>
      <c r="Q42" s="104">
        <f t="shared" si="5"/>
        <v>0.2071911851632594</v>
      </c>
      <c r="R42" s="85">
        <v>42133115</v>
      </c>
      <c r="S42" s="86">
        <v>16878853</v>
      </c>
      <c r="T42" s="86">
        <f t="shared" si="6"/>
        <v>59011968</v>
      </c>
      <c r="U42" s="104">
        <f t="shared" si="7"/>
        <v>0.13620197139373916</v>
      </c>
      <c r="V42" s="85">
        <v>52847386</v>
      </c>
      <c r="W42" s="86">
        <v>38392818</v>
      </c>
      <c r="X42" s="86">
        <f t="shared" si="8"/>
        <v>91240204</v>
      </c>
      <c r="Y42" s="104">
        <f t="shared" si="9"/>
        <v>0.21058602307869015</v>
      </c>
      <c r="Z42" s="85">
        <f t="shared" si="10"/>
        <v>247599949</v>
      </c>
      <c r="AA42" s="86">
        <f t="shared" si="11"/>
        <v>109177016</v>
      </c>
      <c r="AB42" s="86">
        <f t="shared" si="12"/>
        <v>356776965</v>
      </c>
      <c r="AC42" s="104">
        <f t="shared" si="13"/>
        <v>0.8234554384099693</v>
      </c>
      <c r="AD42" s="85">
        <v>58019220</v>
      </c>
      <c r="AE42" s="86">
        <v>64206050</v>
      </c>
      <c r="AF42" s="86">
        <f t="shared" si="14"/>
        <v>122225270</v>
      </c>
      <c r="AG42" s="86">
        <v>363519332</v>
      </c>
      <c r="AH42" s="86">
        <v>324249878</v>
      </c>
      <c r="AI42" s="87">
        <v>315250842</v>
      </c>
      <c r="AJ42" s="124">
        <f t="shared" si="15"/>
        <v>0.972246601739662</v>
      </c>
      <c r="AK42" s="125">
        <f t="shared" si="16"/>
        <v>-0.2535078547995844</v>
      </c>
    </row>
    <row r="43" spans="1:37" ht="12.75">
      <c r="A43" s="62" t="s">
        <v>98</v>
      </c>
      <c r="B43" s="63" t="s">
        <v>158</v>
      </c>
      <c r="C43" s="64" t="s">
        <v>159</v>
      </c>
      <c r="D43" s="85">
        <v>272906485</v>
      </c>
      <c r="E43" s="86">
        <v>70043500</v>
      </c>
      <c r="F43" s="87">
        <f t="shared" si="0"/>
        <v>342949985</v>
      </c>
      <c r="G43" s="85">
        <v>267925377</v>
      </c>
      <c r="H43" s="86">
        <v>65888899</v>
      </c>
      <c r="I43" s="87">
        <f t="shared" si="1"/>
        <v>333814276</v>
      </c>
      <c r="J43" s="85">
        <v>42971368</v>
      </c>
      <c r="K43" s="86">
        <v>7953686</v>
      </c>
      <c r="L43" s="86">
        <f t="shared" si="2"/>
        <v>50925054</v>
      </c>
      <c r="M43" s="104">
        <f t="shared" si="3"/>
        <v>0.14849119763046498</v>
      </c>
      <c r="N43" s="85">
        <v>41223841</v>
      </c>
      <c r="O43" s="86">
        <v>7750067</v>
      </c>
      <c r="P43" s="86">
        <f t="shared" si="4"/>
        <v>48973908</v>
      </c>
      <c r="Q43" s="104">
        <f t="shared" si="5"/>
        <v>0.14280189573415494</v>
      </c>
      <c r="R43" s="85">
        <v>27746843</v>
      </c>
      <c r="S43" s="86">
        <v>2429097</v>
      </c>
      <c r="T43" s="86">
        <f t="shared" si="6"/>
        <v>30175940</v>
      </c>
      <c r="U43" s="104">
        <f t="shared" si="7"/>
        <v>0.0903973921115345</v>
      </c>
      <c r="V43" s="85">
        <v>36477452</v>
      </c>
      <c r="W43" s="86">
        <v>9613211</v>
      </c>
      <c r="X43" s="86">
        <f t="shared" si="8"/>
        <v>46090663</v>
      </c>
      <c r="Y43" s="104">
        <f t="shared" si="9"/>
        <v>0.138072773736016</v>
      </c>
      <c r="Z43" s="85">
        <f t="shared" si="10"/>
        <v>148419504</v>
      </c>
      <c r="AA43" s="86">
        <f t="shared" si="11"/>
        <v>27746061</v>
      </c>
      <c r="AB43" s="86">
        <f t="shared" si="12"/>
        <v>176165565</v>
      </c>
      <c r="AC43" s="104">
        <f t="shared" si="13"/>
        <v>0.5277352637848238</v>
      </c>
      <c r="AD43" s="85">
        <v>16774758</v>
      </c>
      <c r="AE43" s="86">
        <v>13682361</v>
      </c>
      <c r="AF43" s="86">
        <f t="shared" si="14"/>
        <v>30457119</v>
      </c>
      <c r="AG43" s="86">
        <v>302380071</v>
      </c>
      <c r="AH43" s="86">
        <v>315157247</v>
      </c>
      <c r="AI43" s="87">
        <v>134834638</v>
      </c>
      <c r="AJ43" s="124">
        <f t="shared" si="15"/>
        <v>0.4278328970172785</v>
      </c>
      <c r="AK43" s="125">
        <f t="shared" si="16"/>
        <v>0.5132968748619986</v>
      </c>
    </row>
    <row r="44" spans="1:37" ht="12.75">
      <c r="A44" s="62" t="s">
        <v>98</v>
      </c>
      <c r="B44" s="63" t="s">
        <v>160</v>
      </c>
      <c r="C44" s="64" t="s">
        <v>161</v>
      </c>
      <c r="D44" s="85">
        <v>314680658</v>
      </c>
      <c r="E44" s="86">
        <v>113390700</v>
      </c>
      <c r="F44" s="87">
        <f t="shared" si="0"/>
        <v>428071358</v>
      </c>
      <c r="G44" s="85">
        <v>317340187</v>
      </c>
      <c r="H44" s="86">
        <v>109950700</v>
      </c>
      <c r="I44" s="87">
        <f t="shared" si="1"/>
        <v>427290887</v>
      </c>
      <c r="J44" s="85">
        <v>50940860</v>
      </c>
      <c r="K44" s="86">
        <v>6441001</v>
      </c>
      <c r="L44" s="86">
        <f t="shared" si="2"/>
        <v>57381861</v>
      </c>
      <c r="M44" s="104">
        <f t="shared" si="3"/>
        <v>0.13404741972949286</v>
      </c>
      <c r="N44" s="85">
        <v>57205960</v>
      </c>
      <c r="O44" s="86">
        <v>24757864</v>
      </c>
      <c r="P44" s="86">
        <f t="shared" si="4"/>
        <v>81963824</v>
      </c>
      <c r="Q44" s="104">
        <f t="shared" si="5"/>
        <v>0.191472338590801</v>
      </c>
      <c r="R44" s="85">
        <v>56134132</v>
      </c>
      <c r="S44" s="86">
        <v>11505440</v>
      </c>
      <c r="T44" s="86">
        <f t="shared" si="6"/>
        <v>67639572</v>
      </c>
      <c r="U44" s="104">
        <f t="shared" si="7"/>
        <v>0.1582986533480645</v>
      </c>
      <c r="V44" s="85">
        <v>64886714</v>
      </c>
      <c r="W44" s="86">
        <v>27979423</v>
      </c>
      <c r="X44" s="86">
        <f t="shared" si="8"/>
        <v>92866137</v>
      </c>
      <c r="Y44" s="104">
        <f t="shared" si="9"/>
        <v>0.2173370409371731</v>
      </c>
      <c r="Z44" s="85">
        <f t="shared" si="10"/>
        <v>229167666</v>
      </c>
      <c r="AA44" s="86">
        <f t="shared" si="11"/>
        <v>70683728</v>
      </c>
      <c r="AB44" s="86">
        <f t="shared" si="12"/>
        <v>299851394</v>
      </c>
      <c r="AC44" s="104">
        <f t="shared" si="13"/>
        <v>0.7017500328763154</v>
      </c>
      <c r="AD44" s="85">
        <v>59336351</v>
      </c>
      <c r="AE44" s="86">
        <v>14989908</v>
      </c>
      <c r="AF44" s="86">
        <f t="shared" si="14"/>
        <v>74326259</v>
      </c>
      <c r="AG44" s="86">
        <v>344461834</v>
      </c>
      <c r="AH44" s="86">
        <v>377079029</v>
      </c>
      <c r="AI44" s="87">
        <v>277216881</v>
      </c>
      <c r="AJ44" s="124">
        <f t="shared" si="15"/>
        <v>0.7351691812063089</v>
      </c>
      <c r="AK44" s="125">
        <f t="shared" si="16"/>
        <v>0.24943913832660414</v>
      </c>
    </row>
    <row r="45" spans="1:37" ht="12.75">
      <c r="A45" s="62" t="s">
        <v>98</v>
      </c>
      <c r="B45" s="63" t="s">
        <v>162</v>
      </c>
      <c r="C45" s="64" t="s">
        <v>163</v>
      </c>
      <c r="D45" s="85">
        <v>165199824</v>
      </c>
      <c r="E45" s="86">
        <v>57679712</v>
      </c>
      <c r="F45" s="87">
        <f t="shared" si="0"/>
        <v>222879536</v>
      </c>
      <c r="G45" s="85">
        <v>299402805</v>
      </c>
      <c r="H45" s="86">
        <v>57679712</v>
      </c>
      <c r="I45" s="87">
        <f t="shared" si="1"/>
        <v>357082517</v>
      </c>
      <c r="J45" s="85">
        <v>20601331</v>
      </c>
      <c r="K45" s="86">
        <v>14721033</v>
      </c>
      <c r="L45" s="86">
        <f t="shared" si="2"/>
        <v>35322364</v>
      </c>
      <c r="M45" s="104">
        <f t="shared" si="3"/>
        <v>0.15848186259684244</v>
      </c>
      <c r="N45" s="85">
        <v>29645710</v>
      </c>
      <c r="O45" s="86">
        <v>12738480</v>
      </c>
      <c r="P45" s="86">
        <f t="shared" si="4"/>
        <v>42384190</v>
      </c>
      <c r="Q45" s="104">
        <f t="shared" si="5"/>
        <v>0.1901663596428162</v>
      </c>
      <c r="R45" s="85">
        <v>37147550</v>
      </c>
      <c r="S45" s="86">
        <v>9275831</v>
      </c>
      <c r="T45" s="86">
        <f t="shared" si="6"/>
        <v>46423381</v>
      </c>
      <c r="U45" s="104">
        <f t="shared" si="7"/>
        <v>0.13000743186763186</v>
      </c>
      <c r="V45" s="85">
        <v>45885182</v>
      </c>
      <c r="W45" s="86">
        <v>21177823</v>
      </c>
      <c r="X45" s="86">
        <f t="shared" si="8"/>
        <v>67063005</v>
      </c>
      <c r="Y45" s="104">
        <f t="shared" si="9"/>
        <v>0.18780814463677592</v>
      </c>
      <c r="Z45" s="85">
        <f t="shared" si="10"/>
        <v>133279773</v>
      </c>
      <c r="AA45" s="86">
        <f t="shared" si="11"/>
        <v>57913167</v>
      </c>
      <c r="AB45" s="86">
        <f t="shared" si="12"/>
        <v>191192940</v>
      </c>
      <c r="AC45" s="104">
        <f t="shared" si="13"/>
        <v>0.5354306943008358</v>
      </c>
      <c r="AD45" s="85">
        <v>41289801</v>
      </c>
      <c r="AE45" s="86">
        <v>24691906</v>
      </c>
      <c r="AF45" s="86">
        <f t="shared" si="14"/>
        <v>65981707</v>
      </c>
      <c r="AG45" s="86">
        <v>214540596</v>
      </c>
      <c r="AH45" s="86">
        <v>280123316</v>
      </c>
      <c r="AI45" s="87">
        <v>230488753</v>
      </c>
      <c r="AJ45" s="124">
        <f t="shared" si="15"/>
        <v>0.822811739812476</v>
      </c>
      <c r="AK45" s="125">
        <f t="shared" si="16"/>
        <v>0.016387845194729467</v>
      </c>
    </row>
    <row r="46" spans="1:37" ht="12.75">
      <c r="A46" s="62" t="s">
        <v>98</v>
      </c>
      <c r="B46" s="63" t="s">
        <v>164</v>
      </c>
      <c r="C46" s="64" t="s">
        <v>165</v>
      </c>
      <c r="D46" s="85">
        <v>1189493824</v>
      </c>
      <c r="E46" s="86">
        <v>235716483</v>
      </c>
      <c r="F46" s="87">
        <f t="shared" si="0"/>
        <v>1425210307</v>
      </c>
      <c r="G46" s="85">
        <v>1191068974</v>
      </c>
      <c r="H46" s="86">
        <v>281989674</v>
      </c>
      <c r="I46" s="87">
        <f t="shared" si="1"/>
        <v>1473058648</v>
      </c>
      <c r="J46" s="85">
        <v>238394192</v>
      </c>
      <c r="K46" s="86">
        <v>40653025</v>
      </c>
      <c r="L46" s="86">
        <f t="shared" si="2"/>
        <v>279047217</v>
      </c>
      <c r="M46" s="104">
        <f t="shared" si="3"/>
        <v>0.1957937124292773</v>
      </c>
      <c r="N46" s="85">
        <v>196106728</v>
      </c>
      <c r="O46" s="86">
        <v>46579993</v>
      </c>
      <c r="P46" s="86">
        <f t="shared" si="4"/>
        <v>242686721</v>
      </c>
      <c r="Q46" s="104">
        <f t="shared" si="5"/>
        <v>0.17028134009979484</v>
      </c>
      <c r="R46" s="85">
        <v>202488093</v>
      </c>
      <c r="S46" s="86">
        <v>119190416</v>
      </c>
      <c r="T46" s="86">
        <f t="shared" si="6"/>
        <v>321678509</v>
      </c>
      <c r="U46" s="104">
        <f t="shared" si="7"/>
        <v>0.21837454295302436</v>
      </c>
      <c r="V46" s="85">
        <v>433118234</v>
      </c>
      <c r="W46" s="86">
        <v>51676903</v>
      </c>
      <c r="X46" s="86">
        <f t="shared" si="8"/>
        <v>484795137</v>
      </c>
      <c r="Y46" s="104">
        <f t="shared" si="9"/>
        <v>0.32910783128575066</v>
      </c>
      <c r="Z46" s="85">
        <f t="shared" si="10"/>
        <v>1070107247</v>
      </c>
      <c r="AA46" s="86">
        <f t="shared" si="11"/>
        <v>258100337</v>
      </c>
      <c r="AB46" s="86">
        <f t="shared" si="12"/>
        <v>1328207584</v>
      </c>
      <c r="AC46" s="104">
        <f t="shared" si="13"/>
        <v>0.9016664650815722</v>
      </c>
      <c r="AD46" s="85">
        <v>254795111</v>
      </c>
      <c r="AE46" s="86">
        <v>49953379</v>
      </c>
      <c r="AF46" s="86">
        <f t="shared" si="14"/>
        <v>304748490</v>
      </c>
      <c r="AG46" s="86">
        <v>1416514577</v>
      </c>
      <c r="AH46" s="86">
        <v>1418017628</v>
      </c>
      <c r="AI46" s="87">
        <v>1101973629</v>
      </c>
      <c r="AJ46" s="124">
        <f t="shared" si="15"/>
        <v>0.7771226585908141</v>
      </c>
      <c r="AK46" s="125">
        <f t="shared" si="16"/>
        <v>0.590804066002099</v>
      </c>
    </row>
    <row r="47" spans="1:37" ht="12.75">
      <c r="A47" s="62" t="s">
        <v>113</v>
      </c>
      <c r="B47" s="63" t="s">
        <v>166</v>
      </c>
      <c r="C47" s="64" t="s">
        <v>167</v>
      </c>
      <c r="D47" s="85">
        <v>1383009390</v>
      </c>
      <c r="E47" s="86">
        <v>1263232525</v>
      </c>
      <c r="F47" s="87">
        <f t="shared" si="0"/>
        <v>2646241915</v>
      </c>
      <c r="G47" s="85">
        <v>1383009390</v>
      </c>
      <c r="H47" s="86">
        <v>1263232525</v>
      </c>
      <c r="I47" s="87">
        <f t="shared" si="1"/>
        <v>2646241915</v>
      </c>
      <c r="J47" s="85">
        <v>190989833</v>
      </c>
      <c r="K47" s="86">
        <v>327128630</v>
      </c>
      <c r="L47" s="86">
        <f t="shared" si="2"/>
        <v>518118463</v>
      </c>
      <c r="M47" s="104">
        <f t="shared" si="3"/>
        <v>0.19579406556259615</v>
      </c>
      <c r="N47" s="85">
        <v>276896366</v>
      </c>
      <c r="O47" s="86">
        <v>182933360</v>
      </c>
      <c r="P47" s="86">
        <f t="shared" si="4"/>
        <v>459829726</v>
      </c>
      <c r="Q47" s="104">
        <f t="shared" si="5"/>
        <v>0.17376707828316595</v>
      </c>
      <c r="R47" s="85">
        <v>255279074</v>
      </c>
      <c r="S47" s="86">
        <v>161641681</v>
      </c>
      <c r="T47" s="86">
        <f t="shared" si="6"/>
        <v>416920755</v>
      </c>
      <c r="U47" s="104">
        <f t="shared" si="7"/>
        <v>0.15755201844423963</v>
      </c>
      <c r="V47" s="85">
        <v>283701950</v>
      </c>
      <c r="W47" s="86">
        <v>464738795</v>
      </c>
      <c r="X47" s="86">
        <f t="shared" si="8"/>
        <v>748440745</v>
      </c>
      <c r="Y47" s="104">
        <f t="shared" si="9"/>
        <v>0.2828315660626213</v>
      </c>
      <c r="Z47" s="85">
        <f t="shared" si="10"/>
        <v>1006867223</v>
      </c>
      <c r="AA47" s="86">
        <f t="shared" si="11"/>
        <v>1136442466</v>
      </c>
      <c r="AB47" s="86">
        <f t="shared" si="12"/>
        <v>2143309689</v>
      </c>
      <c r="AC47" s="104">
        <f t="shared" si="13"/>
        <v>0.809944728352623</v>
      </c>
      <c r="AD47" s="85">
        <v>272387902</v>
      </c>
      <c r="AE47" s="86">
        <v>256615017</v>
      </c>
      <c r="AF47" s="86">
        <f t="shared" si="14"/>
        <v>529002919</v>
      </c>
      <c r="AG47" s="86">
        <v>2356353624</v>
      </c>
      <c r="AH47" s="86">
        <v>2399012476</v>
      </c>
      <c r="AI47" s="87">
        <v>1908655532</v>
      </c>
      <c r="AJ47" s="124">
        <f t="shared" si="15"/>
        <v>0.7956005027461974</v>
      </c>
      <c r="AK47" s="125">
        <f t="shared" si="16"/>
        <v>0.414814017311689</v>
      </c>
    </row>
    <row r="48" spans="1:37" ht="16.5">
      <c r="A48" s="65"/>
      <c r="B48" s="66" t="s">
        <v>168</v>
      </c>
      <c r="C48" s="67"/>
      <c r="D48" s="88">
        <f>SUM(D42:D47)</f>
        <v>3704618414</v>
      </c>
      <c r="E48" s="89">
        <f>SUM(E42:E47)</f>
        <v>1884076155</v>
      </c>
      <c r="F48" s="90">
        <f t="shared" si="0"/>
        <v>5588694569</v>
      </c>
      <c r="G48" s="88">
        <f>SUM(G42:G47)</f>
        <v>3727346817</v>
      </c>
      <c r="H48" s="89">
        <f>SUM(H42:H47)</f>
        <v>1943409516</v>
      </c>
      <c r="I48" s="90">
        <f t="shared" si="1"/>
        <v>5670756333</v>
      </c>
      <c r="J48" s="88">
        <f>SUM(J42:J47)</f>
        <v>617221227</v>
      </c>
      <c r="K48" s="89">
        <f>SUM(K42:K47)</f>
        <v>421666786</v>
      </c>
      <c r="L48" s="89">
        <f t="shared" si="2"/>
        <v>1038888013</v>
      </c>
      <c r="M48" s="105">
        <f t="shared" si="3"/>
        <v>0.18589099836706427</v>
      </c>
      <c r="N48" s="88">
        <f>SUM(N42:N47)</f>
        <v>680374410</v>
      </c>
      <c r="O48" s="89">
        <f>SUM(O42:O47)</f>
        <v>303895698</v>
      </c>
      <c r="P48" s="89">
        <f t="shared" si="4"/>
        <v>984270108</v>
      </c>
      <c r="Q48" s="105">
        <f t="shared" si="5"/>
        <v>0.17611807119674427</v>
      </c>
      <c r="R48" s="88">
        <f>SUM(R42:R47)</f>
        <v>620928807</v>
      </c>
      <c r="S48" s="89">
        <f>SUM(S42:S47)</f>
        <v>320921318</v>
      </c>
      <c r="T48" s="89">
        <f t="shared" si="6"/>
        <v>941850125</v>
      </c>
      <c r="U48" s="105">
        <f t="shared" si="7"/>
        <v>0.16608897820544039</v>
      </c>
      <c r="V48" s="88">
        <f>SUM(V42:V47)</f>
        <v>916916918</v>
      </c>
      <c r="W48" s="89">
        <f>SUM(W42:W47)</f>
        <v>613578973</v>
      </c>
      <c r="X48" s="89">
        <f t="shared" si="8"/>
        <v>1530495891</v>
      </c>
      <c r="Y48" s="105">
        <f t="shared" si="9"/>
        <v>0.26989272702364936</v>
      </c>
      <c r="Z48" s="88">
        <f t="shared" si="10"/>
        <v>2835441362</v>
      </c>
      <c r="AA48" s="89">
        <f t="shared" si="11"/>
        <v>1660062775</v>
      </c>
      <c r="AB48" s="89">
        <f t="shared" si="12"/>
        <v>4495504137</v>
      </c>
      <c r="AC48" s="105">
        <f t="shared" si="13"/>
        <v>0.792752125644895</v>
      </c>
      <c r="AD48" s="88">
        <f>SUM(AD42:AD47)</f>
        <v>702603143</v>
      </c>
      <c r="AE48" s="89">
        <f>SUM(AE42:AE47)</f>
        <v>424138621</v>
      </c>
      <c r="AF48" s="89">
        <f t="shared" si="14"/>
        <v>1126741764</v>
      </c>
      <c r="AG48" s="89">
        <f>SUM(AG42:AG47)</f>
        <v>4997770034</v>
      </c>
      <c r="AH48" s="89">
        <f>SUM(AH42:AH47)</f>
        <v>5113639574</v>
      </c>
      <c r="AI48" s="90">
        <f>SUM(AI42:AI47)</f>
        <v>3968420275</v>
      </c>
      <c r="AJ48" s="126">
        <f t="shared" si="15"/>
        <v>0.776046144350337</v>
      </c>
      <c r="AK48" s="127">
        <f t="shared" si="16"/>
        <v>0.3583377663810463</v>
      </c>
    </row>
    <row r="49" spans="1:37" ht="12.75">
      <c r="A49" s="62" t="s">
        <v>98</v>
      </c>
      <c r="B49" s="63" t="s">
        <v>169</v>
      </c>
      <c r="C49" s="64" t="s">
        <v>170</v>
      </c>
      <c r="D49" s="85">
        <v>321075679</v>
      </c>
      <c r="E49" s="86">
        <v>170708272</v>
      </c>
      <c r="F49" s="87">
        <f t="shared" si="0"/>
        <v>491783951</v>
      </c>
      <c r="G49" s="85">
        <v>322702079</v>
      </c>
      <c r="H49" s="86">
        <v>176225627</v>
      </c>
      <c r="I49" s="87">
        <f t="shared" si="1"/>
        <v>498927706</v>
      </c>
      <c r="J49" s="85">
        <v>63718495</v>
      </c>
      <c r="K49" s="86">
        <v>24802326</v>
      </c>
      <c r="L49" s="86">
        <f t="shared" si="2"/>
        <v>88520821</v>
      </c>
      <c r="M49" s="104">
        <f t="shared" si="3"/>
        <v>0.17999940994414435</v>
      </c>
      <c r="N49" s="85">
        <v>59213452</v>
      </c>
      <c r="O49" s="86">
        <v>24951098</v>
      </c>
      <c r="P49" s="86">
        <f t="shared" si="4"/>
        <v>84164550</v>
      </c>
      <c r="Q49" s="104">
        <f t="shared" si="5"/>
        <v>0.17114131079076225</v>
      </c>
      <c r="R49" s="85">
        <v>23086598</v>
      </c>
      <c r="S49" s="86">
        <v>39733412</v>
      </c>
      <c r="T49" s="86">
        <f t="shared" si="6"/>
        <v>62820010</v>
      </c>
      <c r="U49" s="104">
        <f t="shared" si="7"/>
        <v>0.12591004517195523</v>
      </c>
      <c r="V49" s="85">
        <v>99323236</v>
      </c>
      <c r="W49" s="86">
        <v>74205949</v>
      </c>
      <c r="X49" s="86">
        <f t="shared" si="8"/>
        <v>173529185</v>
      </c>
      <c r="Y49" s="104">
        <f t="shared" si="9"/>
        <v>0.3478042668570504</v>
      </c>
      <c r="Z49" s="85">
        <f t="shared" si="10"/>
        <v>245341781</v>
      </c>
      <c r="AA49" s="86">
        <f t="shared" si="11"/>
        <v>163692785</v>
      </c>
      <c r="AB49" s="86">
        <f t="shared" si="12"/>
        <v>409034566</v>
      </c>
      <c r="AC49" s="104">
        <f t="shared" si="13"/>
        <v>0.819827323840781</v>
      </c>
      <c r="AD49" s="85">
        <v>57359701</v>
      </c>
      <c r="AE49" s="86">
        <v>56819162</v>
      </c>
      <c r="AF49" s="86">
        <f t="shared" si="14"/>
        <v>114178863</v>
      </c>
      <c r="AG49" s="86">
        <v>443396433</v>
      </c>
      <c r="AH49" s="86">
        <v>448709191</v>
      </c>
      <c r="AI49" s="87">
        <v>380271585</v>
      </c>
      <c r="AJ49" s="124">
        <f t="shared" si="15"/>
        <v>0.847478929844341</v>
      </c>
      <c r="AK49" s="125">
        <f t="shared" si="16"/>
        <v>0.5198013050804333</v>
      </c>
    </row>
    <row r="50" spans="1:37" ht="12.75">
      <c r="A50" s="62" t="s">
        <v>98</v>
      </c>
      <c r="B50" s="63" t="s">
        <v>171</v>
      </c>
      <c r="C50" s="64" t="s">
        <v>172</v>
      </c>
      <c r="D50" s="85">
        <v>249242000</v>
      </c>
      <c r="E50" s="86">
        <v>139019720</v>
      </c>
      <c r="F50" s="87">
        <f t="shared" si="0"/>
        <v>388261720</v>
      </c>
      <c r="G50" s="85">
        <v>249242000</v>
      </c>
      <c r="H50" s="86">
        <v>139019720</v>
      </c>
      <c r="I50" s="87">
        <f t="shared" si="1"/>
        <v>388261720</v>
      </c>
      <c r="J50" s="85">
        <v>32954215</v>
      </c>
      <c r="K50" s="86">
        <v>31729533</v>
      </c>
      <c r="L50" s="86">
        <f t="shared" si="2"/>
        <v>64683748</v>
      </c>
      <c r="M50" s="104">
        <f t="shared" si="3"/>
        <v>0.16659831414747764</v>
      </c>
      <c r="N50" s="85">
        <v>49122922</v>
      </c>
      <c r="O50" s="86">
        <v>21667135</v>
      </c>
      <c r="P50" s="86">
        <f t="shared" si="4"/>
        <v>70790057</v>
      </c>
      <c r="Q50" s="104">
        <f t="shared" si="5"/>
        <v>0.18232561530917857</v>
      </c>
      <c r="R50" s="85">
        <v>42319372</v>
      </c>
      <c r="S50" s="86">
        <v>20854876</v>
      </c>
      <c r="T50" s="86">
        <f t="shared" si="6"/>
        <v>63174248</v>
      </c>
      <c r="U50" s="104">
        <f t="shared" si="7"/>
        <v>0.16271047271927813</v>
      </c>
      <c r="V50" s="85">
        <v>39724121</v>
      </c>
      <c r="W50" s="86">
        <v>36992672</v>
      </c>
      <c r="X50" s="86">
        <f t="shared" si="8"/>
        <v>76716793</v>
      </c>
      <c r="Y50" s="104">
        <f t="shared" si="9"/>
        <v>0.19759041143690395</v>
      </c>
      <c r="Z50" s="85">
        <f t="shared" si="10"/>
        <v>164120630</v>
      </c>
      <c r="AA50" s="86">
        <f t="shared" si="11"/>
        <v>111244216</v>
      </c>
      <c r="AB50" s="86">
        <f t="shared" si="12"/>
        <v>275364846</v>
      </c>
      <c r="AC50" s="104">
        <f t="shared" si="13"/>
        <v>0.7092248136128383</v>
      </c>
      <c r="AD50" s="85">
        <v>43376597</v>
      </c>
      <c r="AE50" s="86">
        <v>29397899</v>
      </c>
      <c r="AF50" s="86">
        <f t="shared" si="14"/>
        <v>72774496</v>
      </c>
      <c r="AG50" s="86">
        <v>362452670</v>
      </c>
      <c r="AH50" s="86">
        <v>362670092</v>
      </c>
      <c r="AI50" s="87">
        <v>290332442</v>
      </c>
      <c r="AJ50" s="124">
        <f t="shared" si="15"/>
        <v>0.8005414518713608</v>
      </c>
      <c r="AK50" s="125">
        <f t="shared" si="16"/>
        <v>0.05417140917059737</v>
      </c>
    </row>
    <row r="51" spans="1:37" ht="12.75">
      <c r="A51" s="62" t="s">
        <v>98</v>
      </c>
      <c r="B51" s="63" t="s">
        <v>173</v>
      </c>
      <c r="C51" s="64" t="s">
        <v>174</v>
      </c>
      <c r="D51" s="85">
        <v>301508973</v>
      </c>
      <c r="E51" s="86">
        <v>115202431</v>
      </c>
      <c r="F51" s="87">
        <f t="shared" si="0"/>
        <v>416711404</v>
      </c>
      <c r="G51" s="85">
        <v>345081004</v>
      </c>
      <c r="H51" s="86">
        <v>137936961</v>
      </c>
      <c r="I51" s="87">
        <f t="shared" si="1"/>
        <v>483017965</v>
      </c>
      <c r="J51" s="85">
        <v>25797952</v>
      </c>
      <c r="K51" s="86">
        <v>53429388</v>
      </c>
      <c r="L51" s="86">
        <f t="shared" si="2"/>
        <v>79227340</v>
      </c>
      <c r="M51" s="104">
        <f t="shared" si="3"/>
        <v>0.1901252023330756</v>
      </c>
      <c r="N51" s="85">
        <v>25244923</v>
      </c>
      <c r="O51" s="86">
        <v>61114728</v>
      </c>
      <c r="P51" s="86">
        <f t="shared" si="4"/>
        <v>86359651</v>
      </c>
      <c r="Q51" s="104">
        <f t="shared" si="5"/>
        <v>0.20724091102627948</v>
      </c>
      <c r="R51" s="85">
        <v>39955525</v>
      </c>
      <c r="S51" s="86">
        <v>15763525</v>
      </c>
      <c r="T51" s="86">
        <f t="shared" si="6"/>
        <v>55719050</v>
      </c>
      <c r="U51" s="104">
        <f t="shared" si="7"/>
        <v>0.11535606134235607</v>
      </c>
      <c r="V51" s="85">
        <v>220767135</v>
      </c>
      <c r="W51" s="86">
        <v>60661447</v>
      </c>
      <c r="X51" s="86">
        <f t="shared" si="8"/>
        <v>281428582</v>
      </c>
      <c r="Y51" s="104">
        <f t="shared" si="9"/>
        <v>0.5826462003333561</v>
      </c>
      <c r="Z51" s="85">
        <f t="shared" si="10"/>
        <v>311765535</v>
      </c>
      <c r="AA51" s="86">
        <f t="shared" si="11"/>
        <v>190969088</v>
      </c>
      <c r="AB51" s="86">
        <f t="shared" si="12"/>
        <v>502734623</v>
      </c>
      <c r="AC51" s="104">
        <f t="shared" si="13"/>
        <v>1.0408197198213942</v>
      </c>
      <c r="AD51" s="85">
        <v>59204179</v>
      </c>
      <c r="AE51" s="86">
        <v>27044936</v>
      </c>
      <c r="AF51" s="86">
        <f t="shared" si="14"/>
        <v>86249115</v>
      </c>
      <c r="AG51" s="86">
        <v>327983124</v>
      </c>
      <c r="AH51" s="86">
        <v>395953825</v>
      </c>
      <c r="AI51" s="87">
        <v>323060077</v>
      </c>
      <c r="AJ51" s="124">
        <f t="shared" si="15"/>
        <v>0.8159034124749268</v>
      </c>
      <c r="AK51" s="125">
        <f t="shared" si="16"/>
        <v>2.262973562105536</v>
      </c>
    </row>
    <row r="52" spans="1:37" ht="12.75">
      <c r="A52" s="62" t="s">
        <v>98</v>
      </c>
      <c r="B52" s="63" t="s">
        <v>175</v>
      </c>
      <c r="C52" s="64" t="s">
        <v>176</v>
      </c>
      <c r="D52" s="85">
        <v>122800739</v>
      </c>
      <c r="E52" s="86">
        <v>90549200</v>
      </c>
      <c r="F52" s="87">
        <f t="shared" si="0"/>
        <v>213349939</v>
      </c>
      <c r="G52" s="85">
        <v>122800739</v>
      </c>
      <c r="H52" s="86">
        <v>90549200</v>
      </c>
      <c r="I52" s="87">
        <f t="shared" si="1"/>
        <v>213349939</v>
      </c>
      <c r="J52" s="85">
        <v>13625106</v>
      </c>
      <c r="K52" s="86">
        <v>13184825</v>
      </c>
      <c r="L52" s="86">
        <f t="shared" si="2"/>
        <v>26809931</v>
      </c>
      <c r="M52" s="104">
        <f t="shared" si="3"/>
        <v>0.12566177016811803</v>
      </c>
      <c r="N52" s="85">
        <v>21485107</v>
      </c>
      <c r="O52" s="86">
        <v>22516442</v>
      </c>
      <c r="P52" s="86">
        <f t="shared" si="4"/>
        <v>44001549</v>
      </c>
      <c r="Q52" s="104">
        <f t="shared" si="5"/>
        <v>0.2062412073152737</v>
      </c>
      <c r="R52" s="85">
        <v>30716061</v>
      </c>
      <c r="S52" s="86">
        <v>19965841</v>
      </c>
      <c r="T52" s="86">
        <f t="shared" si="6"/>
        <v>50681902</v>
      </c>
      <c r="U52" s="104">
        <f t="shared" si="7"/>
        <v>0.23755292472804504</v>
      </c>
      <c r="V52" s="85">
        <v>10751560</v>
      </c>
      <c r="W52" s="86">
        <v>18971144</v>
      </c>
      <c r="X52" s="86">
        <f t="shared" si="8"/>
        <v>29722704</v>
      </c>
      <c r="Y52" s="104">
        <f t="shared" si="9"/>
        <v>0.1393143309030897</v>
      </c>
      <c r="Z52" s="85">
        <f t="shared" si="10"/>
        <v>76577834</v>
      </c>
      <c r="AA52" s="86">
        <f t="shared" si="11"/>
        <v>74638252</v>
      </c>
      <c r="AB52" s="86">
        <f t="shared" si="12"/>
        <v>151216086</v>
      </c>
      <c r="AC52" s="104">
        <f t="shared" si="13"/>
        <v>0.7087702331145265</v>
      </c>
      <c r="AD52" s="85">
        <v>27876640</v>
      </c>
      <c r="AE52" s="86">
        <v>9568241</v>
      </c>
      <c r="AF52" s="86">
        <f t="shared" si="14"/>
        <v>37444881</v>
      </c>
      <c r="AG52" s="86">
        <v>230006236</v>
      </c>
      <c r="AH52" s="86">
        <v>242544592</v>
      </c>
      <c r="AI52" s="87">
        <v>185953082</v>
      </c>
      <c r="AJ52" s="124">
        <f t="shared" si="15"/>
        <v>0.7666758531561074</v>
      </c>
      <c r="AK52" s="125">
        <f t="shared" si="16"/>
        <v>-0.20622784193118415</v>
      </c>
    </row>
    <row r="53" spans="1:37" ht="12.75">
      <c r="A53" s="62" t="s">
        <v>113</v>
      </c>
      <c r="B53" s="63" t="s">
        <v>177</v>
      </c>
      <c r="C53" s="64" t="s">
        <v>178</v>
      </c>
      <c r="D53" s="85">
        <v>533041181</v>
      </c>
      <c r="E53" s="86">
        <v>532273748</v>
      </c>
      <c r="F53" s="87">
        <f t="shared" si="0"/>
        <v>1065314929</v>
      </c>
      <c r="G53" s="85">
        <v>567695820</v>
      </c>
      <c r="H53" s="86">
        <v>524929420</v>
      </c>
      <c r="I53" s="87">
        <f t="shared" si="1"/>
        <v>1092625240</v>
      </c>
      <c r="J53" s="85">
        <v>78446446</v>
      </c>
      <c r="K53" s="86">
        <v>171261520</v>
      </c>
      <c r="L53" s="86">
        <f t="shared" si="2"/>
        <v>249707966</v>
      </c>
      <c r="M53" s="104">
        <f t="shared" si="3"/>
        <v>0.23439826027257335</v>
      </c>
      <c r="N53" s="85">
        <v>167433149</v>
      </c>
      <c r="O53" s="86">
        <v>127266289</v>
      </c>
      <c r="P53" s="86">
        <f t="shared" si="4"/>
        <v>294699438</v>
      </c>
      <c r="Q53" s="104">
        <f t="shared" si="5"/>
        <v>0.2766312852450414</v>
      </c>
      <c r="R53" s="85">
        <v>111251125</v>
      </c>
      <c r="S53" s="86">
        <v>46634667</v>
      </c>
      <c r="T53" s="86">
        <f t="shared" si="6"/>
        <v>157885792</v>
      </c>
      <c r="U53" s="104">
        <f t="shared" si="7"/>
        <v>0.14450132233811475</v>
      </c>
      <c r="V53" s="85">
        <v>120563319</v>
      </c>
      <c r="W53" s="86">
        <v>190418428</v>
      </c>
      <c r="X53" s="86">
        <f t="shared" si="8"/>
        <v>310981747</v>
      </c>
      <c r="Y53" s="104">
        <f t="shared" si="9"/>
        <v>0.28461885705660617</v>
      </c>
      <c r="Z53" s="85">
        <f t="shared" si="10"/>
        <v>477694039</v>
      </c>
      <c r="AA53" s="86">
        <f t="shared" si="11"/>
        <v>535580904</v>
      </c>
      <c r="AB53" s="86">
        <f t="shared" si="12"/>
        <v>1013274943</v>
      </c>
      <c r="AC53" s="104">
        <f t="shared" si="13"/>
        <v>0.9273764744808568</v>
      </c>
      <c r="AD53" s="85">
        <v>89314820</v>
      </c>
      <c r="AE53" s="86">
        <v>95922418</v>
      </c>
      <c r="AF53" s="86">
        <f t="shared" si="14"/>
        <v>185237238</v>
      </c>
      <c r="AG53" s="86">
        <v>2175425777</v>
      </c>
      <c r="AH53" s="86">
        <v>1231438465</v>
      </c>
      <c r="AI53" s="87">
        <v>887272904</v>
      </c>
      <c r="AJ53" s="124">
        <f t="shared" si="15"/>
        <v>0.7205174511095038</v>
      </c>
      <c r="AK53" s="125">
        <f t="shared" si="16"/>
        <v>0.6788295396630779</v>
      </c>
    </row>
    <row r="54" spans="1:37" ht="16.5">
      <c r="A54" s="65"/>
      <c r="B54" s="66" t="s">
        <v>179</v>
      </c>
      <c r="C54" s="67"/>
      <c r="D54" s="88">
        <f>SUM(D49:D53)</f>
        <v>1527668572</v>
      </c>
      <c r="E54" s="89">
        <f>SUM(E49:E53)</f>
        <v>1047753371</v>
      </c>
      <c r="F54" s="90">
        <f t="shared" si="0"/>
        <v>2575421943</v>
      </c>
      <c r="G54" s="88">
        <f>SUM(G49:G53)</f>
        <v>1607521642</v>
      </c>
      <c r="H54" s="89">
        <f>SUM(H49:H53)</f>
        <v>1068660928</v>
      </c>
      <c r="I54" s="90">
        <f t="shared" si="1"/>
        <v>2676182570</v>
      </c>
      <c r="J54" s="88">
        <f>SUM(J49:J53)</f>
        <v>214542214</v>
      </c>
      <c r="K54" s="89">
        <f>SUM(K49:K53)</f>
        <v>294407592</v>
      </c>
      <c r="L54" s="89">
        <f t="shared" si="2"/>
        <v>508949806</v>
      </c>
      <c r="M54" s="105">
        <f t="shared" si="3"/>
        <v>0.1976180281383896</v>
      </c>
      <c r="N54" s="88">
        <f>SUM(N49:N53)</f>
        <v>322499553</v>
      </c>
      <c r="O54" s="89">
        <f>SUM(O49:O53)</f>
        <v>257515692</v>
      </c>
      <c r="P54" s="89">
        <f t="shared" si="4"/>
        <v>580015245</v>
      </c>
      <c r="Q54" s="105">
        <f t="shared" si="5"/>
        <v>0.2252117353338866</v>
      </c>
      <c r="R54" s="88">
        <f>SUM(R49:R53)</f>
        <v>247328681</v>
      </c>
      <c r="S54" s="89">
        <f>SUM(S49:S53)</f>
        <v>142952321</v>
      </c>
      <c r="T54" s="89">
        <f t="shared" si="6"/>
        <v>390281002</v>
      </c>
      <c r="U54" s="105">
        <f t="shared" si="7"/>
        <v>0.1458349689498202</v>
      </c>
      <c r="V54" s="88">
        <f>SUM(V49:V53)</f>
        <v>491129371</v>
      </c>
      <c r="W54" s="89">
        <f>SUM(W49:W53)</f>
        <v>381249640</v>
      </c>
      <c r="X54" s="89">
        <f t="shared" si="8"/>
        <v>872379011</v>
      </c>
      <c r="Y54" s="105">
        <f t="shared" si="9"/>
        <v>0.32597888528957875</v>
      </c>
      <c r="Z54" s="88">
        <f t="shared" si="10"/>
        <v>1275499819</v>
      </c>
      <c r="AA54" s="89">
        <f t="shared" si="11"/>
        <v>1076125245</v>
      </c>
      <c r="AB54" s="89">
        <f t="shared" si="12"/>
        <v>2351625064</v>
      </c>
      <c r="AC54" s="105">
        <f t="shared" si="13"/>
        <v>0.8787237053113308</v>
      </c>
      <c r="AD54" s="88">
        <f>SUM(AD49:AD53)</f>
        <v>277131937</v>
      </c>
      <c r="AE54" s="89">
        <f>SUM(AE49:AE53)</f>
        <v>218752656</v>
      </c>
      <c r="AF54" s="89">
        <f t="shared" si="14"/>
        <v>495884593</v>
      </c>
      <c r="AG54" s="89">
        <f>SUM(AG49:AG53)</f>
        <v>3539264240</v>
      </c>
      <c r="AH54" s="89">
        <f>SUM(AH49:AH53)</f>
        <v>2681316165</v>
      </c>
      <c r="AI54" s="90">
        <f>SUM(AI49:AI53)</f>
        <v>2066890090</v>
      </c>
      <c r="AJ54" s="126">
        <f t="shared" si="15"/>
        <v>0.7708490766511304</v>
      </c>
      <c r="AK54" s="127">
        <f t="shared" si="16"/>
        <v>0.7592379826166529</v>
      </c>
    </row>
    <row r="55" spans="1:37" ht="16.5">
      <c r="A55" s="68"/>
      <c r="B55" s="69" t="s">
        <v>180</v>
      </c>
      <c r="C55" s="70"/>
      <c r="D55" s="91">
        <f>SUM(D9:D10,D12:D19,D21:D27,D29:D35,D37:D40,D42:D47,D49:D53)</f>
        <v>30792297180</v>
      </c>
      <c r="E55" s="92">
        <f>SUM(E9:E10,E12:E19,E21:E27,E29:E35,E37:E40,E42:E47,E49:E53)</f>
        <v>8805888459</v>
      </c>
      <c r="F55" s="93">
        <f t="shared" si="0"/>
        <v>39598185639</v>
      </c>
      <c r="G55" s="91">
        <f>SUM(G9:G10,G12:G19,G21:G27,G29:G35,G37:G40,G42:G47,G49:G53)</f>
        <v>31037546355</v>
      </c>
      <c r="H55" s="92">
        <f>SUM(H9:H10,H12:H19,H21:H27,H29:H35,H37:H40,H42:H47,H49:H53)</f>
        <v>9068416224</v>
      </c>
      <c r="I55" s="93">
        <f t="shared" si="1"/>
        <v>40105962579</v>
      </c>
      <c r="J55" s="91">
        <f>SUM(J9:J10,J12:J19,J21:J27,J29:J35,J37:J40,J42:J47,J49:J53)</f>
        <v>6009020953</v>
      </c>
      <c r="K55" s="92">
        <f>SUM(K9:K10,K12:K19,K21:K27,K29:K35,K37:K40,K42:K47,K49:K53)</f>
        <v>1311393924</v>
      </c>
      <c r="L55" s="92">
        <f t="shared" si="2"/>
        <v>7320414877</v>
      </c>
      <c r="M55" s="106">
        <f t="shared" si="3"/>
        <v>0.18486743164793312</v>
      </c>
      <c r="N55" s="91">
        <f>SUM(N9:N10,N12:N19,N21:N27,N29:N35,N37:N40,N42:N47,N49:N53)</f>
        <v>7619244850</v>
      </c>
      <c r="O55" s="92">
        <f>SUM(O9:O10,O12:O19,O21:O27,O29:O35,O37:O40,O42:O47,O49:O53)</f>
        <v>1602671906</v>
      </c>
      <c r="P55" s="92">
        <f t="shared" si="4"/>
        <v>9221916756</v>
      </c>
      <c r="Q55" s="106">
        <f t="shared" si="5"/>
        <v>0.23288735600343752</v>
      </c>
      <c r="R55" s="91">
        <f>SUM(R9:R10,R12:R19,R21:R27,R29:R35,R37:R40,R42:R47,R49:R53)</f>
        <v>6383694544</v>
      </c>
      <c r="S55" s="92">
        <f>SUM(S9:S10,S12:S19,S21:S27,S29:S35,S37:S40,S42:S47,S49:S53)</f>
        <v>1330328742</v>
      </c>
      <c r="T55" s="92">
        <f t="shared" si="6"/>
        <v>7714023286</v>
      </c>
      <c r="U55" s="106">
        <f t="shared" si="7"/>
        <v>0.1923410582854122</v>
      </c>
      <c r="V55" s="91">
        <f>SUM(V9:V10,V12:V19,V21:V27,V29:V35,V37:V40,V42:V47,V49:V53)</f>
        <v>6905237424</v>
      </c>
      <c r="W55" s="92">
        <f>SUM(W9:W10,W12:W19,W21:W27,W29:W35,W37:W40,W42:W47,W49:W53)</f>
        <v>3095047974</v>
      </c>
      <c r="X55" s="92">
        <f t="shared" si="8"/>
        <v>10000285398</v>
      </c>
      <c r="Y55" s="106">
        <f t="shared" si="9"/>
        <v>0.24934659973069137</v>
      </c>
      <c r="Z55" s="91">
        <f t="shared" si="10"/>
        <v>26917197771</v>
      </c>
      <c r="AA55" s="92">
        <f t="shared" si="11"/>
        <v>7339442546</v>
      </c>
      <c r="AB55" s="92">
        <f t="shared" si="12"/>
        <v>34256640317</v>
      </c>
      <c r="AC55" s="106">
        <f t="shared" si="13"/>
        <v>0.8541533007597534</v>
      </c>
      <c r="AD55" s="91">
        <f>SUM(AD9:AD10,AD12:AD19,AD21:AD27,AD29:AD35,AD37:AD40,AD42:AD47,AD49:AD53)</f>
        <v>6658071046</v>
      </c>
      <c r="AE55" s="92">
        <f>SUM(AE9:AE10,AE12:AE19,AE21:AE27,AE29:AE35,AE37:AE40,AE42:AE47,AE49:AE53)</f>
        <v>2284522108</v>
      </c>
      <c r="AF55" s="92">
        <f t="shared" si="14"/>
        <v>8942593154</v>
      </c>
      <c r="AG55" s="92">
        <f>SUM(AG9:AG10,AG12:AG19,AG21:AG27,AG29:AG35,AG37:AG40,AG42:AG47,AG49:AG53)</f>
        <v>39579838595</v>
      </c>
      <c r="AH55" s="92">
        <f>SUM(AH9:AH10,AH12:AH19,AH21:AH27,AH29:AH35,AH37:AH40,AH42:AH47,AH49:AH53)</f>
        <v>38680214784</v>
      </c>
      <c r="AI55" s="93">
        <f>SUM(AI9:AI10,AI12:AI19,AI21:AI27,AI29:AI35,AI37:AI40,AI42:AI47,AI49:AI53)</f>
        <v>31708577947</v>
      </c>
      <c r="AJ55" s="128">
        <f t="shared" si="15"/>
        <v>0.8197621994621446</v>
      </c>
      <c r="AK55" s="129">
        <f t="shared" si="16"/>
        <v>0.11827578709950548</v>
      </c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1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</row>
    <row r="3" spans="1:37" ht="16.5">
      <c r="A3" s="5"/>
      <c r="B3" s="133" t="s">
        <v>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</row>
    <row r="4" spans="1:37" ht="15" customHeight="1">
      <c r="A4" s="8"/>
      <c r="B4" s="9"/>
      <c r="C4" s="10"/>
      <c r="D4" s="135" t="s">
        <v>2</v>
      </c>
      <c r="E4" s="135"/>
      <c r="F4" s="135"/>
      <c r="G4" s="135" t="s">
        <v>3</v>
      </c>
      <c r="H4" s="135"/>
      <c r="I4" s="135"/>
      <c r="J4" s="136" t="s">
        <v>4</v>
      </c>
      <c r="K4" s="137"/>
      <c r="L4" s="137"/>
      <c r="M4" s="138"/>
      <c r="N4" s="136" t="s">
        <v>5</v>
      </c>
      <c r="O4" s="139"/>
      <c r="P4" s="139"/>
      <c r="Q4" s="140"/>
      <c r="R4" s="136" t="s">
        <v>6</v>
      </c>
      <c r="S4" s="139"/>
      <c r="T4" s="139"/>
      <c r="U4" s="140"/>
      <c r="V4" s="136" t="s">
        <v>7</v>
      </c>
      <c r="W4" s="141"/>
      <c r="X4" s="141"/>
      <c r="Y4" s="142"/>
      <c r="Z4" s="136" t="s">
        <v>8</v>
      </c>
      <c r="AA4" s="137"/>
      <c r="AB4" s="137"/>
      <c r="AC4" s="138"/>
      <c r="AD4" s="136" t="s">
        <v>9</v>
      </c>
      <c r="AE4" s="137"/>
      <c r="AF4" s="137"/>
      <c r="AG4" s="137"/>
      <c r="AH4" s="137"/>
      <c r="AI4" s="137"/>
      <c r="AJ4" s="138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24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96</v>
      </c>
      <c r="B9" s="63" t="s">
        <v>51</v>
      </c>
      <c r="C9" s="64" t="s">
        <v>52</v>
      </c>
      <c r="D9" s="85">
        <v>6147612379</v>
      </c>
      <c r="E9" s="86">
        <v>1139436203</v>
      </c>
      <c r="F9" s="87">
        <f>$D9+$E9</f>
        <v>7287048582</v>
      </c>
      <c r="G9" s="85">
        <v>6130270713</v>
      </c>
      <c r="H9" s="86">
        <v>1237528502</v>
      </c>
      <c r="I9" s="87">
        <f>$G9+$H9</f>
        <v>7367799215</v>
      </c>
      <c r="J9" s="85">
        <v>992663106</v>
      </c>
      <c r="K9" s="86">
        <v>123823860</v>
      </c>
      <c r="L9" s="86">
        <f>$J9+$K9</f>
        <v>1116486966</v>
      </c>
      <c r="M9" s="104">
        <f>IF($F9=0,0,$L9/$F9)</f>
        <v>0.15321524941632397</v>
      </c>
      <c r="N9" s="85">
        <v>1566015094</v>
      </c>
      <c r="O9" s="86">
        <v>258572335</v>
      </c>
      <c r="P9" s="86">
        <f>$N9+$O9</f>
        <v>1824587429</v>
      </c>
      <c r="Q9" s="104">
        <f>IF($F9=0,0,$P9/$F9)</f>
        <v>0.25038771300454604</v>
      </c>
      <c r="R9" s="85">
        <v>1122080464</v>
      </c>
      <c r="S9" s="86">
        <v>154631585</v>
      </c>
      <c r="T9" s="86">
        <f>$R9+$S9</f>
        <v>1276712049</v>
      </c>
      <c r="U9" s="104">
        <f>IF($I9=0,0,$T9/$I9)</f>
        <v>0.17328268750874204</v>
      </c>
      <c r="V9" s="85">
        <v>879120796</v>
      </c>
      <c r="W9" s="86">
        <v>140517635</v>
      </c>
      <c r="X9" s="86">
        <f>$V9+$W9</f>
        <v>1019638431</v>
      </c>
      <c r="Y9" s="104">
        <f>IF($I9=0,0,$X9/$I9)</f>
        <v>0.13839118049310198</v>
      </c>
      <c r="Z9" s="85">
        <f>$J9+$N9+$R9+$V9</f>
        <v>4559879460</v>
      </c>
      <c r="AA9" s="86">
        <f>$K9+$O9+$S9+$W9</f>
        <v>677545415</v>
      </c>
      <c r="AB9" s="86">
        <f>$Z9+$AA9</f>
        <v>5237424875</v>
      </c>
      <c r="AC9" s="104">
        <f>IF($I9=0,0,$AB9/$I9)</f>
        <v>0.7108533664078683</v>
      </c>
      <c r="AD9" s="85">
        <v>1901821497</v>
      </c>
      <c r="AE9" s="86">
        <v>203839547</v>
      </c>
      <c r="AF9" s="86">
        <f>$AD9+$AE9</f>
        <v>2105661044</v>
      </c>
      <c r="AG9" s="86">
        <v>8404562676</v>
      </c>
      <c r="AH9" s="86">
        <v>8256990090</v>
      </c>
      <c r="AI9" s="87">
        <v>7383174241</v>
      </c>
      <c r="AJ9" s="124">
        <f>IF($AH9=0,0,$AI9/$AH9)</f>
        <v>0.8941725932239795</v>
      </c>
      <c r="AK9" s="125">
        <f>IF($AF9=0,0,(($X9/$AF9)-1))</f>
        <v>-0.5157632640327272</v>
      </c>
    </row>
    <row r="10" spans="1:37" ht="16.5">
      <c r="A10" s="65"/>
      <c r="B10" s="66" t="s">
        <v>97</v>
      </c>
      <c r="C10" s="67"/>
      <c r="D10" s="88">
        <f>D9</f>
        <v>6147612379</v>
      </c>
      <c r="E10" s="89">
        <f>E9</f>
        <v>1139436203</v>
      </c>
      <c r="F10" s="90">
        <f aca="true" t="shared" si="0" ref="F10:F37">$D10+$E10</f>
        <v>7287048582</v>
      </c>
      <c r="G10" s="88">
        <f>G9</f>
        <v>6130270713</v>
      </c>
      <c r="H10" s="89">
        <f>H9</f>
        <v>1237528502</v>
      </c>
      <c r="I10" s="90">
        <f aca="true" t="shared" si="1" ref="I10:I37">$G10+$H10</f>
        <v>7367799215</v>
      </c>
      <c r="J10" s="88">
        <f>J9</f>
        <v>992663106</v>
      </c>
      <c r="K10" s="89">
        <f>K9</f>
        <v>123823860</v>
      </c>
      <c r="L10" s="89">
        <f aca="true" t="shared" si="2" ref="L10:L37">$J10+$K10</f>
        <v>1116486966</v>
      </c>
      <c r="M10" s="105">
        <f aca="true" t="shared" si="3" ref="M10:M37">IF($F10=0,0,$L10/$F10)</f>
        <v>0.15321524941632397</v>
      </c>
      <c r="N10" s="88">
        <f>N9</f>
        <v>1566015094</v>
      </c>
      <c r="O10" s="89">
        <f>O9</f>
        <v>258572335</v>
      </c>
      <c r="P10" s="89">
        <f aca="true" t="shared" si="4" ref="P10:P37">$N10+$O10</f>
        <v>1824587429</v>
      </c>
      <c r="Q10" s="105">
        <f aca="true" t="shared" si="5" ref="Q10:Q37">IF($F10=0,0,$P10/$F10)</f>
        <v>0.25038771300454604</v>
      </c>
      <c r="R10" s="88">
        <f>R9</f>
        <v>1122080464</v>
      </c>
      <c r="S10" s="89">
        <f>S9</f>
        <v>154631585</v>
      </c>
      <c r="T10" s="89">
        <f aca="true" t="shared" si="6" ref="T10:T37">$R10+$S10</f>
        <v>1276712049</v>
      </c>
      <c r="U10" s="105">
        <f aca="true" t="shared" si="7" ref="U10:U37">IF($I10=0,0,$T10/$I10)</f>
        <v>0.17328268750874204</v>
      </c>
      <c r="V10" s="88">
        <f>V9</f>
        <v>879120796</v>
      </c>
      <c r="W10" s="89">
        <f>W9</f>
        <v>140517635</v>
      </c>
      <c r="X10" s="89">
        <f aca="true" t="shared" si="8" ref="X10:X37">$V10+$W10</f>
        <v>1019638431</v>
      </c>
      <c r="Y10" s="105">
        <f aca="true" t="shared" si="9" ref="Y10:Y37">IF($I10=0,0,$X10/$I10)</f>
        <v>0.13839118049310198</v>
      </c>
      <c r="Z10" s="88">
        <f aca="true" t="shared" si="10" ref="Z10:Z37">$J10+$N10+$R10+$V10</f>
        <v>4559879460</v>
      </c>
      <c r="AA10" s="89">
        <f aca="true" t="shared" si="11" ref="AA10:AA37">$K10+$O10+$S10+$W10</f>
        <v>677545415</v>
      </c>
      <c r="AB10" s="89">
        <f aca="true" t="shared" si="12" ref="AB10:AB37">$Z10+$AA10</f>
        <v>5237424875</v>
      </c>
      <c r="AC10" s="105">
        <f aca="true" t="shared" si="13" ref="AC10:AC37">IF($I10=0,0,$AB10/$I10)</f>
        <v>0.7108533664078683</v>
      </c>
      <c r="AD10" s="88">
        <f>AD9</f>
        <v>1901821497</v>
      </c>
      <c r="AE10" s="89">
        <f>AE9</f>
        <v>203839547</v>
      </c>
      <c r="AF10" s="89">
        <f aca="true" t="shared" si="14" ref="AF10:AF37">$AD10+$AE10</f>
        <v>2105661044</v>
      </c>
      <c r="AG10" s="89">
        <f>AG9</f>
        <v>8404562676</v>
      </c>
      <c r="AH10" s="89">
        <f>AH9</f>
        <v>8256990090</v>
      </c>
      <c r="AI10" s="90">
        <f>AI9</f>
        <v>7383174241</v>
      </c>
      <c r="AJ10" s="126">
        <f aca="true" t="shared" si="15" ref="AJ10:AJ37">IF($AH10=0,0,$AI10/$AH10)</f>
        <v>0.8941725932239795</v>
      </c>
      <c r="AK10" s="127">
        <f aca="true" t="shared" si="16" ref="AK10:AK37">IF($AF10=0,0,(($X10/$AF10)-1))</f>
        <v>-0.5157632640327272</v>
      </c>
    </row>
    <row r="11" spans="1:37" ht="12.75">
      <c r="A11" s="62" t="s">
        <v>98</v>
      </c>
      <c r="B11" s="63" t="s">
        <v>181</v>
      </c>
      <c r="C11" s="64" t="s">
        <v>182</v>
      </c>
      <c r="D11" s="85">
        <v>164390631</v>
      </c>
      <c r="E11" s="86">
        <v>46877001</v>
      </c>
      <c r="F11" s="87">
        <f t="shared" si="0"/>
        <v>211267632</v>
      </c>
      <c r="G11" s="85">
        <v>180184462</v>
      </c>
      <c r="H11" s="86">
        <v>43047185</v>
      </c>
      <c r="I11" s="87">
        <f t="shared" si="1"/>
        <v>223231647</v>
      </c>
      <c r="J11" s="85">
        <v>88878976</v>
      </c>
      <c r="K11" s="86">
        <v>3642001</v>
      </c>
      <c r="L11" s="86">
        <f t="shared" si="2"/>
        <v>92520977</v>
      </c>
      <c r="M11" s="104">
        <f t="shared" si="3"/>
        <v>0.43793256981268197</v>
      </c>
      <c r="N11" s="85">
        <v>43496089</v>
      </c>
      <c r="O11" s="86">
        <v>2341090</v>
      </c>
      <c r="P11" s="86">
        <f t="shared" si="4"/>
        <v>45837179</v>
      </c>
      <c r="Q11" s="104">
        <f t="shared" si="5"/>
        <v>0.21696262018973167</v>
      </c>
      <c r="R11" s="85">
        <v>35037590</v>
      </c>
      <c r="S11" s="86">
        <v>4879421</v>
      </c>
      <c r="T11" s="86">
        <f t="shared" si="6"/>
        <v>39917011</v>
      </c>
      <c r="U11" s="104">
        <f t="shared" si="7"/>
        <v>0.17881430136113272</v>
      </c>
      <c r="V11" s="85">
        <v>22664405</v>
      </c>
      <c r="W11" s="86">
        <v>2641954</v>
      </c>
      <c r="X11" s="86">
        <f t="shared" si="8"/>
        <v>25306359</v>
      </c>
      <c r="Y11" s="104">
        <f t="shared" si="9"/>
        <v>0.11336367105690888</v>
      </c>
      <c r="Z11" s="85">
        <f t="shared" si="10"/>
        <v>190077060</v>
      </c>
      <c r="AA11" s="86">
        <f t="shared" si="11"/>
        <v>13504466</v>
      </c>
      <c r="AB11" s="86">
        <f t="shared" si="12"/>
        <v>203581526</v>
      </c>
      <c r="AC11" s="104">
        <f t="shared" si="13"/>
        <v>0.9119743044318442</v>
      </c>
      <c r="AD11" s="85">
        <v>17521157</v>
      </c>
      <c r="AE11" s="86">
        <v>6740071</v>
      </c>
      <c r="AF11" s="86">
        <f t="shared" si="14"/>
        <v>24261228</v>
      </c>
      <c r="AG11" s="86">
        <v>219523412</v>
      </c>
      <c r="AH11" s="86">
        <v>221156147</v>
      </c>
      <c r="AI11" s="87">
        <v>131895633</v>
      </c>
      <c r="AJ11" s="124">
        <f t="shared" si="15"/>
        <v>0.5963914401167425</v>
      </c>
      <c r="AK11" s="125">
        <f t="shared" si="16"/>
        <v>0.043078239897831994</v>
      </c>
    </row>
    <row r="12" spans="1:37" ht="12.75">
      <c r="A12" s="62" t="s">
        <v>98</v>
      </c>
      <c r="B12" s="63" t="s">
        <v>183</v>
      </c>
      <c r="C12" s="64" t="s">
        <v>184</v>
      </c>
      <c r="D12" s="85">
        <v>334787343</v>
      </c>
      <c r="E12" s="86">
        <v>57533000</v>
      </c>
      <c r="F12" s="87">
        <f t="shared" si="0"/>
        <v>392320343</v>
      </c>
      <c r="G12" s="85">
        <v>354581734</v>
      </c>
      <c r="H12" s="86">
        <v>57533000</v>
      </c>
      <c r="I12" s="87">
        <f t="shared" si="1"/>
        <v>412114734</v>
      </c>
      <c r="J12" s="85">
        <v>40144663</v>
      </c>
      <c r="K12" s="86">
        <v>11496844</v>
      </c>
      <c r="L12" s="86">
        <f t="shared" si="2"/>
        <v>51641507</v>
      </c>
      <c r="M12" s="104">
        <f t="shared" si="3"/>
        <v>0.13163096923577067</v>
      </c>
      <c r="N12" s="85">
        <v>53764906</v>
      </c>
      <c r="O12" s="86">
        <v>12442852</v>
      </c>
      <c r="P12" s="86">
        <f t="shared" si="4"/>
        <v>66207758</v>
      </c>
      <c r="Q12" s="104">
        <f t="shared" si="5"/>
        <v>0.16875943137111296</v>
      </c>
      <c r="R12" s="85">
        <v>32563058</v>
      </c>
      <c r="S12" s="86">
        <v>1281995</v>
      </c>
      <c r="T12" s="86">
        <f t="shared" si="6"/>
        <v>33845053</v>
      </c>
      <c r="U12" s="104">
        <f t="shared" si="7"/>
        <v>0.0821253165872007</v>
      </c>
      <c r="V12" s="85">
        <v>70131949</v>
      </c>
      <c r="W12" s="86">
        <v>2853515</v>
      </c>
      <c r="X12" s="86">
        <f t="shared" si="8"/>
        <v>72985464</v>
      </c>
      <c r="Y12" s="104">
        <f t="shared" si="9"/>
        <v>0.1770998655922843</v>
      </c>
      <c r="Z12" s="85">
        <f t="shared" si="10"/>
        <v>196604576</v>
      </c>
      <c r="AA12" s="86">
        <f t="shared" si="11"/>
        <v>28075206</v>
      </c>
      <c r="AB12" s="86">
        <f t="shared" si="12"/>
        <v>224679782</v>
      </c>
      <c r="AC12" s="104">
        <f t="shared" si="13"/>
        <v>0.5451874525796498</v>
      </c>
      <c r="AD12" s="85">
        <v>58205552</v>
      </c>
      <c r="AE12" s="86">
        <v>1189191</v>
      </c>
      <c r="AF12" s="86">
        <f t="shared" si="14"/>
        <v>59394743</v>
      </c>
      <c r="AG12" s="86">
        <v>373909083</v>
      </c>
      <c r="AH12" s="86">
        <v>373909083</v>
      </c>
      <c r="AI12" s="87">
        <v>196131791</v>
      </c>
      <c r="AJ12" s="124">
        <f t="shared" si="15"/>
        <v>0.5245440667725101</v>
      </c>
      <c r="AK12" s="125">
        <f t="shared" si="16"/>
        <v>0.22882026781393772</v>
      </c>
    </row>
    <row r="13" spans="1:37" ht="12.75">
      <c r="A13" s="62" t="s">
        <v>98</v>
      </c>
      <c r="B13" s="63" t="s">
        <v>185</v>
      </c>
      <c r="C13" s="64" t="s">
        <v>186</v>
      </c>
      <c r="D13" s="85">
        <v>168952327</v>
      </c>
      <c r="E13" s="86">
        <v>68671701</v>
      </c>
      <c r="F13" s="87">
        <f t="shared" si="0"/>
        <v>237624028</v>
      </c>
      <c r="G13" s="85">
        <v>171236260</v>
      </c>
      <c r="H13" s="86">
        <v>68671701</v>
      </c>
      <c r="I13" s="87">
        <f t="shared" si="1"/>
        <v>239907961</v>
      </c>
      <c r="J13" s="85">
        <v>21626417</v>
      </c>
      <c r="K13" s="86">
        <v>3067376</v>
      </c>
      <c r="L13" s="86">
        <f t="shared" si="2"/>
        <v>24693793</v>
      </c>
      <c r="M13" s="104">
        <f t="shared" si="3"/>
        <v>0.10391959604354489</v>
      </c>
      <c r="N13" s="85">
        <v>25203261</v>
      </c>
      <c r="O13" s="86">
        <v>10813380</v>
      </c>
      <c r="P13" s="86">
        <f t="shared" si="4"/>
        <v>36016641</v>
      </c>
      <c r="Q13" s="104">
        <f t="shared" si="5"/>
        <v>0.15156986144515655</v>
      </c>
      <c r="R13" s="85">
        <v>24010966</v>
      </c>
      <c r="S13" s="86">
        <v>6813695</v>
      </c>
      <c r="T13" s="86">
        <f t="shared" si="6"/>
        <v>30824661</v>
      </c>
      <c r="U13" s="104">
        <f t="shared" si="7"/>
        <v>0.12848536110062642</v>
      </c>
      <c r="V13" s="85">
        <v>22391022</v>
      </c>
      <c r="W13" s="86">
        <v>18687052</v>
      </c>
      <c r="X13" s="86">
        <f t="shared" si="8"/>
        <v>41078074</v>
      </c>
      <c r="Y13" s="104">
        <f t="shared" si="9"/>
        <v>0.1712243054743815</v>
      </c>
      <c r="Z13" s="85">
        <f t="shared" si="10"/>
        <v>93231666</v>
      </c>
      <c r="AA13" s="86">
        <f t="shared" si="11"/>
        <v>39381503</v>
      </c>
      <c r="AB13" s="86">
        <f t="shared" si="12"/>
        <v>132613169</v>
      </c>
      <c r="AC13" s="104">
        <f t="shared" si="13"/>
        <v>0.5527668546188844</v>
      </c>
      <c r="AD13" s="85">
        <v>13521061</v>
      </c>
      <c r="AE13" s="86">
        <v>4351659</v>
      </c>
      <c r="AF13" s="86">
        <f t="shared" si="14"/>
        <v>17872720</v>
      </c>
      <c r="AG13" s="86">
        <v>262336605</v>
      </c>
      <c r="AH13" s="86">
        <v>267335280</v>
      </c>
      <c r="AI13" s="87">
        <v>105296496</v>
      </c>
      <c r="AJ13" s="124">
        <f t="shared" si="15"/>
        <v>0.39387429897019205</v>
      </c>
      <c r="AK13" s="125">
        <f t="shared" si="16"/>
        <v>1.2983672322959237</v>
      </c>
    </row>
    <row r="14" spans="1:37" ht="12.75">
      <c r="A14" s="62" t="s">
        <v>113</v>
      </c>
      <c r="B14" s="63" t="s">
        <v>187</v>
      </c>
      <c r="C14" s="64" t="s">
        <v>188</v>
      </c>
      <c r="D14" s="85">
        <v>57980126</v>
      </c>
      <c r="E14" s="86">
        <v>1438000</v>
      </c>
      <c r="F14" s="87">
        <f t="shared" si="0"/>
        <v>59418126</v>
      </c>
      <c r="G14" s="85">
        <v>57980128</v>
      </c>
      <c r="H14" s="86">
        <v>1443216</v>
      </c>
      <c r="I14" s="87">
        <f t="shared" si="1"/>
        <v>59423344</v>
      </c>
      <c r="J14" s="85">
        <v>12888538</v>
      </c>
      <c r="K14" s="86">
        <v>0</v>
      </c>
      <c r="L14" s="86">
        <f t="shared" si="2"/>
        <v>12888538</v>
      </c>
      <c r="M14" s="104">
        <f t="shared" si="3"/>
        <v>0.21691256301149586</v>
      </c>
      <c r="N14" s="85">
        <v>11571189</v>
      </c>
      <c r="O14" s="86">
        <v>0</v>
      </c>
      <c r="P14" s="86">
        <f t="shared" si="4"/>
        <v>11571189</v>
      </c>
      <c r="Q14" s="104">
        <f t="shared" si="5"/>
        <v>0.19474173588039448</v>
      </c>
      <c r="R14" s="85">
        <v>11076618</v>
      </c>
      <c r="S14" s="86">
        <v>0</v>
      </c>
      <c r="T14" s="86">
        <f t="shared" si="6"/>
        <v>11076618</v>
      </c>
      <c r="U14" s="104">
        <f t="shared" si="7"/>
        <v>0.1864017952271417</v>
      </c>
      <c r="V14" s="85">
        <v>10709017</v>
      </c>
      <c r="W14" s="86">
        <v>0</v>
      </c>
      <c r="X14" s="86">
        <f t="shared" si="8"/>
        <v>10709017</v>
      </c>
      <c r="Y14" s="104">
        <f t="shared" si="9"/>
        <v>0.18021565733493558</v>
      </c>
      <c r="Z14" s="85">
        <f t="shared" si="10"/>
        <v>46245362</v>
      </c>
      <c r="AA14" s="86">
        <f t="shared" si="11"/>
        <v>0</v>
      </c>
      <c r="AB14" s="86">
        <f t="shared" si="12"/>
        <v>46245362</v>
      </c>
      <c r="AC14" s="104">
        <f t="shared" si="13"/>
        <v>0.7782356038394608</v>
      </c>
      <c r="AD14" s="85">
        <v>15539111</v>
      </c>
      <c r="AE14" s="86">
        <v>0</v>
      </c>
      <c r="AF14" s="86">
        <f t="shared" si="14"/>
        <v>15539111</v>
      </c>
      <c r="AG14" s="86">
        <v>54418112</v>
      </c>
      <c r="AH14" s="86">
        <v>54479109</v>
      </c>
      <c r="AI14" s="87">
        <v>50066046</v>
      </c>
      <c r="AJ14" s="124">
        <f t="shared" si="15"/>
        <v>0.9189953161678911</v>
      </c>
      <c r="AK14" s="125">
        <f t="shared" si="16"/>
        <v>-0.3108346416986145</v>
      </c>
    </row>
    <row r="15" spans="1:37" ht="16.5">
      <c r="A15" s="65"/>
      <c r="B15" s="66" t="s">
        <v>189</v>
      </c>
      <c r="C15" s="67"/>
      <c r="D15" s="88">
        <f>SUM(D11:D14)</f>
        <v>726110427</v>
      </c>
      <c r="E15" s="89">
        <f>SUM(E11:E14)</f>
        <v>174519702</v>
      </c>
      <c r="F15" s="90">
        <f t="shared" si="0"/>
        <v>900630129</v>
      </c>
      <c r="G15" s="88">
        <f>SUM(G11:G14)</f>
        <v>763982584</v>
      </c>
      <c r="H15" s="89">
        <f>SUM(H11:H14)</f>
        <v>170695102</v>
      </c>
      <c r="I15" s="90">
        <f t="shared" si="1"/>
        <v>934677686</v>
      </c>
      <c r="J15" s="88">
        <f>SUM(J11:J14)</f>
        <v>163538594</v>
      </c>
      <c r="K15" s="89">
        <f>SUM(K11:K14)</f>
        <v>18206221</v>
      </c>
      <c r="L15" s="89">
        <f t="shared" si="2"/>
        <v>181744815</v>
      </c>
      <c r="M15" s="105">
        <f t="shared" si="3"/>
        <v>0.2017973962316777</v>
      </c>
      <c r="N15" s="88">
        <f>SUM(N11:N14)</f>
        <v>134035445</v>
      </c>
      <c r="O15" s="89">
        <f>SUM(O11:O14)</f>
        <v>25597322</v>
      </c>
      <c r="P15" s="89">
        <f t="shared" si="4"/>
        <v>159632767</v>
      </c>
      <c r="Q15" s="105">
        <f t="shared" si="5"/>
        <v>0.1772456437552735</v>
      </c>
      <c r="R15" s="88">
        <f>SUM(R11:R14)</f>
        <v>102688232</v>
      </c>
      <c r="S15" s="89">
        <f>SUM(S11:S14)</f>
        <v>12975111</v>
      </c>
      <c r="T15" s="89">
        <f t="shared" si="6"/>
        <v>115663343</v>
      </c>
      <c r="U15" s="105">
        <f t="shared" si="7"/>
        <v>0.12374676825225932</v>
      </c>
      <c r="V15" s="88">
        <f>SUM(V11:V14)</f>
        <v>125896393</v>
      </c>
      <c r="W15" s="89">
        <f>SUM(W11:W14)</f>
        <v>24182521</v>
      </c>
      <c r="X15" s="89">
        <f t="shared" si="8"/>
        <v>150078914</v>
      </c>
      <c r="Y15" s="105">
        <f t="shared" si="9"/>
        <v>0.16056755847277177</v>
      </c>
      <c r="Z15" s="88">
        <f t="shared" si="10"/>
        <v>526158664</v>
      </c>
      <c r="AA15" s="89">
        <f t="shared" si="11"/>
        <v>80961175</v>
      </c>
      <c r="AB15" s="89">
        <f t="shared" si="12"/>
        <v>607119839</v>
      </c>
      <c r="AC15" s="105">
        <f t="shared" si="13"/>
        <v>0.6495499444286509</v>
      </c>
      <c r="AD15" s="88">
        <f>SUM(AD11:AD14)</f>
        <v>104786881</v>
      </c>
      <c r="AE15" s="89">
        <f>SUM(AE11:AE14)</f>
        <v>12280921</v>
      </c>
      <c r="AF15" s="89">
        <f t="shared" si="14"/>
        <v>117067802</v>
      </c>
      <c r="AG15" s="89">
        <f>SUM(AG11:AG14)</f>
        <v>910187212</v>
      </c>
      <c r="AH15" s="89">
        <f>SUM(AH11:AH14)</f>
        <v>916879619</v>
      </c>
      <c r="AI15" s="90">
        <f>SUM(AI11:AI14)</f>
        <v>483389966</v>
      </c>
      <c r="AJ15" s="126">
        <f t="shared" si="15"/>
        <v>0.5272120308740335</v>
      </c>
      <c r="AK15" s="127">
        <f t="shared" si="16"/>
        <v>0.28198284614586</v>
      </c>
    </row>
    <row r="16" spans="1:37" ht="12.75">
      <c r="A16" s="62" t="s">
        <v>98</v>
      </c>
      <c r="B16" s="63" t="s">
        <v>190</v>
      </c>
      <c r="C16" s="64" t="s">
        <v>191</v>
      </c>
      <c r="D16" s="85">
        <v>246270475</v>
      </c>
      <c r="E16" s="86">
        <v>51263000</v>
      </c>
      <c r="F16" s="87">
        <f t="shared" si="0"/>
        <v>297533475</v>
      </c>
      <c r="G16" s="85">
        <v>221300000</v>
      </c>
      <c r="H16" s="86">
        <v>34558000</v>
      </c>
      <c r="I16" s="87">
        <f t="shared" si="1"/>
        <v>255858000</v>
      </c>
      <c r="J16" s="85">
        <v>54193148</v>
      </c>
      <c r="K16" s="86">
        <v>2635812</v>
      </c>
      <c r="L16" s="86">
        <f t="shared" si="2"/>
        <v>56828960</v>
      </c>
      <c r="M16" s="104">
        <f t="shared" si="3"/>
        <v>0.1910002227480454</v>
      </c>
      <c r="N16" s="85">
        <v>21770743</v>
      </c>
      <c r="O16" s="86">
        <v>3089600</v>
      </c>
      <c r="P16" s="86">
        <f t="shared" si="4"/>
        <v>24860343</v>
      </c>
      <c r="Q16" s="104">
        <f t="shared" si="5"/>
        <v>0.08355477648355365</v>
      </c>
      <c r="R16" s="85">
        <v>8298135</v>
      </c>
      <c r="S16" s="86">
        <v>1523785</v>
      </c>
      <c r="T16" s="86">
        <f t="shared" si="6"/>
        <v>9821920</v>
      </c>
      <c r="U16" s="104">
        <f t="shared" si="7"/>
        <v>0.03838816843718</v>
      </c>
      <c r="V16" s="85">
        <v>9460850</v>
      </c>
      <c r="W16" s="86">
        <v>575235</v>
      </c>
      <c r="X16" s="86">
        <f t="shared" si="8"/>
        <v>10036085</v>
      </c>
      <c r="Y16" s="104">
        <f t="shared" si="9"/>
        <v>0.03922521476756639</v>
      </c>
      <c r="Z16" s="85">
        <f t="shared" si="10"/>
        <v>93722876</v>
      </c>
      <c r="AA16" s="86">
        <f t="shared" si="11"/>
        <v>7824432</v>
      </c>
      <c r="AB16" s="86">
        <f t="shared" si="12"/>
        <v>101547308</v>
      </c>
      <c r="AC16" s="104">
        <f t="shared" si="13"/>
        <v>0.3968893214204754</v>
      </c>
      <c r="AD16" s="85">
        <v>29052572</v>
      </c>
      <c r="AE16" s="86">
        <v>540655</v>
      </c>
      <c r="AF16" s="86">
        <f t="shared" si="14"/>
        <v>29593227</v>
      </c>
      <c r="AG16" s="86">
        <v>250602500</v>
      </c>
      <c r="AH16" s="86">
        <v>283929329</v>
      </c>
      <c r="AI16" s="87">
        <v>143785749</v>
      </c>
      <c r="AJ16" s="124">
        <f t="shared" si="15"/>
        <v>0.5064138654024009</v>
      </c>
      <c r="AK16" s="125">
        <f t="shared" si="16"/>
        <v>-0.6608654743870954</v>
      </c>
    </row>
    <row r="17" spans="1:37" ht="12.75">
      <c r="A17" s="62" t="s">
        <v>98</v>
      </c>
      <c r="B17" s="63" t="s">
        <v>192</v>
      </c>
      <c r="C17" s="64" t="s">
        <v>193</v>
      </c>
      <c r="D17" s="85">
        <v>89980257</v>
      </c>
      <c r="E17" s="86">
        <v>72432450</v>
      </c>
      <c r="F17" s="87">
        <f t="shared" si="0"/>
        <v>162412707</v>
      </c>
      <c r="G17" s="85">
        <v>89980257</v>
      </c>
      <c r="H17" s="86">
        <v>72432450</v>
      </c>
      <c r="I17" s="87">
        <f t="shared" si="1"/>
        <v>162412707</v>
      </c>
      <c r="J17" s="85">
        <v>17061532</v>
      </c>
      <c r="K17" s="86">
        <v>17671159</v>
      </c>
      <c r="L17" s="86">
        <f t="shared" si="2"/>
        <v>34732691</v>
      </c>
      <c r="M17" s="104">
        <f t="shared" si="3"/>
        <v>0.21385451693752017</v>
      </c>
      <c r="N17" s="85">
        <v>24906460</v>
      </c>
      <c r="O17" s="86">
        <v>31389764</v>
      </c>
      <c r="P17" s="86">
        <f t="shared" si="4"/>
        <v>56296224</v>
      </c>
      <c r="Q17" s="104">
        <f t="shared" si="5"/>
        <v>0.3466245039558389</v>
      </c>
      <c r="R17" s="85">
        <v>27256775</v>
      </c>
      <c r="S17" s="86">
        <v>7699135</v>
      </c>
      <c r="T17" s="86">
        <f t="shared" si="6"/>
        <v>34955910</v>
      </c>
      <c r="U17" s="104">
        <f t="shared" si="7"/>
        <v>0.21522891062951127</v>
      </c>
      <c r="V17" s="85">
        <v>27948539</v>
      </c>
      <c r="W17" s="86">
        <v>18497784</v>
      </c>
      <c r="X17" s="86">
        <f t="shared" si="8"/>
        <v>46446323</v>
      </c>
      <c r="Y17" s="104">
        <f t="shared" si="9"/>
        <v>0.28597714955887044</v>
      </c>
      <c r="Z17" s="85">
        <f t="shared" si="10"/>
        <v>97173306</v>
      </c>
      <c r="AA17" s="86">
        <f t="shared" si="11"/>
        <v>75257842</v>
      </c>
      <c r="AB17" s="86">
        <f t="shared" si="12"/>
        <v>172431148</v>
      </c>
      <c r="AC17" s="104">
        <f t="shared" si="13"/>
        <v>1.0616850810817406</v>
      </c>
      <c r="AD17" s="85">
        <v>17629511</v>
      </c>
      <c r="AE17" s="86">
        <v>37668633</v>
      </c>
      <c r="AF17" s="86">
        <f t="shared" si="14"/>
        <v>55298144</v>
      </c>
      <c r="AG17" s="86">
        <v>158709906</v>
      </c>
      <c r="AH17" s="86">
        <v>178704106</v>
      </c>
      <c r="AI17" s="87">
        <v>209956633</v>
      </c>
      <c r="AJ17" s="124">
        <f t="shared" si="15"/>
        <v>1.174884213348741</v>
      </c>
      <c r="AK17" s="125">
        <f t="shared" si="16"/>
        <v>-0.16007446832211947</v>
      </c>
    </row>
    <row r="18" spans="1:37" ht="12.75">
      <c r="A18" s="62" t="s">
        <v>98</v>
      </c>
      <c r="B18" s="63" t="s">
        <v>194</v>
      </c>
      <c r="C18" s="64" t="s">
        <v>195</v>
      </c>
      <c r="D18" s="85">
        <v>166624136</v>
      </c>
      <c r="E18" s="86">
        <v>51964000</v>
      </c>
      <c r="F18" s="87">
        <f t="shared" si="0"/>
        <v>218588136</v>
      </c>
      <c r="G18" s="85">
        <v>171845717</v>
      </c>
      <c r="H18" s="86">
        <v>51964000</v>
      </c>
      <c r="I18" s="87">
        <f t="shared" si="1"/>
        <v>223809717</v>
      </c>
      <c r="J18" s="85">
        <v>46812658</v>
      </c>
      <c r="K18" s="86">
        <v>0</v>
      </c>
      <c r="L18" s="86">
        <f t="shared" si="2"/>
        <v>46812658</v>
      </c>
      <c r="M18" s="104">
        <f t="shared" si="3"/>
        <v>0.2141591893166608</v>
      </c>
      <c r="N18" s="85">
        <v>18897207</v>
      </c>
      <c r="O18" s="86">
        <v>0</v>
      </c>
      <c r="P18" s="86">
        <f t="shared" si="4"/>
        <v>18897207</v>
      </c>
      <c r="Q18" s="104">
        <f t="shared" si="5"/>
        <v>0.08645120154188057</v>
      </c>
      <c r="R18" s="85">
        <v>23798353</v>
      </c>
      <c r="S18" s="86">
        <v>1063987</v>
      </c>
      <c r="T18" s="86">
        <f t="shared" si="6"/>
        <v>24862340</v>
      </c>
      <c r="U18" s="104">
        <f t="shared" si="7"/>
        <v>0.1110869551745155</v>
      </c>
      <c r="V18" s="85">
        <v>21796339</v>
      </c>
      <c r="W18" s="86">
        <v>0</v>
      </c>
      <c r="X18" s="86">
        <f t="shared" si="8"/>
        <v>21796339</v>
      </c>
      <c r="Y18" s="104">
        <f t="shared" si="9"/>
        <v>0.09738781359524261</v>
      </c>
      <c r="Z18" s="85">
        <f t="shared" si="10"/>
        <v>111304557</v>
      </c>
      <c r="AA18" s="86">
        <f t="shared" si="11"/>
        <v>1063987</v>
      </c>
      <c r="AB18" s="86">
        <f t="shared" si="12"/>
        <v>112368544</v>
      </c>
      <c r="AC18" s="104">
        <f t="shared" si="13"/>
        <v>0.502071784488249</v>
      </c>
      <c r="AD18" s="85">
        <v>47316188</v>
      </c>
      <c r="AE18" s="86">
        <v>1748692</v>
      </c>
      <c r="AF18" s="86">
        <f t="shared" si="14"/>
        <v>49064880</v>
      </c>
      <c r="AG18" s="86">
        <v>203115088</v>
      </c>
      <c r="AH18" s="86">
        <v>207923746</v>
      </c>
      <c r="AI18" s="87">
        <v>157048338</v>
      </c>
      <c r="AJ18" s="124">
        <f t="shared" si="15"/>
        <v>0.7553169901046319</v>
      </c>
      <c r="AK18" s="125">
        <f t="shared" si="16"/>
        <v>-0.5557649585609911</v>
      </c>
    </row>
    <row r="19" spans="1:37" ht="12.75">
      <c r="A19" s="62" t="s">
        <v>98</v>
      </c>
      <c r="B19" s="63" t="s">
        <v>76</v>
      </c>
      <c r="C19" s="64" t="s">
        <v>77</v>
      </c>
      <c r="D19" s="85">
        <v>2322821658</v>
      </c>
      <c r="E19" s="86">
        <v>181215135</v>
      </c>
      <c r="F19" s="87">
        <f t="shared" si="0"/>
        <v>2504036793</v>
      </c>
      <c r="G19" s="85">
        <v>2322821658</v>
      </c>
      <c r="H19" s="86">
        <v>181216000</v>
      </c>
      <c r="I19" s="87">
        <f t="shared" si="1"/>
        <v>2504037658</v>
      </c>
      <c r="J19" s="85">
        <v>465026622</v>
      </c>
      <c r="K19" s="86">
        <v>38068541</v>
      </c>
      <c r="L19" s="86">
        <f t="shared" si="2"/>
        <v>503095163</v>
      </c>
      <c r="M19" s="104">
        <f t="shared" si="3"/>
        <v>0.20091364647931512</v>
      </c>
      <c r="N19" s="85">
        <v>431222981</v>
      </c>
      <c r="O19" s="86">
        <v>35687525</v>
      </c>
      <c r="P19" s="86">
        <f t="shared" si="4"/>
        <v>466910506</v>
      </c>
      <c r="Q19" s="104">
        <f t="shared" si="5"/>
        <v>0.1864631171974956</v>
      </c>
      <c r="R19" s="85">
        <v>393185696</v>
      </c>
      <c r="S19" s="86">
        <v>28857361</v>
      </c>
      <c r="T19" s="86">
        <f t="shared" si="6"/>
        <v>422043057</v>
      </c>
      <c r="U19" s="104">
        <f t="shared" si="7"/>
        <v>0.1685450119536501</v>
      </c>
      <c r="V19" s="85">
        <v>576026630</v>
      </c>
      <c r="W19" s="86">
        <v>54495448</v>
      </c>
      <c r="X19" s="86">
        <f t="shared" si="8"/>
        <v>630522078</v>
      </c>
      <c r="Y19" s="104">
        <f t="shared" si="9"/>
        <v>0.25180215480609197</v>
      </c>
      <c r="Z19" s="85">
        <f t="shared" si="10"/>
        <v>1865461929</v>
      </c>
      <c r="AA19" s="86">
        <f t="shared" si="11"/>
        <v>157108875</v>
      </c>
      <c r="AB19" s="86">
        <f t="shared" si="12"/>
        <v>2022570804</v>
      </c>
      <c r="AC19" s="104">
        <f t="shared" si="13"/>
        <v>0.8077237966203142</v>
      </c>
      <c r="AD19" s="85">
        <v>287018712</v>
      </c>
      <c r="AE19" s="86">
        <v>40351536</v>
      </c>
      <c r="AF19" s="86">
        <f t="shared" si="14"/>
        <v>327370248</v>
      </c>
      <c r="AG19" s="86">
        <v>2170097912</v>
      </c>
      <c r="AH19" s="86">
        <v>2190098271</v>
      </c>
      <c r="AI19" s="87">
        <v>1538685625</v>
      </c>
      <c r="AJ19" s="124">
        <f t="shared" si="15"/>
        <v>0.7025646498946531</v>
      </c>
      <c r="AK19" s="125">
        <f t="shared" si="16"/>
        <v>0.926021322499655</v>
      </c>
    </row>
    <row r="20" spans="1:37" ht="12.75">
      <c r="A20" s="62" t="s">
        <v>98</v>
      </c>
      <c r="B20" s="63" t="s">
        <v>196</v>
      </c>
      <c r="C20" s="64" t="s">
        <v>197</v>
      </c>
      <c r="D20" s="85">
        <v>429927705</v>
      </c>
      <c r="E20" s="86">
        <v>40546000</v>
      </c>
      <c r="F20" s="87">
        <f t="shared" si="0"/>
        <v>470473705</v>
      </c>
      <c r="G20" s="85">
        <v>429927705</v>
      </c>
      <c r="H20" s="86">
        <v>40546000</v>
      </c>
      <c r="I20" s="87">
        <f t="shared" si="1"/>
        <v>470473705</v>
      </c>
      <c r="J20" s="85">
        <v>72606485</v>
      </c>
      <c r="K20" s="86">
        <v>13400162</v>
      </c>
      <c r="L20" s="86">
        <f t="shared" si="2"/>
        <v>86006647</v>
      </c>
      <c r="M20" s="104">
        <f t="shared" si="3"/>
        <v>0.1828086162647496</v>
      </c>
      <c r="N20" s="85">
        <v>72327373</v>
      </c>
      <c r="O20" s="86">
        <v>9785590</v>
      </c>
      <c r="P20" s="86">
        <f t="shared" si="4"/>
        <v>82112963</v>
      </c>
      <c r="Q20" s="104">
        <f t="shared" si="5"/>
        <v>0.1745325235551687</v>
      </c>
      <c r="R20" s="85">
        <v>69731823</v>
      </c>
      <c r="S20" s="86">
        <v>8586554</v>
      </c>
      <c r="T20" s="86">
        <f t="shared" si="6"/>
        <v>78318377</v>
      </c>
      <c r="U20" s="104">
        <f t="shared" si="7"/>
        <v>0.16646706535915753</v>
      </c>
      <c r="V20" s="85">
        <v>79334076</v>
      </c>
      <c r="W20" s="86">
        <v>13692201</v>
      </c>
      <c r="X20" s="86">
        <f t="shared" si="8"/>
        <v>93026277</v>
      </c>
      <c r="Y20" s="104">
        <f t="shared" si="9"/>
        <v>0.19772896128169373</v>
      </c>
      <c r="Z20" s="85">
        <f t="shared" si="10"/>
        <v>293999757</v>
      </c>
      <c r="AA20" s="86">
        <f t="shared" si="11"/>
        <v>45464507</v>
      </c>
      <c r="AB20" s="86">
        <f t="shared" si="12"/>
        <v>339464264</v>
      </c>
      <c r="AC20" s="104">
        <f t="shared" si="13"/>
        <v>0.7215371664607696</v>
      </c>
      <c r="AD20" s="85">
        <v>75798183</v>
      </c>
      <c r="AE20" s="86">
        <v>16612443</v>
      </c>
      <c r="AF20" s="86">
        <f t="shared" si="14"/>
        <v>92410626</v>
      </c>
      <c r="AG20" s="86">
        <v>422722242</v>
      </c>
      <c r="AH20" s="86">
        <v>477505000</v>
      </c>
      <c r="AI20" s="87">
        <v>376866772</v>
      </c>
      <c r="AJ20" s="124">
        <f t="shared" si="15"/>
        <v>0.789241519984084</v>
      </c>
      <c r="AK20" s="125">
        <f t="shared" si="16"/>
        <v>0.0066621234661909945</v>
      </c>
    </row>
    <row r="21" spans="1:37" ht="12.75">
      <c r="A21" s="62" t="s">
        <v>113</v>
      </c>
      <c r="B21" s="63" t="s">
        <v>198</v>
      </c>
      <c r="C21" s="64" t="s">
        <v>199</v>
      </c>
      <c r="D21" s="85">
        <v>122598000</v>
      </c>
      <c r="E21" s="86">
        <v>3250000</v>
      </c>
      <c r="F21" s="87">
        <f t="shared" si="0"/>
        <v>125848000</v>
      </c>
      <c r="G21" s="85">
        <v>125076000</v>
      </c>
      <c r="H21" s="86">
        <v>4745000</v>
      </c>
      <c r="I21" s="87">
        <f t="shared" si="1"/>
        <v>129821000</v>
      </c>
      <c r="J21" s="85">
        <v>29933611</v>
      </c>
      <c r="K21" s="86">
        <v>141617</v>
      </c>
      <c r="L21" s="86">
        <f t="shared" si="2"/>
        <v>30075228</v>
      </c>
      <c r="M21" s="104">
        <f t="shared" si="3"/>
        <v>0.23898057974699638</v>
      </c>
      <c r="N21" s="85">
        <v>23974340</v>
      </c>
      <c r="O21" s="86">
        <v>1037630</v>
      </c>
      <c r="P21" s="86">
        <f t="shared" si="4"/>
        <v>25011970</v>
      </c>
      <c r="Q21" s="104">
        <f t="shared" si="5"/>
        <v>0.19874745725001589</v>
      </c>
      <c r="R21" s="85">
        <v>25593238</v>
      </c>
      <c r="S21" s="86">
        <v>703887</v>
      </c>
      <c r="T21" s="86">
        <f t="shared" si="6"/>
        <v>26297125</v>
      </c>
      <c r="U21" s="104">
        <f t="shared" si="7"/>
        <v>0.20256449264756857</v>
      </c>
      <c r="V21" s="85">
        <v>25802883</v>
      </c>
      <c r="W21" s="86">
        <v>1626456</v>
      </c>
      <c r="X21" s="86">
        <f t="shared" si="8"/>
        <v>27429339</v>
      </c>
      <c r="Y21" s="104">
        <f t="shared" si="9"/>
        <v>0.21128583973317105</v>
      </c>
      <c r="Z21" s="85">
        <f t="shared" si="10"/>
        <v>105304072</v>
      </c>
      <c r="AA21" s="86">
        <f t="shared" si="11"/>
        <v>3509590</v>
      </c>
      <c r="AB21" s="86">
        <f t="shared" si="12"/>
        <v>108813662</v>
      </c>
      <c r="AC21" s="104">
        <f t="shared" si="13"/>
        <v>0.8381822817571888</v>
      </c>
      <c r="AD21" s="85">
        <v>25802218</v>
      </c>
      <c r="AE21" s="86">
        <v>689197</v>
      </c>
      <c r="AF21" s="86">
        <f t="shared" si="14"/>
        <v>26491415</v>
      </c>
      <c r="AG21" s="86">
        <v>118400000</v>
      </c>
      <c r="AH21" s="86">
        <v>122354477</v>
      </c>
      <c r="AI21" s="87">
        <v>103598207</v>
      </c>
      <c r="AJ21" s="124">
        <f t="shared" si="15"/>
        <v>0.8467054867146382</v>
      </c>
      <c r="AK21" s="125">
        <f t="shared" si="16"/>
        <v>0.03540482831891012</v>
      </c>
    </row>
    <row r="22" spans="1:37" ht="16.5">
      <c r="A22" s="65"/>
      <c r="B22" s="66" t="s">
        <v>200</v>
      </c>
      <c r="C22" s="67"/>
      <c r="D22" s="88">
        <f>SUM(D16:D21)</f>
        <v>3378222231</v>
      </c>
      <c r="E22" s="89">
        <f>SUM(E16:E21)</f>
        <v>400670585</v>
      </c>
      <c r="F22" s="90">
        <f t="shared" si="0"/>
        <v>3778892816</v>
      </c>
      <c r="G22" s="88">
        <f>SUM(G16:G21)</f>
        <v>3360951337</v>
      </c>
      <c r="H22" s="89">
        <f>SUM(H16:H21)</f>
        <v>385461450</v>
      </c>
      <c r="I22" s="90">
        <f t="shared" si="1"/>
        <v>3746412787</v>
      </c>
      <c r="J22" s="88">
        <f>SUM(J16:J21)</f>
        <v>685634056</v>
      </c>
      <c r="K22" s="89">
        <f>SUM(K16:K21)</f>
        <v>71917291</v>
      </c>
      <c r="L22" s="89">
        <f t="shared" si="2"/>
        <v>757551347</v>
      </c>
      <c r="M22" s="105">
        <f t="shared" si="3"/>
        <v>0.20046912783355325</v>
      </c>
      <c r="N22" s="88">
        <f>SUM(N16:N21)</f>
        <v>593099104</v>
      </c>
      <c r="O22" s="89">
        <f>SUM(O16:O21)</f>
        <v>80990109</v>
      </c>
      <c r="P22" s="89">
        <f t="shared" si="4"/>
        <v>674089213</v>
      </c>
      <c r="Q22" s="105">
        <f t="shared" si="5"/>
        <v>0.17838272896915106</v>
      </c>
      <c r="R22" s="88">
        <f>SUM(R16:R21)</f>
        <v>547864020</v>
      </c>
      <c r="S22" s="89">
        <f>SUM(S16:S21)</f>
        <v>48434709</v>
      </c>
      <c r="T22" s="89">
        <f t="shared" si="6"/>
        <v>596298729</v>
      </c>
      <c r="U22" s="105">
        <f t="shared" si="7"/>
        <v>0.15916525030801418</v>
      </c>
      <c r="V22" s="88">
        <f>SUM(V16:V21)</f>
        <v>740369317</v>
      </c>
      <c r="W22" s="89">
        <f>SUM(W16:W21)</f>
        <v>88887124</v>
      </c>
      <c r="X22" s="89">
        <f t="shared" si="8"/>
        <v>829256441</v>
      </c>
      <c r="Y22" s="105">
        <f t="shared" si="9"/>
        <v>0.22134678908781977</v>
      </c>
      <c r="Z22" s="88">
        <f t="shared" si="10"/>
        <v>2566966497</v>
      </c>
      <c r="AA22" s="89">
        <f t="shared" si="11"/>
        <v>290229233</v>
      </c>
      <c r="AB22" s="89">
        <f t="shared" si="12"/>
        <v>2857195730</v>
      </c>
      <c r="AC22" s="105">
        <f t="shared" si="13"/>
        <v>0.762648403271105</v>
      </c>
      <c r="AD22" s="88">
        <f>SUM(AD16:AD21)</f>
        <v>482617384</v>
      </c>
      <c r="AE22" s="89">
        <f>SUM(AE16:AE21)</f>
        <v>97611156</v>
      </c>
      <c r="AF22" s="89">
        <f t="shared" si="14"/>
        <v>580228540</v>
      </c>
      <c r="AG22" s="89">
        <f>SUM(AG16:AG21)</f>
        <v>3323647648</v>
      </c>
      <c r="AH22" s="89">
        <f>SUM(AH16:AH21)</f>
        <v>3460514929</v>
      </c>
      <c r="AI22" s="90">
        <f>SUM(AI16:AI21)</f>
        <v>2529941324</v>
      </c>
      <c r="AJ22" s="126">
        <f t="shared" si="15"/>
        <v>0.7310881114248186</v>
      </c>
      <c r="AK22" s="127">
        <f t="shared" si="16"/>
        <v>0.4291893346025344</v>
      </c>
    </row>
    <row r="23" spans="1:37" ht="12.75">
      <c r="A23" s="62" t="s">
        <v>98</v>
      </c>
      <c r="B23" s="63" t="s">
        <v>201</v>
      </c>
      <c r="C23" s="64" t="s">
        <v>202</v>
      </c>
      <c r="D23" s="85">
        <v>409435651</v>
      </c>
      <c r="E23" s="86">
        <v>166241150</v>
      </c>
      <c r="F23" s="87">
        <f t="shared" si="0"/>
        <v>575676801</v>
      </c>
      <c r="G23" s="85">
        <v>639222611</v>
      </c>
      <c r="H23" s="86">
        <v>133755324</v>
      </c>
      <c r="I23" s="87">
        <f t="shared" si="1"/>
        <v>772977935</v>
      </c>
      <c r="J23" s="85">
        <v>78203220</v>
      </c>
      <c r="K23" s="86">
        <v>10122693</v>
      </c>
      <c r="L23" s="86">
        <f t="shared" si="2"/>
        <v>88325913</v>
      </c>
      <c r="M23" s="104">
        <f t="shared" si="3"/>
        <v>0.15342968979568103</v>
      </c>
      <c r="N23" s="85">
        <v>191994339</v>
      </c>
      <c r="O23" s="86">
        <v>18093087</v>
      </c>
      <c r="P23" s="86">
        <f t="shared" si="4"/>
        <v>210087426</v>
      </c>
      <c r="Q23" s="104">
        <f t="shared" si="5"/>
        <v>0.3649398857745529</v>
      </c>
      <c r="R23" s="85">
        <v>82541053</v>
      </c>
      <c r="S23" s="86">
        <v>13444825</v>
      </c>
      <c r="T23" s="86">
        <f t="shared" si="6"/>
        <v>95985878</v>
      </c>
      <c r="U23" s="104">
        <f t="shared" si="7"/>
        <v>0.12417673733468214</v>
      </c>
      <c r="V23" s="85">
        <v>299303951</v>
      </c>
      <c r="W23" s="86">
        <v>29149614</v>
      </c>
      <c r="X23" s="86">
        <f t="shared" si="8"/>
        <v>328453565</v>
      </c>
      <c r="Y23" s="104">
        <f t="shared" si="9"/>
        <v>0.424919716498764</v>
      </c>
      <c r="Z23" s="85">
        <f t="shared" si="10"/>
        <v>652042563</v>
      </c>
      <c r="AA23" s="86">
        <f t="shared" si="11"/>
        <v>70810219</v>
      </c>
      <c r="AB23" s="86">
        <f t="shared" si="12"/>
        <v>722852782</v>
      </c>
      <c r="AC23" s="104">
        <f t="shared" si="13"/>
        <v>0.9351531903688817</v>
      </c>
      <c r="AD23" s="85">
        <v>127306944</v>
      </c>
      <c r="AE23" s="86">
        <v>36147756</v>
      </c>
      <c r="AF23" s="86">
        <f t="shared" si="14"/>
        <v>163454700</v>
      </c>
      <c r="AG23" s="86">
        <v>530044490</v>
      </c>
      <c r="AH23" s="86">
        <v>495870028</v>
      </c>
      <c r="AI23" s="87">
        <v>632033380</v>
      </c>
      <c r="AJ23" s="124">
        <f t="shared" si="15"/>
        <v>1.2745948420177555</v>
      </c>
      <c r="AK23" s="125">
        <f t="shared" si="16"/>
        <v>1.009447051690774</v>
      </c>
    </row>
    <row r="24" spans="1:37" ht="12.75">
      <c r="A24" s="62" t="s">
        <v>98</v>
      </c>
      <c r="B24" s="63" t="s">
        <v>203</v>
      </c>
      <c r="C24" s="64" t="s">
        <v>204</v>
      </c>
      <c r="D24" s="85">
        <v>732157469</v>
      </c>
      <c r="E24" s="86">
        <v>69280515</v>
      </c>
      <c r="F24" s="87">
        <f t="shared" si="0"/>
        <v>801437984</v>
      </c>
      <c r="G24" s="85">
        <v>719442469</v>
      </c>
      <c r="H24" s="86">
        <v>72561000</v>
      </c>
      <c r="I24" s="87">
        <f t="shared" si="1"/>
        <v>792003469</v>
      </c>
      <c r="J24" s="85">
        <v>99132633</v>
      </c>
      <c r="K24" s="86">
        <v>15594985</v>
      </c>
      <c r="L24" s="86">
        <f t="shared" si="2"/>
        <v>114727618</v>
      </c>
      <c r="M24" s="104">
        <f t="shared" si="3"/>
        <v>0.14315220926688696</v>
      </c>
      <c r="N24" s="85">
        <v>182125843</v>
      </c>
      <c r="O24" s="86">
        <v>10734690</v>
      </c>
      <c r="P24" s="86">
        <f t="shared" si="4"/>
        <v>192860533</v>
      </c>
      <c r="Q24" s="104">
        <f t="shared" si="5"/>
        <v>0.24064311506353558</v>
      </c>
      <c r="R24" s="85">
        <v>131577161</v>
      </c>
      <c r="S24" s="86">
        <v>2814293</v>
      </c>
      <c r="T24" s="86">
        <f t="shared" si="6"/>
        <v>134391454</v>
      </c>
      <c r="U24" s="104">
        <f t="shared" si="7"/>
        <v>0.16968543606214936</v>
      </c>
      <c r="V24" s="85">
        <v>112238756</v>
      </c>
      <c r="W24" s="86">
        <v>21127325</v>
      </c>
      <c r="X24" s="86">
        <f t="shared" si="8"/>
        <v>133366081</v>
      </c>
      <c r="Y24" s="104">
        <f t="shared" si="9"/>
        <v>0.16839077885402545</v>
      </c>
      <c r="Z24" s="85">
        <f t="shared" si="10"/>
        <v>525074393</v>
      </c>
      <c r="AA24" s="86">
        <f t="shared" si="11"/>
        <v>50271293</v>
      </c>
      <c r="AB24" s="86">
        <f t="shared" si="12"/>
        <v>575345686</v>
      </c>
      <c r="AC24" s="104">
        <f t="shared" si="13"/>
        <v>0.7264433913735799</v>
      </c>
      <c r="AD24" s="85">
        <v>123610958</v>
      </c>
      <c r="AE24" s="86">
        <v>15252595</v>
      </c>
      <c r="AF24" s="86">
        <f t="shared" si="14"/>
        <v>138863553</v>
      </c>
      <c r="AG24" s="86">
        <v>778393993</v>
      </c>
      <c r="AH24" s="86">
        <v>778393993</v>
      </c>
      <c r="AI24" s="87">
        <v>639059958</v>
      </c>
      <c r="AJ24" s="124">
        <f t="shared" si="15"/>
        <v>0.8209980597833313</v>
      </c>
      <c r="AK24" s="125">
        <f t="shared" si="16"/>
        <v>-0.03958902016571619</v>
      </c>
    </row>
    <row r="25" spans="1:37" ht="12.75">
      <c r="A25" s="62" t="s">
        <v>98</v>
      </c>
      <c r="B25" s="63" t="s">
        <v>205</v>
      </c>
      <c r="C25" s="64" t="s">
        <v>206</v>
      </c>
      <c r="D25" s="85">
        <v>336918487</v>
      </c>
      <c r="E25" s="86">
        <v>98761001</v>
      </c>
      <c r="F25" s="87">
        <f t="shared" si="0"/>
        <v>435679488</v>
      </c>
      <c r="G25" s="85">
        <v>347559627</v>
      </c>
      <c r="H25" s="86">
        <v>98761001</v>
      </c>
      <c r="I25" s="87">
        <f t="shared" si="1"/>
        <v>446320628</v>
      </c>
      <c r="J25" s="85">
        <v>98073959</v>
      </c>
      <c r="K25" s="86">
        <v>7487157</v>
      </c>
      <c r="L25" s="86">
        <f t="shared" si="2"/>
        <v>105561116</v>
      </c>
      <c r="M25" s="104">
        <f t="shared" si="3"/>
        <v>0.24229076398473917</v>
      </c>
      <c r="N25" s="85">
        <v>84897819</v>
      </c>
      <c r="O25" s="86">
        <v>7080613</v>
      </c>
      <c r="P25" s="86">
        <f t="shared" si="4"/>
        <v>91978432</v>
      </c>
      <c r="Q25" s="104">
        <f t="shared" si="5"/>
        <v>0.21111490105313382</v>
      </c>
      <c r="R25" s="85">
        <v>90692721</v>
      </c>
      <c r="S25" s="86">
        <v>4884806</v>
      </c>
      <c r="T25" s="86">
        <f t="shared" si="6"/>
        <v>95577527</v>
      </c>
      <c r="U25" s="104">
        <f t="shared" si="7"/>
        <v>0.21414543940819156</v>
      </c>
      <c r="V25" s="85">
        <v>76736298</v>
      </c>
      <c r="W25" s="86">
        <v>9657956</v>
      </c>
      <c r="X25" s="86">
        <f t="shared" si="8"/>
        <v>86394254</v>
      </c>
      <c r="Y25" s="104">
        <f t="shared" si="9"/>
        <v>0.19356993286897778</v>
      </c>
      <c r="Z25" s="85">
        <f t="shared" si="10"/>
        <v>350400797</v>
      </c>
      <c r="AA25" s="86">
        <f t="shared" si="11"/>
        <v>29110532</v>
      </c>
      <c r="AB25" s="86">
        <f t="shared" si="12"/>
        <v>379511329</v>
      </c>
      <c r="AC25" s="104">
        <f t="shared" si="13"/>
        <v>0.8503109764400134</v>
      </c>
      <c r="AD25" s="85">
        <v>270086752</v>
      </c>
      <c r="AE25" s="86">
        <v>9098909</v>
      </c>
      <c r="AF25" s="86">
        <f t="shared" si="14"/>
        <v>279185661</v>
      </c>
      <c r="AG25" s="86">
        <v>371643181</v>
      </c>
      <c r="AH25" s="86">
        <v>400341937</v>
      </c>
      <c r="AI25" s="87">
        <v>645249690</v>
      </c>
      <c r="AJ25" s="124">
        <f t="shared" si="15"/>
        <v>1.611746435647585</v>
      </c>
      <c r="AK25" s="125">
        <f t="shared" si="16"/>
        <v>-0.6905491002276081</v>
      </c>
    </row>
    <row r="26" spans="1:37" ht="12.75">
      <c r="A26" s="62" t="s">
        <v>98</v>
      </c>
      <c r="B26" s="63" t="s">
        <v>207</v>
      </c>
      <c r="C26" s="64" t="s">
        <v>208</v>
      </c>
      <c r="D26" s="85">
        <v>2245877938</v>
      </c>
      <c r="E26" s="86">
        <v>272431999</v>
      </c>
      <c r="F26" s="87">
        <f t="shared" si="0"/>
        <v>2518309937</v>
      </c>
      <c r="G26" s="85">
        <v>2245877938</v>
      </c>
      <c r="H26" s="86">
        <v>272431999</v>
      </c>
      <c r="I26" s="87">
        <f t="shared" si="1"/>
        <v>2518309937</v>
      </c>
      <c r="J26" s="85">
        <v>328622584</v>
      </c>
      <c r="K26" s="86">
        <v>12697374</v>
      </c>
      <c r="L26" s="86">
        <f t="shared" si="2"/>
        <v>341319958</v>
      </c>
      <c r="M26" s="104">
        <f t="shared" si="3"/>
        <v>0.1355353258886815</v>
      </c>
      <c r="N26" s="85">
        <v>252303895</v>
      </c>
      <c r="O26" s="86">
        <v>29174252</v>
      </c>
      <c r="P26" s="86">
        <f t="shared" si="4"/>
        <v>281478147</v>
      </c>
      <c r="Q26" s="104">
        <f t="shared" si="5"/>
        <v>0.11177263881002587</v>
      </c>
      <c r="R26" s="85">
        <v>273909503</v>
      </c>
      <c r="S26" s="86">
        <v>43433678</v>
      </c>
      <c r="T26" s="86">
        <f t="shared" si="6"/>
        <v>317343181</v>
      </c>
      <c r="U26" s="104">
        <f t="shared" si="7"/>
        <v>0.12601434650178248</v>
      </c>
      <c r="V26" s="85">
        <v>572910369</v>
      </c>
      <c r="W26" s="86">
        <v>37045541</v>
      </c>
      <c r="X26" s="86">
        <f t="shared" si="8"/>
        <v>609955910</v>
      </c>
      <c r="Y26" s="104">
        <f t="shared" si="9"/>
        <v>0.24220843552189025</v>
      </c>
      <c r="Z26" s="85">
        <f t="shared" si="10"/>
        <v>1427746351</v>
      </c>
      <c r="AA26" s="86">
        <f t="shared" si="11"/>
        <v>122350845</v>
      </c>
      <c r="AB26" s="86">
        <f t="shared" si="12"/>
        <v>1550097196</v>
      </c>
      <c r="AC26" s="104">
        <f t="shared" si="13"/>
        <v>0.6155307467223801</v>
      </c>
      <c r="AD26" s="85">
        <v>330350293</v>
      </c>
      <c r="AE26" s="86">
        <v>91773837</v>
      </c>
      <c r="AF26" s="86">
        <f t="shared" si="14"/>
        <v>422124130</v>
      </c>
      <c r="AG26" s="86">
        <v>1813384780</v>
      </c>
      <c r="AH26" s="86">
        <v>1802025778</v>
      </c>
      <c r="AI26" s="87">
        <v>1256010329</v>
      </c>
      <c r="AJ26" s="124">
        <f t="shared" si="15"/>
        <v>0.6969990908753804</v>
      </c>
      <c r="AK26" s="125">
        <f t="shared" si="16"/>
        <v>0.4449681187379646</v>
      </c>
    </row>
    <row r="27" spans="1:37" ht="12.75">
      <c r="A27" s="62" t="s">
        <v>98</v>
      </c>
      <c r="B27" s="63" t="s">
        <v>209</v>
      </c>
      <c r="C27" s="64" t="s">
        <v>210</v>
      </c>
      <c r="D27" s="85">
        <v>128962433</v>
      </c>
      <c r="E27" s="86">
        <v>84454002</v>
      </c>
      <c r="F27" s="87">
        <f t="shared" si="0"/>
        <v>213416435</v>
      </c>
      <c r="G27" s="85">
        <v>126744861</v>
      </c>
      <c r="H27" s="86">
        <v>84454002</v>
      </c>
      <c r="I27" s="87">
        <f t="shared" si="1"/>
        <v>211198863</v>
      </c>
      <c r="J27" s="85">
        <v>25142935</v>
      </c>
      <c r="K27" s="86">
        <v>23307546</v>
      </c>
      <c r="L27" s="86">
        <f t="shared" si="2"/>
        <v>48450481</v>
      </c>
      <c r="M27" s="104">
        <f t="shared" si="3"/>
        <v>0.227023195284843</v>
      </c>
      <c r="N27" s="85">
        <v>39657327</v>
      </c>
      <c r="O27" s="86">
        <v>38833914</v>
      </c>
      <c r="P27" s="86">
        <f t="shared" si="4"/>
        <v>78491241</v>
      </c>
      <c r="Q27" s="104">
        <f t="shared" si="5"/>
        <v>0.3677844257870768</v>
      </c>
      <c r="R27" s="85">
        <v>19997562</v>
      </c>
      <c r="S27" s="86">
        <v>14782725</v>
      </c>
      <c r="T27" s="86">
        <f t="shared" si="6"/>
        <v>34780287</v>
      </c>
      <c r="U27" s="104">
        <f t="shared" si="7"/>
        <v>0.16468027576455277</v>
      </c>
      <c r="V27" s="85">
        <v>0</v>
      </c>
      <c r="W27" s="86">
        <v>1525920</v>
      </c>
      <c r="X27" s="86">
        <f t="shared" si="8"/>
        <v>1525920</v>
      </c>
      <c r="Y27" s="104">
        <f t="shared" si="9"/>
        <v>0.007225038896161103</v>
      </c>
      <c r="Z27" s="85">
        <f t="shared" si="10"/>
        <v>84797824</v>
      </c>
      <c r="AA27" s="86">
        <f t="shared" si="11"/>
        <v>78450105</v>
      </c>
      <c r="AB27" s="86">
        <f t="shared" si="12"/>
        <v>163247929</v>
      </c>
      <c r="AC27" s="104">
        <f t="shared" si="13"/>
        <v>0.772958370519258</v>
      </c>
      <c r="AD27" s="85">
        <v>48084109</v>
      </c>
      <c r="AE27" s="86">
        <v>35204676</v>
      </c>
      <c r="AF27" s="86">
        <f t="shared" si="14"/>
        <v>83288785</v>
      </c>
      <c r="AG27" s="86">
        <v>173165324</v>
      </c>
      <c r="AH27" s="86">
        <v>177227619</v>
      </c>
      <c r="AI27" s="87">
        <v>211707845</v>
      </c>
      <c r="AJ27" s="124">
        <f t="shared" si="15"/>
        <v>1.1945533444197542</v>
      </c>
      <c r="AK27" s="125">
        <f t="shared" si="16"/>
        <v>-0.9816791660485863</v>
      </c>
    </row>
    <row r="28" spans="1:37" ht="12.75">
      <c r="A28" s="62" t="s">
        <v>98</v>
      </c>
      <c r="B28" s="63" t="s">
        <v>211</v>
      </c>
      <c r="C28" s="64" t="s">
        <v>212</v>
      </c>
      <c r="D28" s="85">
        <v>223121265</v>
      </c>
      <c r="E28" s="86">
        <v>46964400</v>
      </c>
      <c r="F28" s="87">
        <f t="shared" si="0"/>
        <v>270085665</v>
      </c>
      <c r="G28" s="85">
        <v>223121265</v>
      </c>
      <c r="H28" s="86">
        <v>34914489</v>
      </c>
      <c r="I28" s="87">
        <f t="shared" si="1"/>
        <v>258035754</v>
      </c>
      <c r="J28" s="85">
        <v>32942383</v>
      </c>
      <c r="K28" s="86">
        <v>5027623</v>
      </c>
      <c r="L28" s="86">
        <f t="shared" si="2"/>
        <v>37970006</v>
      </c>
      <c r="M28" s="104">
        <f t="shared" si="3"/>
        <v>0.1405850473404429</v>
      </c>
      <c r="N28" s="85">
        <v>47163525</v>
      </c>
      <c r="O28" s="86">
        <v>7884985</v>
      </c>
      <c r="P28" s="86">
        <f t="shared" si="4"/>
        <v>55048510</v>
      </c>
      <c r="Q28" s="104">
        <f t="shared" si="5"/>
        <v>0.20381870322514156</v>
      </c>
      <c r="R28" s="85">
        <v>49064179</v>
      </c>
      <c r="S28" s="86">
        <v>6379455</v>
      </c>
      <c r="T28" s="86">
        <f t="shared" si="6"/>
        <v>55443634</v>
      </c>
      <c r="U28" s="104">
        <f t="shared" si="7"/>
        <v>0.21486802949020778</v>
      </c>
      <c r="V28" s="85">
        <v>59515613</v>
      </c>
      <c r="W28" s="86">
        <v>17028404</v>
      </c>
      <c r="X28" s="86">
        <f t="shared" si="8"/>
        <v>76544017</v>
      </c>
      <c r="Y28" s="104">
        <f t="shared" si="9"/>
        <v>0.29664112749274274</v>
      </c>
      <c r="Z28" s="85">
        <f t="shared" si="10"/>
        <v>188685700</v>
      </c>
      <c r="AA28" s="86">
        <f t="shared" si="11"/>
        <v>36320467</v>
      </c>
      <c r="AB28" s="86">
        <f t="shared" si="12"/>
        <v>225006167</v>
      </c>
      <c r="AC28" s="104">
        <f t="shared" si="13"/>
        <v>0.8719960839225405</v>
      </c>
      <c r="AD28" s="85">
        <v>107663432</v>
      </c>
      <c r="AE28" s="86">
        <v>10207210</v>
      </c>
      <c r="AF28" s="86">
        <f t="shared" si="14"/>
        <v>117870642</v>
      </c>
      <c r="AG28" s="86">
        <v>264657456</v>
      </c>
      <c r="AH28" s="86">
        <v>258185355</v>
      </c>
      <c r="AI28" s="87">
        <v>271463510</v>
      </c>
      <c r="AJ28" s="124">
        <f t="shared" si="15"/>
        <v>1.0514287690717392</v>
      </c>
      <c r="AK28" s="125">
        <f t="shared" si="16"/>
        <v>-0.35060999328399345</v>
      </c>
    </row>
    <row r="29" spans="1:37" ht="12.75">
      <c r="A29" s="62" t="s">
        <v>113</v>
      </c>
      <c r="B29" s="63" t="s">
        <v>213</v>
      </c>
      <c r="C29" s="64" t="s">
        <v>214</v>
      </c>
      <c r="D29" s="85">
        <v>219532085</v>
      </c>
      <c r="E29" s="86">
        <v>241500</v>
      </c>
      <c r="F29" s="87">
        <f t="shared" si="0"/>
        <v>219773585</v>
      </c>
      <c r="G29" s="85">
        <v>121936839</v>
      </c>
      <c r="H29" s="86">
        <v>467433</v>
      </c>
      <c r="I29" s="87">
        <f t="shared" si="1"/>
        <v>122404272</v>
      </c>
      <c r="J29" s="85">
        <v>32378537</v>
      </c>
      <c r="K29" s="86">
        <v>0</v>
      </c>
      <c r="L29" s="86">
        <f t="shared" si="2"/>
        <v>32378537</v>
      </c>
      <c r="M29" s="104">
        <f t="shared" si="3"/>
        <v>0.14732679088799502</v>
      </c>
      <c r="N29" s="85">
        <v>31929892</v>
      </c>
      <c r="O29" s="86">
        <v>7500</v>
      </c>
      <c r="P29" s="86">
        <f t="shared" si="4"/>
        <v>31937392</v>
      </c>
      <c r="Q29" s="104">
        <f t="shared" si="5"/>
        <v>0.145319520542016</v>
      </c>
      <c r="R29" s="85">
        <v>26240854</v>
      </c>
      <c r="S29" s="86">
        <v>0</v>
      </c>
      <c r="T29" s="86">
        <f t="shared" si="6"/>
        <v>26240854</v>
      </c>
      <c r="U29" s="104">
        <f t="shared" si="7"/>
        <v>0.21437857985871603</v>
      </c>
      <c r="V29" s="85">
        <v>30425808</v>
      </c>
      <c r="W29" s="86">
        <v>0</v>
      </c>
      <c r="X29" s="86">
        <f t="shared" si="8"/>
        <v>30425808</v>
      </c>
      <c r="Y29" s="104">
        <f t="shared" si="9"/>
        <v>0.2485681872279752</v>
      </c>
      <c r="Z29" s="85">
        <f t="shared" si="10"/>
        <v>120975091</v>
      </c>
      <c r="AA29" s="86">
        <f t="shared" si="11"/>
        <v>7500</v>
      </c>
      <c r="AB29" s="86">
        <f t="shared" si="12"/>
        <v>120982591</v>
      </c>
      <c r="AC29" s="104">
        <f t="shared" si="13"/>
        <v>0.9883853645238787</v>
      </c>
      <c r="AD29" s="85">
        <v>20916895</v>
      </c>
      <c r="AE29" s="86">
        <v>1896979</v>
      </c>
      <c r="AF29" s="86">
        <f t="shared" si="14"/>
        <v>22813874</v>
      </c>
      <c r="AG29" s="86">
        <v>107116165</v>
      </c>
      <c r="AH29" s="86">
        <v>108954381</v>
      </c>
      <c r="AI29" s="87">
        <v>106671750</v>
      </c>
      <c r="AJ29" s="124">
        <f t="shared" si="15"/>
        <v>0.9790496629961121</v>
      </c>
      <c r="AK29" s="125">
        <f t="shared" si="16"/>
        <v>0.33365372316862985</v>
      </c>
    </row>
    <row r="30" spans="1:37" ht="16.5">
      <c r="A30" s="65"/>
      <c r="B30" s="66" t="s">
        <v>215</v>
      </c>
      <c r="C30" s="67"/>
      <c r="D30" s="88">
        <f>SUM(D23:D29)</f>
        <v>4296005328</v>
      </c>
      <c r="E30" s="89">
        <f>SUM(E23:E29)</f>
        <v>738374567</v>
      </c>
      <c r="F30" s="90">
        <f t="shared" si="0"/>
        <v>5034379895</v>
      </c>
      <c r="G30" s="88">
        <f>SUM(G23:G29)</f>
        <v>4423905610</v>
      </c>
      <c r="H30" s="89">
        <f>SUM(H23:H29)</f>
        <v>697345248</v>
      </c>
      <c r="I30" s="90">
        <f t="shared" si="1"/>
        <v>5121250858</v>
      </c>
      <c r="J30" s="88">
        <f>SUM(J23:J29)</f>
        <v>694496251</v>
      </c>
      <c r="K30" s="89">
        <f>SUM(K23:K29)</f>
        <v>74237378</v>
      </c>
      <c r="L30" s="89">
        <f t="shared" si="2"/>
        <v>768733629</v>
      </c>
      <c r="M30" s="105">
        <f t="shared" si="3"/>
        <v>0.15269678590673777</v>
      </c>
      <c r="N30" s="88">
        <f>SUM(N23:N29)</f>
        <v>830072640</v>
      </c>
      <c r="O30" s="89">
        <f>SUM(O23:O29)</f>
        <v>111809041</v>
      </c>
      <c r="P30" s="89">
        <f t="shared" si="4"/>
        <v>941881681</v>
      </c>
      <c r="Q30" s="105">
        <f t="shared" si="5"/>
        <v>0.18708990990835825</v>
      </c>
      <c r="R30" s="88">
        <f>SUM(R23:R29)</f>
        <v>674023033</v>
      </c>
      <c r="S30" s="89">
        <f>SUM(S23:S29)</f>
        <v>85739782</v>
      </c>
      <c r="T30" s="89">
        <f t="shared" si="6"/>
        <v>759762815</v>
      </c>
      <c r="U30" s="105">
        <f t="shared" si="7"/>
        <v>0.14835493047819764</v>
      </c>
      <c r="V30" s="88">
        <f>SUM(V23:V29)</f>
        <v>1151130795</v>
      </c>
      <c r="W30" s="89">
        <f>SUM(W23:W29)</f>
        <v>115534760</v>
      </c>
      <c r="X30" s="89">
        <f t="shared" si="8"/>
        <v>1266665555</v>
      </c>
      <c r="Y30" s="105">
        <f t="shared" si="9"/>
        <v>0.24733519019505137</v>
      </c>
      <c r="Z30" s="88">
        <f t="shared" si="10"/>
        <v>3349722719</v>
      </c>
      <c r="AA30" s="89">
        <f t="shared" si="11"/>
        <v>387320961</v>
      </c>
      <c r="AB30" s="89">
        <f t="shared" si="12"/>
        <v>3737043680</v>
      </c>
      <c r="AC30" s="105">
        <f t="shared" si="13"/>
        <v>0.7297130688613497</v>
      </c>
      <c r="AD30" s="88">
        <f>SUM(AD23:AD29)</f>
        <v>1028019383</v>
      </c>
      <c r="AE30" s="89">
        <f>SUM(AE23:AE29)</f>
        <v>199581962</v>
      </c>
      <c r="AF30" s="89">
        <f t="shared" si="14"/>
        <v>1227601345</v>
      </c>
      <c r="AG30" s="89">
        <f>SUM(AG23:AG29)</f>
        <v>4038405389</v>
      </c>
      <c r="AH30" s="89">
        <f>SUM(AH23:AH29)</f>
        <v>4020999091</v>
      </c>
      <c r="AI30" s="90">
        <f>SUM(AI23:AI29)</f>
        <v>3762196462</v>
      </c>
      <c r="AJ30" s="126">
        <f t="shared" si="15"/>
        <v>0.9356372326521374</v>
      </c>
      <c r="AK30" s="127">
        <f t="shared" si="16"/>
        <v>0.03182157640923733</v>
      </c>
    </row>
    <row r="31" spans="1:37" ht="12.75">
      <c r="A31" s="62" t="s">
        <v>98</v>
      </c>
      <c r="B31" s="63" t="s">
        <v>216</v>
      </c>
      <c r="C31" s="64" t="s">
        <v>217</v>
      </c>
      <c r="D31" s="85">
        <v>775017965</v>
      </c>
      <c r="E31" s="86">
        <v>76152742</v>
      </c>
      <c r="F31" s="87">
        <f t="shared" si="0"/>
        <v>851170707</v>
      </c>
      <c r="G31" s="85">
        <v>722536721</v>
      </c>
      <c r="H31" s="86">
        <v>79188000</v>
      </c>
      <c r="I31" s="87">
        <f t="shared" si="1"/>
        <v>801724721</v>
      </c>
      <c r="J31" s="85">
        <v>102782468</v>
      </c>
      <c r="K31" s="86">
        <v>7618225</v>
      </c>
      <c r="L31" s="86">
        <f t="shared" si="2"/>
        <v>110400693</v>
      </c>
      <c r="M31" s="104">
        <f t="shared" si="3"/>
        <v>0.1297045258866034</v>
      </c>
      <c r="N31" s="85">
        <v>137191921</v>
      </c>
      <c r="O31" s="86">
        <v>23917498</v>
      </c>
      <c r="P31" s="86">
        <f t="shared" si="4"/>
        <v>161109419</v>
      </c>
      <c r="Q31" s="104">
        <f t="shared" si="5"/>
        <v>0.18927979743081078</v>
      </c>
      <c r="R31" s="85">
        <v>83309484</v>
      </c>
      <c r="S31" s="86">
        <v>11200868</v>
      </c>
      <c r="T31" s="86">
        <f t="shared" si="6"/>
        <v>94510352</v>
      </c>
      <c r="U31" s="104">
        <f t="shared" si="7"/>
        <v>0.11788379418077094</v>
      </c>
      <c r="V31" s="85">
        <v>315139818</v>
      </c>
      <c r="W31" s="86">
        <v>20353631</v>
      </c>
      <c r="X31" s="86">
        <f t="shared" si="8"/>
        <v>335493449</v>
      </c>
      <c r="Y31" s="104">
        <f t="shared" si="9"/>
        <v>0.41846464280349915</v>
      </c>
      <c r="Z31" s="85">
        <f t="shared" si="10"/>
        <v>638423691</v>
      </c>
      <c r="AA31" s="86">
        <f t="shared" si="11"/>
        <v>63090222</v>
      </c>
      <c r="AB31" s="86">
        <f t="shared" si="12"/>
        <v>701513913</v>
      </c>
      <c r="AC31" s="104">
        <f t="shared" si="13"/>
        <v>0.8750059647967373</v>
      </c>
      <c r="AD31" s="85">
        <v>119605006</v>
      </c>
      <c r="AE31" s="86">
        <v>16330610</v>
      </c>
      <c r="AF31" s="86">
        <f t="shared" si="14"/>
        <v>135935616</v>
      </c>
      <c r="AG31" s="86">
        <v>822795870</v>
      </c>
      <c r="AH31" s="86">
        <v>786983000</v>
      </c>
      <c r="AI31" s="87">
        <v>531031507</v>
      </c>
      <c r="AJ31" s="124">
        <f t="shared" si="15"/>
        <v>0.6747687141907767</v>
      </c>
      <c r="AK31" s="125">
        <f t="shared" si="16"/>
        <v>1.4680319909684303</v>
      </c>
    </row>
    <row r="32" spans="1:37" ht="12.75">
      <c r="A32" s="62" t="s">
        <v>98</v>
      </c>
      <c r="B32" s="63" t="s">
        <v>218</v>
      </c>
      <c r="C32" s="64" t="s">
        <v>219</v>
      </c>
      <c r="D32" s="85">
        <v>785070584</v>
      </c>
      <c r="E32" s="86">
        <v>90078001</v>
      </c>
      <c r="F32" s="87">
        <f t="shared" si="0"/>
        <v>875148585</v>
      </c>
      <c r="G32" s="85">
        <v>697072698</v>
      </c>
      <c r="H32" s="86">
        <v>125048001</v>
      </c>
      <c r="I32" s="87">
        <f t="shared" si="1"/>
        <v>822120699</v>
      </c>
      <c r="J32" s="85">
        <v>42107050</v>
      </c>
      <c r="K32" s="86">
        <v>7243558</v>
      </c>
      <c r="L32" s="86">
        <f t="shared" si="2"/>
        <v>49350608</v>
      </c>
      <c r="M32" s="104">
        <f t="shared" si="3"/>
        <v>0.05639111900066661</v>
      </c>
      <c r="N32" s="85">
        <v>199436700</v>
      </c>
      <c r="O32" s="86">
        <v>16187341</v>
      </c>
      <c r="P32" s="86">
        <f t="shared" si="4"/>
        <v>215624041</v>
      </c>
      <c r="Q32" s="104">
        <f t="shared" si="5"/>
        <v>0.24638563633168648</v>
      </c>
      <c r="R32" s="85">
        <v>93836936</v>
      </c>
      <c r="S32" s="86">
        <v>27035666</v>
      </c>
      <c r="T32" s="86">
        <f t="shared" si="6"/>
        <v>120872602</v>
      </c>
      <c r="U32" s="104">
        <f t="shared" si="7"/>
        <v>0.14702537248730677</v>
      </c>
      <c r="V32" s="85">
        <v>70923405</v>
      </c>
      <c r="W32" s="86">
        <v>24649272</v>
      </c>
      <c r="X32" s="86">
        <f t="shared" si="8"/>
        <v>95572677</v>
      </c>
      <c r="Y32" s="104">
        <f t="shared" si="9"/>
        <v>0.11625139364116654</v>
      </c>
      <c r="Z32" s="85">
        <f t="shared" si="10"/>
        <v>406304091</v>
      </c>
      <c r="AA32" s="86">
        <f t="shared" si="11"/>
        <v>75115837</v>
      </c>
      <c r="AB32" s="86">
        <f t="shared" si="12"/>
        <v>481419928</v>
      </c>
      <c r="AC32" s="104">
        <f t="shared" si="13"/>
        <v>0.5855830276327831</v>
      </c>
      <c r="AD32" s="85">
        <v>95906257</v>
      </c>
      <c r="AE32" s="86">
        <v>16829560</v>
      </c>
      <c r="AF32" s="86">
        <f t="shared" si="14"/>
        <v>112735817</v>
      </c>
      <c r="AG32" s="86">
        <v>803330599</v>
      </c>
      <c r="AH32" s="86">
        <v>864095393</v>
      </c>
      <c r="AI32" s="87">
        <v>613712382</v>
      </c>
      <c r="AJ32" s="124">
        <f t="shared" si="15"/>
        <v>0.7102368407141826</v>
      </c>
      <c r="AK32" s="125">
        <f t="shared" si="16"/>
        <v>-0.15224212195135822</v>
      </c>
    </row>
    <row r="33" spans="1:37" ht="12.75">
      <c r="A33" s="62" t="s">
        <v>98</v>
      </c>
      <c r="B33" s="63" t="s">
        <v>220</v>
      </c>
      <c r="C33" s="64" t="s">
        <v>221</v>
      </c>
      <c r="D33" s="85">
        <v>1073345310</v>
      </c>
      <c r="E33" s="86">
        <v>166156660</v>
      </c>
      <c r="F33" s="87">
        <f t="shared" si="0"/>
        <v>1239501970</v>
      </c>
      <c r="G33" s="85">
        <v>1014152820</v>
      </c>
      <c r="H33" s="86">
        <v>170745790</v>
      </c>
      <c r="I33" s="87">
        <f t="shared" si="1"/>
        <v>1184898610</v>
      </c>
      <c r="J33" s="85">
        <v>206367231</v>
      </c>
      <c r="K33" s="86">
        <v>10706501</v>
      </c>
      <c r="L33" s="86">
        <f t="shared" si="2"/>
        <v>217073732</v>
      </c>
      <c r="M33" s="104">
        <f t="shared" si="3"/>
        <v>0.17512979991471897</v>
      </c>
      <c r="N33" s="85">
        <v>202331146</v>
      </c>
      <c r="O33" s="86">
        <v>12621775</v>
      </c>
      <c r="P33" s="86">
        <f t="shared" si="4"/>
        <v>214952921</v>
      </c>
      <c r="Q33" s="104">
        <f t="shared" si="5"/>
        <v>0.17341878125453886</v>
      </c>
      <c r="R33" s="85">
        <v>206804784</v>
      </c>
      <c r="S33" s="86">
        <v>17018352</v>
      </c>
      <c r="T33" s="86">
        <f t="shared" si="6"/>
        <v>223823136</v>
      </c>
      <c r="U33" s="104">
        <f t="shared" si="7"/>
        <v>0.18889644574737074</v>
      </c>
      <c r="V33" s="85">
        <v>271793318</v>
      </c>
      <c r="W33" s="86">
        <v>45518215</v>
      </c>
      <c r="X33" s="86">
        <f t="shared" si="8"/>
        <v>317311533</v>
      </c>
      <c r="Y33" s="104">
        <f t="shared" si="9"/>
        <v>0.26779635854244105</v>
      </c>
      <c r="Z33" s="85">
        <f t="shared" si="10"/>
        <v>887296479</v>
      </c>
      <c r="AA33" s="86">
        <f t="shared" si="11"/>
        <v>85864843</v>
      </c>
      <c r="AB33" s="86">
        <f t="shared" si="12"/>
        <v>973161322</v>
      </c>
      <c r="AC33" s="104">
        <f t="shared" si="13"/>
        <v>0.8213034548162733</v>
      </c>
      <c r="AD33" s="85">
        <v>172453874</v>
      </c>
      <c r="AE33" s="86">
        <v>18588495</v>
      </c>
      <c r="AF33" s="86">
        <f t="shared" si="14"/>
        <v>191042369</v>
      </c>
      <c r="AG33" s="86">
        <v>1112081930</v>
      </c>
      <c r="AH33" s="86">
        <v>1129175960</v>
      </c>
      <c r="AI33" s="87">
        <v>877283258</v>
      </c>
      <c r="AJ33" s="124">
        <f t="shared" si="15"/>
        <v>0.7769234283025296</v>
      </c>
      <c r="AK33" s="125">
        <f t="shared" si="16"/>
        <v>0.6609484831084773</v>
      </c>
    </row>
    <row r="34" spans="1:37" ht="12.75">
      <c r="A34" s="62" t="s">
        <v>98</v>
      </c>
      <c r="B34" s="63" t="s">
        <v>222</v>
      </c>
      <c r="C34" s="64" t="s">
        <v>223</v>
      </c>
      <c r="D34" s="85">
        <v>213531008</v>
      </c>
      <c r="E34" s="86">
        <v>33091914</v>
      </c>
      <c r="F34" s="87">
        <f t="shared" si="0"/>
        <v>246622922</v>
      </c>
      <c r="G34" s="85">
        <v>209377188</v>
      </c>
      <c r="H34" s="86">
        <v>33341913</v>
      </c>
      <c r="I34" s="87">
        <f t="shared" si="1"/>
        <v>242719101</v>
      </c>
      <c r="J34" s="85">
        <v>42447468</v>
      </c>
      <c r="K34" s="86">
        <v>0</v>
      </c>
      <c r="L34" s="86">
        <f t="shared" si="2"/>
        <v>42447468</v>
      </c>
      <c r="M34" s="104">
        <f t="shared" si="3"/>
        <v>0.1721148531359952</v>
      </c>
      <c r="N34" s="85">
        <v>35052417</v>
      </c>
      <c r="O34" s="86">
        <v>56623</v>
      </c>
      <c r="P34" s="86">
        <f t="shared" si="4"/>
        <v>35109040</v>
      </c>
      <c r="Q34" s="104">
        <f t="shared" si="5"/>
        <v>0.14235919238682931</v>
      </c>
      <c r="R34" s="85">
        <v>51741598</v>
      </c>
      <c r="S34" s="86">
        <v>0</v>
      </c>
      <c r="T34" s="86">
        <f t="shared" si="6"/>
        <v>51741598</v>
      </c>
      <c r="U34" s="104">
        <f t="shared" si="7"/>
        <v>0.21317480901513391</v>
      </c>
      <c r="V34" s="85">
        <v>37009007</v>
      </c>
      <c r="W34" s="86">
        <v>123079</v>
      </c>
      <c r="X34" s="86">
        <f t="shared" si="8"/>
        <v>37132086</v>
      </c>
      <c r="Y34" s="104">
        <f t="shared" si="9"/>
        <v>0.15298378185736605</v>
      </c>
      <c r="Z34" s="85">
        <f t="shared" si="10"/>
        <v>166250490</v>
      </c>
      <c r="AA34" s="86">
        <f t="shared" si="11"/>
        <v>179702</v>
      </c>
      <c r="AB34" s="86">
        <f t="shared" si="12"/>
        <v>166430192</v>
      </c>
      <c r="AC34" s="104">
        <f t="shared" si="13"/>
        <v>0.685690542336015</v>
      </c>
      <c r="AD34" s="85">
        <v>67301524</v>
      </c>
      <c r="AE34" s="86">
        <v>0</v>
      </c>
      <c r="AF34" s="86">
        <f t="shared" si="14"/>
        <v>67301524</v>
      </c>
      <c r="AG34" s="86">
        <v>228190865</v>
      </c>
      <c r="AH34" s="86">
        <v>233413327</v>
      </c>
      <c r="AI34" s="87">
        <v>203271355</v>
      </c>
      <c r="AJ34" s="124">
        <f t="shared" si="15"/>
        <v>0.8708643915606412</v>
      </c>
      <c r="AK34" s="125">
        <f t="shared" si="16"/>
        <v>-0.4482727315357673</v>
      </c>
    </row>
    <row r="35" spans="1:37" ht="12.75">
      <c r="A35" s="62" t="s">
        <v>113</v>
      </c>
      <c r="B35" s="63" t="s">
        <v>224</v>
      </c>
      <c r="C35" s="64" t="s">
        <v>225</v>
      </c>
      <c r="D35" s="85">
        <v>154682000</v>
      </c>
      <c r="E35" s="86">
        <v>2915000</v>
      </c>
      <c r="F35" s="87">
        <f t="shared" si="0"/>
        <v>157597000</v>
      </c>
      <c r="G35" s="85">
        <v>154682000</v>
      </c>
      <c r="H35" s="86">
        <v>2915000</v>
      </c>
      <c r="I35" s="87">
        <f t="shared" si="1"/>
        <v>157597000</v>
      </c>
      <c r="J35" s="85">
        <v>14796293</v>
      </c>
      <c r="K35" s="86">
        <v>0</v>
      </c>
      <c r="L35" s="86">
        <f t="shared" si="2"/>
        <v>14796293</v>
      </c>
      <c r="M35" s="104">
        <f t="shared" si="3"/>
        <v>0.09388689505510892</v>
      </c>
      <c r="N35" s="85">
        <v>37745177</v>
      </c>
      <c r="O35" s="86">
        <v>30019</v>
      </c>
      <c r="P35" s="86">
        <f t="shared" si="4"/>
        <v>37775196</v>
      </c>
      <c r="Q35" s="104">
        <f t="shared" si="5"/>
        <v>0.2396948926692767</v>
      </c>
      <c r="R35" s="85">
        <v>36403760</v>
      </c>
      <c r="S35" s="86">
        <v>178536</v>
      </c>
      <c r="T35" s="86">
        <f t="shared" si="6"/>
        <v>36582296</v>
      </c>
      <c r="U35" s="104">
        <f t="shared" si="7"/>
        <v>0.23212558614694442</v>
      </c>
      <c r="V35" s="85">
        <v>46315690</v>
      </c>
      <c r="W35" s="86">
        <v>253286</v>
      </c>
      <c r="X35" s="86">
        <f t="shared" si="8"/>
        <v>46568976</v>
      </c>
      <c r="Y35" s="104">
        <f t="shared" si="9"/>
        <v>0.29549405128270206</v>
      </c>
      <c r="Z35" s="85">
        <f t="shared" si="10"/>
        <v>135260920</v>
      </c>
      <c r="AA35" s="86">
        <f t="shared" si="11"/>
        <v>461841</v>
      </c>
      <c r="AB35" s="86">
        <f t="shared" si="12"/>
        <v>135722761</v>
      </c>
      <c r="AC35" s="104">
        <f t="shared" si="13"/>
        <v>0.8612014251540321</v>
      </c>
      <c r="AD35" s="85">
        <v>34398471</v>
      </c>
      <c r="AE35" s="86">
        <v>804970</v>
      </c>
      <c r="AF35" s="86">
        <f t="shared" si="14"/>
        <v>35203441</v>
      </c>
      <c r="AG35" s="86">
        <v>154946000</v>
      </c>
      <c r="AH35" s="86">
        <v>171819323</v>
      </c>
      <c r="AI35" s="87">
        <v>148153750</v>
      </c>
      <c r="AJ35" s="124">
        <f t="shared" si="15"/>
        <v>0.8622647756562282</v>
      </c>
      <c r="AK35" s="125">
        <f t="shared" si="16"/>
        <v>0.322852956334581</v>
      </c>
    </row>
    <row r="36" spans="1:37" ht="16.5">
      <c r="A36" s="65"/>
      <c r="B36" s="66" t="s">
        <v>226</v>
      </c>
      <c r="C36" s="67"/>
      <c r="D36" s="88">
        <f>SUM(D31:D35)</f>
        <v>3001646867</v>
      </c>
      <c r="E36" s="89">
        <f>SUM(E31:E35)</f>
        <v>368394317</v>
      </c>
      <c r="F36" s="90">
        <f t="shared" si="0"/>
        <v>3370041184</v>
      </c>
      <c r="G36" s="88">
        <f>SUM(G31:G35)</f>
        <v>2797821427</v>
      </c>
      <c r="H36" s="89">
        <f>SUM(H31:H35)</f>
        <v>411238704</v>
      </c>
      <c r="I36" s="90">
        <f t="shared" si="1"/>
        <v>3209060131</v>
      </c>
      <c r="J36" s="88">
        <f>SUM(J31:J35)</f>
        <v>408500510</v>
      </c>
      <c r="K36" s="89">
        <f>SUM(K31:K35)</f>
        <v>25568284</v>
      </c>
      <c r="L36" s="89">
        <f t="shared" si="2"/>
        <v>434068794</v>
      </c>
      <c r="M36" s="105">
        <f t="shared" si="3"/>
        <v>0.12880222237663908</v>
      </c>
      <c r="N36" s="88">
        <f>SUM(N31:N35)</f>
        <v>611757361</v>
      </c>
      <c r="O36" s="89">
        <f>SUM(O31:O35)</f>
        <v>52813256</v>
      </c>
      <c r="P36" s="89">
        <f t="shared" si="4"/>
        <v>664570617</v>
      </c>
      <c r="Q36" s="105">
        <f t="shared" si="5"/>
        <v>0.19719955357079696</v>
      </c>
      <c r="R36" s="88">
        <f>SUM(R31:R35)</f>
        <v>472096562</v>
      </c>
      <c r="S36" s="89">
        <f>SUM(S31:S35)</f>
        <v>55433422</v>
      </c>
      <c r="T36" s="89">
        <f t="shared" si="6"/>
        <v>527529984</v>
      </c>
      <c r="U36" s="105">
        <f t="shared" si="7"/>
        <v>0.16438769062130734</v>
      </c>
      <c r="V36" s="88">
        <f>SUM(V31:V35)</f>
        <v>741181238</v>
      </c>
      <c r="W36" s="89">
        <f>SUM(W31:W35)</f>
        <v>90897483</v>
      </c>
      <c r="X36" s="89">
        <f t="shared" si="8"/>
        <v>832078721</v>
      </c>
      <c r="Y36" s="105">
        <f t="shared" si="9"/>
        <v>0.2592904735445732</v>
      </c>
      <c r="Z36" s="88">
        <f t="shared" si="10"/>
        <v>2233535671</v>
      </c>
      <c r="AA36" s="89">
        <f t="shared" si="11"/>
        <v>224712445</v>
      </c>
      <c r="AB36" s="89">
        <f t="shared" si="12"/>
        <v>2458248116</v>
      </c>
      <c r="AC36" s="105">
        <f t="shared" si="13"/>
        <v>0.7660336720564866</v>
      </c>
      <c r="AD36" s="88">
        <f>SUM(AD31:AD35)</f>
        <v>489665132</v>
      </c>
      <c r="AE36" s="89">
        <f>SUM(AE31:AE35)</f>
        <v>52553635</v>
      </c>
      <c r="AF36" s="89">
        <f t="shared" si="14"/>
        <v>542218767</v>
      </c>
      <c r="AG36" s="89">
        <f>SUM(AG31:AG35)</f>
        <v>3121345264</v>
      </c>
      <c r="AH36" s="89">
        <f>SUM(AH31:AH35)</f>
        <v>3185487003</v>
      </c>
      <c r="AI36" s="90">
        <f>SUM(AI31:AI35)</f>
        <v>2373452252</v>
      </c>
      <c r="AJ36" s="126">
        <f t="shared" si="15"/>
        <v>0.7450830123509375</v>
      </c>
      <c r="AK36" s="127">
        <f t="shared" si="16"/>
        <v>0.5345811905473938</v>
      </c>
    </row>
    <row r="37" spans="1:37" ht="16.5">
      <c r="A37" s="68"/>
      <c r="B37" s="69" t="s">
        <v>227</v>
      </c>
      <c r="C37" s="70"/>
      <c r="D37" s="91">
        <f>SUM(D9,D11:D14,D16:D21,D23:D29,D31:D35)</f>
        <v>17549597232</v>
      </c>
      <c r="E37" s="92">
        <f>SUM(E9,E11:E14,E16:E21,E23:E29,E31:E35)</f>
        <v>2821395374</v>
      </c>
      <c r="F37" s="93">
        <f t="shared" si="0"/>
        <v>20370992606</v>
      </c>
      <c r="G37" s="91">
        <f>SUM(G9,G11:G14,G16:G21,G23:G29,G31:G35)</f>
        <v>17476931671</v>
      </c>
      <c r="H37" s="92">
        <f>SUM(H9,H11:H14,H16:H21,H23:H29,H31:H35)</f>
        <v>2902269006</v>
      </c>
      <c r="I37" s="93">
        <f t="shared" si="1"/>
        <v>20379200677</v>
      </c>
      <c r="J37" s="91">
        <f>SUM(J9,J11:J14,J16:J21,J23:J29,J31:J35)</f>
        <v>2944832517</v>
      </c>
      <c r="K37" s="92">
        <f>SUM(K9,K11:K14,K16:K21,K23:K29,K31:K35)</f>
        <v>313753034</v>
      </c>
      <c r="L37" s="92">
        <f t="shared" si="2"/>
        <v>3258585551</v>
      </c>
      <c r="M37" s="106">
        <f t="shared" si="3"/>
        <v>0.15996204083055962</v>
      </c>
      <c r="N37" s="91">
        <f>SUM(N9,N11:N14,N16:N21,N23:N29,N31:N35)</f>
        <v>3734979644</v>
      </c>
      <c r="O37" s="92">
        <f>SUM(O9,O11:O14,O16:O21,O23:O29,O31:O35)</f>
        <v>529782063</v>
      </c>
      <c r="P37" s="92">
        <f t="shared" si="4"/>
        <v>4264761707</v>
      </c>
      <c r="Q37" s="106">
        <f t="shared" si="5"/>
        <v>0.2093546342824685</v>
      </c>
      <c r="R37" s="91">
        <f>SUM(R9,R11:R14,R16:R21,R23:R29,R31:R35)</f>
        <v>2918752311</v>
      </c>
      <c r="S37" s="92">
        <f>SUM(S9,S11:S14,S16:S21,S23:S29,S31:S35)</f>
        <v>357214609</v>
      </c>
      <c r="T37" s="92">
        <f t="shared" si="6"/>
        <v>3275966920</v>
      </c>
      <c r="U37" s="106">
        <f t="shared" si="7"/>
        <v>0.16075051087245348</v>
      </c>
      <c r="V37" s="91">
        <f>SUM(V9,V11:V14,V16:V21,V23:V29,V31:V35)</f>
        <v>3637698539</v>
      </c>
      <c r="W37" s="92">
        <f>SUM(W9,W11:W14,W16:W21,W23:W29,W31:W35)</f>
        <v>460019523</v>
      </c>
      <c r="X37" s="92">
        <f t="shared" si="8"/>
        <v>4097718062</v>
      </c>
      <c r="Y37" s="106">
        <f t="shared" si="9"/>
        <v>0.20107354193850652</v>
      </c>
      <c r="Z37" s="91">
        <f t="shared" si="10"/>
        <v>13236263011</v>
      </c>
      <c r="AA37" s="92">
        <f t="shared" si="11"/>
        <v>1660769229</v>
      </c>
      <c r="AB37" s="92">
        <f t="shared" si="12"/>
        <v>14897032240</v>
      </c>
      <c r="AC37" s="106">
        <f t="shared" si="13"/>
        <v>0.7309919793278652</v>
      </c>
      <c r="AD37" s="91">
        <f>SUM(AD9,AD11:AD14,AD16:AD21,AD23:AD29,AD31:AD35)</f>
        <v>4006910277</v>
      </c>
      <c r="AE37" s="92">
        <f>SUM(AE9,AE11:AE14,AE16:AE21,AE23:AE29,AE31:AE35)</f>
        <v>565867221</v>
      </c>
      <c r="AF37" s="92">
        <f t="shared" si="14"/>
        <v>4572777498</v>
      </c>
      <c r="AG37" s="92">
        <f>SUM(AG9,AG11:AG14,AG16:AG21,AG23:AG29,AG31:AG35)</f>
        <v>19798148189</v>
      </c>
      <c r="AH37" s="92">
        <f>SUM(AH9,AH11:AH14,AH16:AH21,AH23:AH29,AH31:AH35)</f>
        <v>19840870732</v>
      </c>
      <c r="AI37" s="93">
        <f>SUM(AI9,AI11:AI14,AI16:AI21,AI23:AI29,AI31:AI35)</f>
        <v>16532154245</v>
      </c>
      <c r="AJ37" s="128">
        <f t="shared" si="15"/>
        <v>0.8332373346063087</v>
      </c>
      <c r="AK37" s="129">
        <f t="shared" si="16"/>
        <v>-0.10388859641821124</v>
      </c>
    </row>
    <row r="38" spans="1:37" ht="12.75">
      <c r="A38" s="71"/>
      <c r="B38" s="71"/>
      <c r="C38" s="71"/>
      <c r="D38" s="94"/>
      <c r="E38" s="94"/>
      <c r="F38" s="94"/>
      <c r="G38" s="94"/>
      <c r="H38" s="94"/>
      <c r="I38" s="94"/>
      <c r="J38" s="94"/>
      <c r="K38" s="94"/>
      <c r="L38" s="94"/>
      <c r="M38" s="107"/>
      <c r="N38" s="94"/>
      <c r="O38" s="94"/>
      <c r="P38" s="94"/>
      <c r="Q38" s="107"/>
      <c r="R38" s="94"/>
      <c r="S38" s="94"/>
      <c r="T38" s="94"/>
      <c r="U38" s="107"/>
      <c r="V38" s="94"/>
      <c r="W38" s="94"/>
      <c r="X38" s="94"/>
      <c r="Y38" s="107"/>
      <c r="Z38" s="94"/>
      <c r="AA38" s="94"/>
      <c r="AB38" s="94"/>
      <c r="AC38" s="107"/>
      <c r="AD38" s="94"/>
      <c r="AE38" s="94"/>
      <c r="AF38" s="94"/>
      <c r="AG38" s="94"/>
      <c r="AH38" s="94"/>
      <c r="AI38" s="94"/>
      <c r="AJ38" s="107"/>
      <c r="AK38" s="107"/>
    </row>
    <row r="39" spans="1:37" ht="12.75">
      <c r="A39" s="71"/>
      <c r="B39" s="71"/>
      <c r="C39" s="71"/>
      <c r="D39" s="94"/>
      <c r="E39" s="94"/>
      <c r="F39" s="94"/>
      <c r="G39" s="94"/>
      <c r="H39" s="94"/>
      <c r="I39" s="94"/>
      <c r="J39" s="94"/>
      <c r="K39" s="94"/>
      <c r="L39" s="94"/>
      <c r="M39" s="107"/>
      <c r="N39" s="94"/>
      <c r="O39" s="94"/>
      <c r="P39" s="94"/>
      <c r="Q39" s="107"/>
      <c r="R39" s="94"/>
      <c r="S39" s="94"/>
      <c r="T39" s="94"/>
      <c r="U39" s="107"/>
      <c r="V39" s="94"/>
      <c r="W39" s="94"/>
      <c r="X39" s="94"/>
      <c r="Y39" s="107"/>
      <c r="Z39" s="94"/>
      <c r="AA39" s="94"/>
      <c r="AB39" s="94"/>
      <c r="AC39" s="107"/>
      <c r="AD39" s="94"/>
      <c r="AE39" s="94"/>
      <c r="AF39" s="94"/>
      <c r="AG39" s="94"/>
      <c r="AH39" s="94"/>
      <c r="AI39" s="94"/>
      <c r="AJ39" s="107"/>
      <c r="AK39" s="107"/>
    </row>
    <row r="40" spans="1:37" ht="12.75">
      <c r="A40" s="71"/>
      <c r="B40" s="71"/>
      <c r="C40" s="71"/>
      <c r="D40" s="94"/>
      <c r="E40" s="94"/>
      <c r="F40" s="94"/>
      <c r="G40" s="94"/>
      <c r="H40" s="94"/>
      <c r="I40" s="94"/>
      <c r="J40" s="94"/>
      <c r="K40" s="94"/>
      <c r="L40" s="94"/>
      <c r="M40" s="107"/>
      <c r="N40" s="94"/>
      <c r="O40" s="94"/>
      <c r="P40" s="94"/>
      <c r="Q40" s="107"/>
      <c r="R40" s="94"/>
      <c r="S40" s="94"/>
      <c r="T40" s="94"/>
      <c r="U40" s="107"/>
      <c r="V40" s="94"/>
      <c r="W40" s="94"/>
      <c r="X40" s="94"/>
      <c r="Y40" s="107"/>
      <c r="Z40" s="94"/>
      <c r="AA40" s="94"/>
      <c r="AB40" s="94"/>
      <c r="AC40" s="107"/>
      <c r="AD40" s="94"/>
      <c r="AE40" s="94"/>
      <c r="AF40" s="94"/>
      <c r="AG40" s="94"/>
      <c r="AH40" s="94"/>
      <c r="AI40" s="94"/>
      <c r="AJ40" s="107"/>
      <c r="AK40" s="107"/>
    </row>
    <row r="41" spans="1:37" ht="12.75">
      <c r="A41" s="71"/>
      <c r="B41" s="71"/>
      <c r="C41" s="71"/>
      <c r="D41" s="94"/>
      <c r="E41" s="94"/>
      <c r="F41" s="94"/>
      <c r="G41" s="94"/>
      <c r="H41" s="94"/>
      <c r="I41" s="94"/>
      <c r="J41" s="94"/>
      <c r="K41" s="94"/>
      <c r="L41" s="94"/>
      <c r="M41" s="107"/>
      <c r="N41" s="94"/>
      <c r="O41" s="94"/>
      <c r="P41" s="94"/>
      <c r="Q41" s="107"/>
      <c r="R41" s="94"/>
      <c r="S41" s="94"/>
      <c r="T41" s="94"/>
      <c r="U41" s="107"/>
      <c r="V41" s="94"/>
      <c r="W41" s="94"/>
      <c r="X41" s="94"/>
      <c r="Y41" s="107"/>
      <c r="Z41" s="94"/>
      <c r="AA41" s="94"/>
      <c r="AB41" s="94"/>
      <c r="AC41" s="107"/>
      <c r="AD41" s="94"/>
      <c r="AE41" s="94"/>
      <c r="AF41" s="94"/>
      <c r="AG41" s="94"/>
      <c r="AH41" s="94"/>
      <c r="AI41" s="94"/>
      <c r="AJ41" s="107"/>
      <c r="AK41" s="107"/>
    </row>
    <row r="42" spans="1:37" ht="12.75">
      <c r="A42" s="71"/>
      <c r="B42" s="71"/>
      <c r="C42" s="71"/>
      <c r="D42" s="94"/>
      <c r="E42" s="94"/>
      <c r="F42" s="94"/>
      <c r="G42" s="94"/>
      <c r="H42" s="94"/>
      <c r="I42" s="94"/>
      <c r="J42" s="94"/>
      <c r="K42" s="94"/>
      <c r="L42" s="94"/>
      <c r="M42" s="107"/>
      <c r="N42" s="94"/>
      <c r="O42" s="94"/>
      <c r="P42" s="94"/>
      <c r="Q42" s="107"/>
      <c r="R42" s="94"/>
      <c r="S42" s="94"/>
      <c r="T42" s="94"/>
      <c r="U42" s="107"/>
      <c r="V42" s="94"/>
      <c r="W42" s="94"/>
      <c r="X42" s="94"/>
      <c r="Y42" s="107"/>
      <c r="Z42" s="94"/>
      <c r="AA42" s="94"/>
      <c r="AB42" s="94"/>
      <c r="AC42" s="107"/>
      <c r="AD42" s="94"/>
      <c r="AE42" s="94"/>
      <c r="AF42" s="94"/>
      <c r="AG42" s="94"/>
      <c r="AH42" s="94"/>
      <c r="AI42" s="94"/>
      <c r="AJ42" s="107"/>
      <c r="AK42" s="107"/>
    </row>
    <row r="43" spans="1:37" ht="12.75">
      <c r="A43" s="71"/>
      <c r="B43" s="71"/>
      <c r="C43" s="71"/>
      <c r="D43" s="94"/>
      <c r="E43" s="94"/>
      <c r="F43" s="94"/>
      <c r="G43" s="94"/>
      <c r="H43" s="94"/>
      <c r="I43" s="94"/>
      <c r="J43" s="94"/>
      <c r="K43" s="94"/>
      <c r="L43" s="94"/>
      <c r="M43" s="107"/>
      <c r="N43" s="94"/>
      <c r="O43" s="94"/>
      <c r="P43" s="94"/>
      <c r="Q43" s="107"/>
      <c r="R43" s="94"/>
      <c r="S43" s="94"/>
      <c r="T43" s="94"/>
      <c r="U43" s="107"/>
      <c r="V43" s="94"/>
      <c r="W43" s="94"/>
      <c r="X43" s="94"/>
      <c r="Y43" s="107"/>
      <c r="Z43" s="94"/>
      <c r="AA43" s="94"/>
      <c r="AB43" s="94"/>
      <c r="AC43" s="107"/>
      <c r="AD43" s="94"/>
      <c r="AE43" s="94"/>
      <c r="AF43" s="94"/>
      <c r="AG43" s="94"/>
      <c r="AH43" s="94"/>
      <c r="AI43" s="94"/>
      <c r="AJ43" s="107"/>
      <c r="AK43" s="107"/>
    </row>
    <row r="44" spans="1:37" ht="12.75">
      <c r="A44" s="71"/>
      <c r="B44" s="71"/>
      <c r="C44" s="71"/>
      <c r="D44" s="94"/>
      <c r="E44" s="94"/>
      <c r="F44" s="94"/>
      <c r="G44" s="94"/>
      <c r="H44" s="94"/>
      <c r="I44" s="94"/>
      <c r="J44" s="94"/>
      <c r="K44" s="94"/>
      <c r="L44" s="94"/>
      <c r="M44" s="107"/>
      <c r="N44" s="94"/>
      <c r="O44" s="94"/>
      <c r="P44" s="94"/>
      <c r="Q44" s="107"/>
      <c r="R44" s="94"/>
      <c r="S44" s="94"/>
      <c r="T44" s="94"/>
      <c r="U44" s="107"/>
      <c r="V44" s="94"/>
      <c r="W44" s="94"/>
      <c r="X44" s="94"/>
      <c r="Y44" s="107"/>
      <c r="Z44" s="94"/>
      <c r="AA44" s="94"/>
      <c r="AB44" s="94"/>
      <c r="AC44" s="107"/>
      <c r="AD44" s="94"/>
      <c r="AE44" s="94"/>
      <c r="AF44" s="94"/>
      <c r="AG44" s="94"/>
      <c r="AH44" s="94"/>
      <c r="AI44" s="94"/>
      <c r="AJ44" s="107"/>
      <c r="AK44" s="107"/>
    </row>
    <row r="45" spans="1:37" ht="12.75">
      <c r="A45" s="71"/>
      <c r="B45" s="71"/>
      <c r="C45" s="71"/>
      <c r="D45" s="94"/>
      <c r="E45" s="94"/>
      <c r="F45" s="94"/>
      <c r="G45" s="94"/>
      <c r="H45" s="94"/>
      <c r="I45" s="94"/>
      <c r="J45" s="94"/>
      <c r="K45" s="94"/>
      <c r="L45" s="94"/>
      <c r="M45" s="107"/>
      <c r="N45" s="94"/>
      <c r="O45" s="94"/>
      <c r="P45" s="94"/>
      <c r="Q45" s="107"/>
      <c r="R45" s="94"/>
      <c r="S45" s="94"/>
      <c r="T45" s="94"/>
      <c r="U45" s="107"/>
      <c r="V45" s="94"/>
      <c r="W45" s="94"/>
      <c r="X45" s="94"/>
      <c r="Y45" s="107"/>
      <c r="Z45" s="94"/>
      <c r="AA45" s="94"/>
      <c r="AB45" s="94"/>
      <c r="AC45" s="107"/>
      <c r="AD45" s="94"/>
      <c r="AE45" s="94"/>
      <c r="AF45" s="94"/>
      <c r="AG45" s="94"/>
      <c r="AH45" s="94"/>
      <c r="AI45" s="94"/>
      <c r="AJ45" s="107"/>
      <c r="AK45" s="107"/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1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</row>
    <row r="3" spans="1:37" ht="16.5">
      <c r="A3" s="5"/>
      <c r="B3" s="133" t="s">
        <v>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</row>
    <row r="4" spans="1:37" ht="15" customHeight="1">
      <c r="A4" s="8"/>
      <c r="B4" s="9"/>
      <c r="C4" s="10"/>
      <c r="D4" s="135" t="s">
        <v>2</v>
      </c>
      <c r="E4" s="135"/>
      <c r="F4" s="135"/>
      <c r="G4" s="135" t="s">
        <v>3</v>
      </c>
      <c r="H4" s="135"/>
      <c r="I4" s="135"/>
      <c r="J4" s="136" t="s">
        <v>4</v>
      </c>
      <c r="K4" s="137"/>
      <c r="L4" s="137"/>
      <c r="M4" s="138"/>
      <c r="N4" s="136" t="s">
        <v>5</v>
      </c>
      <c r="O4" s="139"/>
      <c r="P4" s="139"/>
      <c r="Q4" s="140"/>
      <c r="R4" s="136" t="s">
        <v>6</v>
      </c>
      <c r="S4" s="139"/>
      <c r="T4" s="139"/>
      <c r="U4" s="140"/>
      <c r="V4" s="136" t="s">
        <v>7</v>
      </c>
      <c r="W4" s="141"/>
      <c r="X4" s="141"/>
      <c r="Y4" s="142"/>
      <c r="Z4" s="136" t="s">
        <v>8</v>
      </c>
      <c r="AA4" s="137"/>
      <c r="AB4" s="137"/>
      <c r="AC4" s="138"/>
      <c r="AD4" s="136" t="s">
        <v>9</v>
      </c>
      <c r="AE4" s="137"/>
      <c r="AF4" s="137"/>
      <c r="AG4" s="137"/>
      <c r="AH4" s="137"/>
      <c r="AI4" s="137"/>
      <c r="AJ4" s="138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26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96</v>
      </c>
      <c r="B9" s="63" t="s">
        <v>45</v>
      </c>
      <c r="C9" s="64" t="s">
        <v>46</v>
      </c>
      <c r="D9" s="85">
        <v>32773094191</v>
      </c>
      <c r="E9" s="86">
        <v>6715955712</v>
      </c>
      <c r="F9" s="87">
        <f>$D9+$E9</f>
        <v>39489049903</v>
      </c>
      <c r="G9" s="85">
        <v>32635946378</v>
      </c>
      <c r="H9" s="86">
        <v>6620082394</v>
      </c>
      <c r="I9" s="87">
        <f>$G9+$H9</f>
        <v>39256028772</v>
      </c>
      <c r="J9" s="85">
        <v>7889929209</v>
      </c>
      <c r="K9" s="86">
        <v>377682198</v>
      </c>
      <c r="L9" s="86">
        <f>$J9+$K9</f>
        <v>8267611407</v>
      </c>
      <c r="M9" s="104">
        <f>IF($F9=0,0,$L9/$F9)</f>
        <v>0.20936465747614522</v>
      </c>
      <c r="N9" s="85">
        <v>7737465984</v>
      </c>
      <c r="O9" s="86">
        <v>1223538368</v>
      </c>
      <c r="P9" s="86">
        <f>$N9+$O9</f>
        <v>8961004352</v>
      </c>
      <c r="Q9" s="104">
        <f>IF($F9=0,0,$P9/$F9)</f>
        <v>0.22692377694605484</v>
      </c>
      <c r="R9" s="85">
        <v>7605706981</v>
      </c>
      <c r="S9" s="86">
        <v>1042620237</v>
      </c>
      <c r="T9" s="86">
        <f>$R9+$S9</f>
        <v>8648327218</v>
      </c>
      <c r="U9" s="104">
        <f>IF($I9=0,0,$T9/$I9)</f>
        <v>0.22030570815580205</v>
      </c>
      <c r="V9" s="85">
        <v>8540558878</v>
      </c>
      <c r="W9" s="86">
        <v>2525556860</v>
      </c>
      <c r="X9" s="86">
        <f>$V9+$W9</f>
        <v>11066115738</v>
      </c>
      <c r="Y9" s="104">
        <f>IF($I9=0,0,$X9/$I9)</f>
        <v>0.2818959554536776</v>
      </c>
      <c r="Z9" s="85">
        <f>$J9+$N9+$R9+$V9</f>
        <v>31773661052</v>
      </c>
      <c r="AA9" s="86">
        <f>$K9+$O9+$S9+$W9</f>
        <v>5169397663</v>
      </c>
      <c r="AB9" s="86">
        <f>$Z9+$AA9</f>
        <v>36943058715</v>
      </c>
      <c r="AC9" s="104">
        <f>IF($I9=0,0,$AB9/$I9)</f>
        <v>0.9410798766621609</v>
      </c>
      <c r="AD9" s="85">
        <v>8993962003</v>
      </c>
      <c r="AE9" s="86">
        <v>2793397426</v>
      </c>
      <c r="AF9" s="86">
        <f>$AD9+$AE9</f>
        <v>11787359429</v>
      </c>
      <c r="AG9" s="86">
        <v>37509158197</v>
      </c>
      <c r="AH9" s="86">
        <v>37461616771</v>
      </c>
      <c r="AI9" s="87">
        <v>36128023239</v>
      </c>
      <c r="AJ9" s="124">
        <f>IF($AH9=0,0,$AI9/$AH9)</f>
        <v>0.9644010684281953</v>
      </c>
      <c r="AK9" s="125">
        <f>IF($AF9=0,0,(($X9/$AF9)-1))</f>
        <v>-0.061187893297420914</v>
      </c>
    </row>
    <row r="10" spans="1:37" ht="12.75">
      <c r="A10" s="62" t="s">
        <v>96</v>
      </c>
      <c r="B10" s="63" t="s">
        <v>49</v>
      </c>
      <c r="C10" s="64" t="s">
        <v>50</v>
      </c>
      <c r="D10" s="85">
        <v>47740116608</v>
      </c>
      <c r="E10" s="86">
        <v>8589421000</v>
      </c>
      <c r="F10" s="87">
        <f aca="true" t="shared" si="0" ref="F10:F23">$D10+$E10</f>
        <v>56329537608</v>
      </c>
      <c r="G10" s="85">
        <v>47236903637</v>
      </c>
      <c r="H10" s="86">
        <v>7041070000</v>
      </c>
      <c r="I10" s="87">
        <f aca="true" t="shared" si="1" ref="I10:I23">$G10+$H10</f>
        <v>54277973637</v>
      </c>
      <c r="J10" s="85">
        <v>11529977732</v>
      </c>
      <c r="K10" s="86">
        <v>476036000</v>
      </c>
      <c r="L10" s="86">
        <f aca="true" t="shared" si="2" ref="L10:L23">$J10+$K10</f>
        <v>12006013732</v>
      </c>
      <c r="M10" s="104">
        <f aca="true" t="shared" si="3" ref="M10:M23">IF($F10=0,0,$L10/$F10)</f>
        <v>0.21313886535959936</v>
      </c>
      <c r="N10" s="85">
        <v>11269780544</v>
      </c>
      <c r="O10" s="86">
        <v>1403080000</v>
      </c>
      <c r="P10" s="86">
        <f aca="true" t="shared" si="4" ref="P10:P23">$N10+$O10</f>
        <v>12672860544</v>
      </c>
      <c r="Q10" s="104">
        <f aca="true" t="shared" si="5" ref="Q10:Q23">IF($F10=0,0,$P10/$F10)</f>
        <v>0.22497718039496534</v>
      </c>
      <c r="R10" s="85">
        <v>10046655212</v>
      </c>
      <c r="S10" s="86">
        <v>948602000</v>
      </c>
      <c r="T10" s="86">
        <f aca="true" t="shared" si="6" ref="T10:T23">$R10+$S10</f>
        <v>10995257212</v>
      </c>
      <c r="U10" s="104">
        <f aca="true" t="shared" si="7" ref="U10:U23">IF($I10=0,0,$T10/$I10)</f>
        <v>0.20257309687966676</v>
      </c>
      <c r="V10" s="85">
        <v>11090375755</v>
      </c>
      <c r="W10" s="86">
        <v>2657581000</v>
      </c>
      <c r="X10" s="86">
        <f aca="true" t="shared" si="8" ref="X10:X23">$V10+$W10</f>
        <v>13747956755</v>
      </c>
      <c r="Y10" s="104">
        <f aca="true" t="shared" si="9" ref="Y10:Y23">IF($I10=0,0,$X10/$I10)</f>
        <v>0.2532879515168257</v>
      </c>
      <c r="Z10" s="85">
        <f aca="true" t="shared" si="10" ref="Z10:Z23">$J10+$N10+$R10+$V10</f>
        <v>43936789243</v>
      </c>
      <c r="AA10" s="86">
        <f aca="true" t="shared" si="11" ref="AA10:AA23">$K10+$O10+$S10+$W10</f>
        <v>5485299000</v>
      </c>
      <c r="AB10" s="86">
        <f aca="true" t="shared" si="12" ref="AB10:AB23">$Z10+$AA10</f>
        <v>49422088243</v>
      </c>
      <c r="AC10" s="104">
        <f aca="true" t="shared" si="13" ref="AC10:AC23">IF($I10=0,0,$AB10/$I10)</f>
        <v>0.9105367229352523</v>
      </c>
      <c r="AD10" s="85">
        <v>11760935051</v>
      </c>
      <c r="AE10" s="86">
        <v>3393447000</v>
      </c>
      <c r="AF10" s="86">
        <f aca="true" t="shared" si="14" ref="AF10:AF23">$AD10+$AE10</f>
        <v>15154382051</v>
      </c>
      <c r="AG10" s="86">
        <v>55265939748</v>
      </c>
      <c r="AH10" s="86">
        <v>55612551392</v>
      </c>
      <c r="AI10" s="87">
        <v>50796365952</v>
      </c>
      <c r="AJ10" s="124">
        <f aca="true" t="shared" si="15" ref="AJ10:AJ23">IF($AH10=0,0,$AI10/$AH10)</f>
        <v>0.9133975097446649</v>
      </c>
      <c r="AK10" s="125">
        <f aca="true" t="shared" si="16" ref="AK10:AK23">IF($AF10=0,0,(($X10/$AF10)-1))</f>
        <v>-0.09280650911840993</v>
      </c>
    </row>
    <row r="11" spans="1:37" ht="12.75">
      <c r="A11" s="62" t="s">
        <v>96</v>
      </c>
      <c r="B11" s="63" t="s">
        <v>55</v>
      </c>
      <c r="C11" s="64" t="s">
        <v>56</v>
      </c>
      <c r="D11" s="85">
        <v>29995329349</v>
      </c>
      <c r="E11" s="86">
        <v>3860284040</v>
      </c>
      <c r="F11" s="87">
        <f t="shared" si="0"/>
        <v>33855613389</v>
      </c>
      <c r="G11" s="85">
        <v>30674904270</v>
      </c>
      <c r="H11" s="86">
        <v>3723200044</v>
      </c>
      <c r="I11" s="87">
        <f t="shared" si="1"/>
        <v>34398104314</v>
      </c>
      <c r="J11" s="85">
        <v>6341959622</v>
      </c>
      <c r="K11" s="86">
        <v>138599731</v>
      </c>
      <c r="L11" s="86">
        <f t="shared" si="2"/>
        <v>6480559353</v>
      </c>
      <c r="M11" s="104">
        <f t="shared" si="3"/>
        <v>0.191417573166924</v>
      </c>
      <c r="N11" s="85">
        <v>8371638443</v>
      </c>
      <c r="O11" s="86">
        <v>714465019</v>
      </c>
      <c r="P11" s="86">
        <f t="shared" si="4"/>
        <v>9086103462</v>
      </c>
      <c r="Q11" s="104">
        <f t="shared" si="5"/>
        <v>0.2683780487921143</v>
      </c>
      <c r="R11" s="85">
        <v>6221209469</v>
      </c>
      <c r="S11" s="86">
        <v>561049668</v>
      </c>
      <c r="T11" s="86">
        <f t="shared" si="6"/>
        <v>6782259137</v>
      </c>
      <c r="U11" s="104">
        <f t="shared" si="7"/>
        <v>0.1971695612958423</v>
      </c>
      <c r="V11" s="85">
        <v>7702260539</v>
      </c>
      <c r="W11" s="86">
        <v>1403284046</v>
      </c>
      <c r="X11" s="86">
        <f t="shared" si="8"/>
        <v>9105544585</v>
      </c>
      <c r="Y11" s="104">
        <f t="shared" si="9"/>
        <v>0.2647106509672991</v>
      </c>
      <c r="Z11" s="85">
        <f t="shared" si="10"/>
        <v>28637068073</v>
      </c>
      <c r="AA11" s="86">
        <f t="shared" si="11"/>
        <v>2817398464</v>
      </c>
      <c r="AB11" s="86">
        <f t="shared" si="12"/>
        <v>31454466537</v>
      </c>
      <c r="AC11" s="104">
        <f t="shared" si="13"/>
        <v>0.9144244185630328</v>
      </c>
      <c r="AD11" s="85">
        <v>7528343108</v>
      </c>
      <c r="AE11" s="86">
        <v>1451064248</v>
      </c>
      <c r="AF11" s="86">
        <f t="shared" si="14"/>
        <v>8979407356</v>
      </c>
      <c r="AG11" s="86">
        <v>32723451325</v>
      </c>
      <c r="AH11" s="86">
        <v>33152713844</v>
      </c>
      <c r="AI11" s="87">
        <v>29807878069</v>
      </c>
      <c r="AJ11" s="124">
        <f t="shared" si="15"/>
        <v>0.8991082361842498</v>
      </c>
      <c r="AK11" s="125">
        <f t="shared" si="16"/>
        <v>0.01404738909809189</v>
      </c>
    </row>
    <row r="12" spans="1:37" ht="16.5">
      <c r="A12" s="65"/>
      <c r="B12" s="66" t="s">
        <v>97</v>
      </c>
      <c r="C12" s="67"/>
      <c r="D12" s="88">
        <f>SUM(D9:D11)</f>
        <v>110508540148</v>
      </c>
      <c r="E12" s="89">
        <f>SUM(E9:E11)</f>
        <v>19165660752</v>
      </c>
      <c r="F12" s="90">
        <f t="shared" si="0"/>
        <v>129674200900</v>
      </c>
      <c r="G12" s="88">
        <f>SUM(G9:G11)</f>
        <v>110547754285</v>
      </c>
      <c r="H12" s="89">
        <f>SUM(H9:H11)</f>
        <v>17384352438</v>
      </c>
      <c r="I12" s="90">
        <f t="shared" si="1"/>
        <v>127932106723</v>
      </c>
      <c r="J12" s="88">
        <f>SUM(J9:J11)</f>
        <v>25761866563</v>
      </c>
      <c r="K12" s="89">
        <f>SUM(K9:K11)</f>
        <v>992317929</v>
      </c>
      <c r="L12" s="89">
        <f t="shared" si="2"/>
        <v>26754184492</v>
      </c>
      <c r="M12" s="105">
        <f t="shared" si="3"/>
        <v>0.20631848360208402</v>
      </c>
      <c r="N12" s="88">
        <f>SUM(N9:N11)</f>
        <v>27378884971</v>
      </c>
      <c r="O12" s="89">
        <f>SUM(O9:O11)</f>
        <v>3341083387</v>
      </c>
      <c r="P12" s="89">
        <f t="shared" si="4"/>
        <v>30719968358</v>
      </c>
      <c r="Q12" s="105">
        <f t="shared" si="5"/>
        <v>0.2369011580159273</v>
      </c>
      <c r="R12" s="88">
        <f>SUM(R9:R11)</f>
        <v>23873571662</v>
      </c>
      <c r="S12" s="89">
        <f>SUM(S9:S11)</f>
        <v>2552271905</v>
      </c>
      <c r="T12" s="89">
        <f t="shared" si="6"/>
        <v>26425843567</v>
      </c>
      <c r="U12" s="105">
        <f t="shared" si="7"/>
        <v>0.20656146642075962</v>
      </c>
      <c r="V12" s="88">
        <f>SUM(V9:V11)</f>
        <v>27333195172</v>
      </c>
      <c r="W12" s="89">
        <f>SUM(W9:W11)</f>
        <v>6586421906</v>
      </c>
      <c r="X12" s="89">
        <f t="shared" si="8"/>
        <v>33919617078</v>
      </c>
      <c r="Y12" s="105">
        <f t="shared" si="9"/>
        <v>0.26513764172932075</v>
      </c>
      <c r="Z12" s="88">
        <f t="shared" si="10"/>
        <v>104347518368</v>
      </c>
      <c r="AA12" s="89">
        <f t="shared" si="11"/>
        <v>13472095127</v>
      </c>
      <c r="AB12" s="89">
        <f t="shared" si="12"/>
        <v>117819613495</v>
      </c>
      <c r="AC12" s="105">
        <f t="shared" si="13"/>
        <v>0.920954219491627</v>
      </c>
      <c r="AD12" s="88">
        <f>SUM(AD9:AD11)</f>
        <v>28283240162</v>
      </c>
      <c r="AE12" s="89">
        <f>SUM(AE9:AE11)</f>
        <v>7637908674</v>
      </c>
      <c r="AF12" s="89">
        <f t="shared" si="14"/>
        <v>35921148836</v>
      </c>
      <c r="AG12" s="89">
        <f>SUM(AG9:AG11)</f>
        <v>125498549270</v>
      </c>
      <c r="AH12" s="89">
        <f>SUM(AH9:AH11)</f>
        <v>126226882007</v>
      </c>
      <c r="AI12" s="90">
        <f>SUM(AI9:AI11)</f>
        <v>116732267260</v>
      </c>
      <c r="AJ12" s="126">
        <f t="shared" si="15"/>
        <v>0.9247813572193483</v>
      </c>
      <c r="AK12" s="127">
        <f t="shared" si="16"/>
        <v>-0.05572014879418541</v>
      </c>
    </row>
    <row r="13" spans="1:37" ht="12.75">
      <c r="A13" s="62" t="s">
        <v>98</v>
      </c>
      <c r="B13" s="63" t="s">
        <v>66</v>
      </c>
      <c r="C13" s="64" t="s">
        <v>67</v>
      </c>
      <c r="D13" s="85">
        <v>5864496212</v>
      </c>
      <c r="E13" s="86">
        <v>423588837</v>
      </c>
      <c r="F13" s="87">
        <f t="shared" si="0"/>
        <v>6288085049</v>
      </c>
      <c r="G13" s="85">
        <v>5402584351</v>
      </c>
      <c r="H13" s="86">
        <v>371419687</v>
      </c>
      <c r="I13" s="87">
        <f t="shared" si="1"/>
        <v>5774004038</v>
      </c>
      <c r="J13" s="85">
        <v>462025282</v>
      </c>
      <c r="K13" s="86">
        <v>32762066</v>
      </c>
      <c r="L13" s="86">
        <f t="shared" si="2"/>
        <v>494787348</v>
      </c>
      <c r="M13" s="104">
        <f t="shared" si="3"/>
        <v>0.07868649106116758</v>
      </c>
      <c r="N13" s="85">
        <v>1276200675</v>
      </c>
      <c r="O13" s="86">
        <v>59918899</v>
      </c>
      <c r="P13" s="86">
        <f t="shared" si="4"/>
        <v>1336119574</v>
      </c>
      <c r="Q13" s="104">
        <f t="shared" si="5"/>
        <v>0.21248433562654886</v>
      </c>
      <c r="R13" s="85">
        <v>1196501130</v>
      </c>
      <c r="S13" s="86">
        <v>56244452</v>
      </c>
      <c r="T13" s="86">
        <f t="shared" si="6"/>
        <v>1252745582</v>
      </c>
      <c r="U13" s="104">
        <f t="shared" si="7"/>
        <v>0.2169630595606452</v>
      </c>
      <c r="V13" s="85">
        <v>1498987654</v>
      </c>
      <c r="W13" s="86">
        <v>86281411</v>
      </c>
      <c r="X13" s="86">
        <f t="shared" si="8"/>
        <v>1585269065</v>
      </c>
      <c r="Y13" s="104">
        <f t="shared" si="9"/>
        <v>0.2745528154408956</v>
      </c>
      <c r="Z13" s="85">
        <f t="shared" si="10"/>
        <v>4433714741</v>
      </c>
      <c r="AA13" s="86">
        <f t="shared" si="11"/>
        <v>235206828</v>
      </c>
      <c r="AB13" s="86">
        <f t="shared" si="12"/>
        <v>4668921569</v>
      </c>
      <c r="AC13" s="104">
        <f t="shared" si="13"/>
        <v>0.8086107211343796</v>
      </c>
      <c r="AD13" s="85">
        <v>941099754</v>
      </c>
      <c r="AE13" s="86">
        <v>83950925</v>
      </c>
      <c r="AF13" s="86">
        <f t="shared" si="14"/>
        <v>1025050679</v>
      </c>
      <c r="AG13" s="86">
        <v>6282902627</v>
      </c>
      <c r="AH13" s="86">
        <v>6309248799</v>
      </c>
      <c r="AI13" s="87">
        <v>4367312969</v>
      </c>
      <c r="AJ13" s="124">
        <f t="shared" si="15"/>
        <v>0.6922080754989736</v>
      </c>
      <c r="AK13" s="125">
        <f t="shared" si="16"/>
        <v>0.5465275010075867</v>
      </c>
    </row>
    <row r="14" spans="1:37" ht="12.75">
      <c r="A14" s="62" t="s">
        <v>98</v>
      </c>
      <c r="B14" s="63" t="s">
        <v>228</v>
      </c>
      <c r="C14" s="64" t="s">
        <v>229</v>
      </c>
      <c r="D14" s="85">
        <v>1025162776</v>
      </c>
      <c r="E14" s="86">
        <v>143993000</v>
      </c>
      <c r="F14" s="87">
        <f t="shared" si="0"/>
        <v>1169155776</v>
      </c>
      <c r="G14" s="85">
        <v>1053454331</v>
      </c>
      <c r="H14" s="86">
        <v>160834356</v>
      </c>
      <c r="I14" s="87">
        <f t="shared" si="1"/>
        <v>1214288687</v>
      </c>
      <c r="J14" s="85">
        <v>157031775</v>
      </c>
      <c r="K14" s="86">
        <v>19175048</v>
      </c>
      <c r="L14" s="86">
        <f t="shared" si="2"/>
        <v>176206823</v>
      </c>
      <c r="M14" s="104">
        <f t="shared" si="3"/>
        <v>0.15071287044644427</v>
      </c>
      <c r="N14" s="85">
        <v>260647042</v>
      </c>
      <c r="O14" s="86">
        <v>32080272</v>
      </c>
      <c r="P14" s="86">
        <f t="shared" si="4"/>
        <v>292727314</v>
      </c>
      <c r="Q14" s="104">
        <f t="shared" si="5"/>
        <v>0.25037494575915265</v>
      </c>
      <c r="R14" s="85">
        <v>204764759</v>
      </c>
      <c r="S14" s="86">
        <v>29143771</v>
      </c>
      <c r="T14" s="86">
        <f t="shared" si="6"/>
        <v>233908530</v>
      </c>
      <c r="U14" s="104">
        <f t="shared" si="7"/>
        <v>0.19263008253654265</v>
      </c>
      <c r="V14" s="85">
        <v>319245655</v>
      </c>
      <c r="W14" s="86">
        <v>30328828</v>
      </c>
      <c r="X14" s="86">
        <f t="shared" si="8"/>
        <v>349574483</v>
      </c>
      <c r="Y14" s="104">
        <f t="shared" si="9"/>
        <v>0.28788416357864</v>
      </c>
      <c r="Z14" s="85">
        <f t="shared" si="10"/>
        <v>941689231</v>
      </c>
      <c r="AA14" s="86">
        <f t="shared" si="11"/>
        <v>110727919</v>
      </c>
      <c r="AB14" s="86">
        <f t="shared" si="12"/>
        <v>1052417150</v>
      </c>
      <c r="AC14" s="104">
        <f t="shared" si="13"/>
        <v>0.8666943547008439</v>
      </c>
      <c r="AD14" s="85">
        <v>248407568</v>
      </c>
      <c r="AE14" s="86">
        <v>45446926</v>
      </c>
      <c r="AF14" s="86">
        <f t="shared" si="14"/>
        <v>293854494</v>
      </c>
      <c r="AG14" s="86">
        <v>1098465667</v>
      </c>
      <c r="AH14" s="86">
        <v>1092828467</v>
      </c>
      <c r="AI14" s="87">
        <v>992976859</v>
      </c>
      <c r="AJ14" s="124">
        <f t="shared" si="15"/>
        <v>0.9086301180695726</v>
      </c>
      <c r="AK14" s="125">
        <f t="shared" si="16"/>
        <v>0.1896176173504429</v>
      </c>
    </row>
    <row r="15" spans="1:37" ht="12.75">
      <c r="A15" s="62" t="s">
        <v>98</v>
      </c>
      <c r="B15" s="63" t="s">
        <v>230</v>
      </c>
      <c r="C15" s="64" t="s">
        <v>231</v>
      </c>
      <c r="D15" s="85">
        <v>730986505</v>
      </c>
      <c r="E15" s="86">
        <v>95562925</v>
      </c>
      <c r="F15" s="87">
        <f t="shared" si="0"/>
        <v>826549430</v>
      </c>
      <c r="G15" s="85">
        <v>736053207</v>
      </c>
      <c r="H15" s="86">
        <v>96422925</v>
      </c>
      <c r="I15" s="87">
        <f t="shared" si="1"/>
        <v>832476132</v>
      </c>
      <c r="J15" s="85">
        <v>198280894</v>
      </c>
      <c r="K15" s="86">
        <v>5638604</v>
      </c>
      <c r="L15" s="86">
        <f t="shared" si="2"/>
        <v>203919498</v>
      </c>
      <c r="M15" s="104">
        <f t="shared" si="3"/>
        <v>0.24671180040617777</v>
      </c>
      <c r="N15" s="85">
        <v>132715520</v>
      </c>
      <c r="O15" s="86">
        <v>11009871</v>
      </c>
      <c r="P15" s="86">
        <f t="shared" si="4"/>
        <v>143725391</v>
      </c>
      <c r="Q15" s="104">
        <f t="shared" si="5"/>
        <v>0.1738860203436351</v>
      </c>
      <c r="R15" s="85">
        <v>127710791</v>
      </c>
      <c r="S15" s="86">
        <v>14302121</v>
      </c>
      <c r="T15" s="86">
        <f t="shared" si="6"/>
        <v>142012912</v>
      </c>
      <c r="U15" s="104">
        <f t="shared" si="7"/>
        <v>0.1705909713697353</v>
      </c>
      <c r="V15" s="85">
        <v>165130546</v>
      </c>
      <c r="W15" s="86">
        <v>27725323</v>
      </c>
      <c r="X15" s="86">
        <f t="shared" si="8"/>
        <v>192855869</v>
      </c>
      <c r="Y15" s="104">
        <f t="shared" si="9"/>
        <v>0.2316653434095093</v>
      </c>
      <c r="Z15" s="85">
        <f t="shared" si="10"/>
        <v>623837751</v>
      </c>
      <c r="AA15" s="86">
        <f t="shared" si="11"/>
        <v>58675919</v>
      </c>
      <c r="AB15" s="86">
        <f t="shared" si="12"/>
        <v>682513670</v>
      </c>
      <c r="AC15" s="104">
        <f t="shared" si="13"/>
        <v>0.8198597458407372</v>
      </c>
      <c r="AD15" s="85">
        <v>144640377</v>
      </c>
      <c r="AE15" s="86">
        <v>14116355</v>
      </c>
      <c r="AF15" s="86">
        <f t="shared" si="14"/>
        <v>158756732</v>
      </c>
      <c r="AG15" s="86">
        <v>766241641</v>
      </c>
      <c r="AH15" s="86">
        <v>757497377</v>
      </c>
      <c r="AI15" s="87">
        <v>544470989</v>
      </c>
      <c r="AJ15" s="124">
        <f t="shared" si="15"/>
        <v>0.7187760717486946</v>
      </c>
      <c r="AK15" s="125">
        <f t="shared" si="16"/>
        <v>0.21478860499597596</v>
      </c>
    </row>
    <row r="16" spans="1:37" ht="12.75">
      <c r="A16" s="62" t="s">
        <v>113</v>
      </c>
      <c r="B16" s="63" t="s">
        <v>232</v>
      </c>
      <c r="C16" s="64" t="s">
        <v>233</v>
      </c>
      <c r="D16" s="85">
        <v>385892329</v>
      </c>
      <c r="E16" s="86">
        <v>6000000</v>
      </c>
      <c r="F16" s="87">
        <f t="shared" si="0"/>
        <v>391892329</v>
      </c>
      <c r="G16" s="85">
        <v>388598576</v>
      </c>
      <c r="H16" s="86">
        <v>5349717</v>
      </c>
      <c r="I16" s="87">
        <f t="shared" si="1"/>
        <v>393948293</v>
      </c>
      <c r="J16" s="85">
        <v>90212791</v>
      </c>
      <c r="K16" s="86">
        <v>243302</v>
      </c>
      <c r="L16" s="86">
        <f t="shared" si="2"/>
        <v>90456093</v>
      </c>
      <c r="M16" s="104">
        <f t="shared" si="3"/>
        <v>0.23081873848058915</v>
      </c>
      <c r="N16" s="85">
        <v>89371141</v>
      </c>
      <c r="O16" s="86">
        <v>983226</v>
      </c>
      <c r="P16" s="86">
        <f t="shared" si="4"/>
        <v>90354367</v>
      </c>
      <c r="Q16" s="104">
        <f t="shared" si="5"/>
        <v>0.23055916208046012</v>
      </c>
      <c r="R16" s="85">
        <v>88092595</v>
      </c>
      <c r="S16" s="86">
        <v>379767</v>
      </c>
      <c r="T16" s="86">
        <f t="shared" si="6"/>
        <v>88472362</v>
      </c>
      <c r="U16" s="104">
        <f t="shared" si="7"/>
        <v>0.22457861494020992</v>
      </c>
      <c r="V16" s="85">
        <v>112215598</v>
      </c>
      <c r="W16" s="86">
        <v>1112690</v>
      </c>
      <c r="X16" s="86">
        <f t="shared" si="8"/>
        <v>113328288</v>
      </c>
      <c r="Y16" s="104">
        <f t="shared" si="9"/>
        <v>0.2876730017967104</v>
      </c>
      <c r="Z16" s="85">
        <f t="shared" si="10"/>
        <v>379892125</v>
      </c>
      <c r="AA16" s="86">
        <f t="shared" si="11"/>
        <v>2718985</v>
      </c>
      <c r="AB16" s="86">
        <f t="shared" si="12"/>
        <v>382611110</v>
      </c>
      <c r="AC16" s="104">
        <f t="shared" si="13"/>
        <v>0.9712216471007783</v>
      </c>
      <c r="AD16" s="85">
        <v>88354842</v>
      </c>
      <c r="AE16" s="86">
        <v>1635314</v>
      </c>
      <c r="AF16" s="86">
        <f t="shared" si="14"/>
        <v>89990156</v>
      </c>
      <c r="AG16" s="86">
        <v>386036978</v>
      </c>
      <c r="AH16" s="86">
        <v>382562865</v>
      </c>
      <c r="AI16" s="87">
        <v>351425465</v>
      </c>
      <c r="AJ16" s="124">
        <f t="shared" si="15"/>
        <v>0.9186084096270034</v>
      </c>
      <c r="AK16" s="125">
        <f t="shared" si="16"/>
        <v>0.2593409439139098</v>
      </c>
    </row>
    <row r="17" spans="1:37" ht="16.5">
      <c r="A17" s="65"/>
      <c r="B17" s="66" t="s">
        <v>234</v>
      </c>
      <c r="C17" s="67"/>
      <c r="D17" s="88">
        <f>SUM(D13:D16)</f>
        <v>8006537822</v>
      </c>
      <c r="E17" s="89">
        <f>SUM(E13:E16)</f>
        <v>669144762</v>
      </c>
      <c r="F17" s="90">
        <f t="shared" si="0"/>
        <v>8675682584</v>
      </c>
      <c r="G17" s="88">
        <f>SUM(G13:G16)</f>
        <v>7580690465</v>
      </c>
      <c r="H17" s="89">
        <f>SUM(H13:H16)</f>
        <v>634026685</v>
      </c>
      <c r="I17" s="90">
        <f t="shared" si="1"/>
        <v>8214717150</v>
      </c>
      <c r="J17" s="88">
        <f>SUM(J13:J16)</f>
        <v>907550742</v>
      </c>
      <c r="K17" s="89">
        <f>SUM(K13:K16)</f>
        <v>57819020</v>
      </c>
      <c r="L17" s="89">
        <f t="shared" si="2"/>
        <v>965369762</v>
      </c>
      <c r="M17" s="105">
        <f t="shared" si="3"/>
        <v>0.11127306153182333</v>
      </c>
      <c r="N17" s="88">
        <f>SUM(N13:N16)</f>
        <v>1758934378</v>
      </c>
      <c r="O17" s="89">
        <f>SUM(O13:O16)</f>
        <v>103992268</v>
      </c>
      <c r="P17" s="89">
        <f t="shared" si="4"/>
        <v>1862926646</v>
      </c>
      <c r="Q17" s="105">
        <f t="shared" si="5"/>
        <v>0.21472969163667596</v>
      </c>
      <c r="R17" s="88">
        <f>SUM(R13:R16)</f>
        <v>1617069275</v>
      </c>
      <c r="S17" s="89">
        <f>SUM(S13:S16)</f>
        <v>100070111</v>
      </c>
      <c r="T17" s="89">
        <f t="shared" si="6"/>
        <v>1717139386</v>
      </c>
      <c r="U17" s="105">
        <f t="shared" si="7"/>
        <v>0.20903207677698313</v>
      </c>
      <c r="V17" s="88">
        <f>SUM(V13:V16)</f>
        <v>2095579453</v>
      </c>
      <c r="W17" s="89">
        <f>SUM(W13:W16)</f>
        <v>145448252</v>
      </c>
      <c r="X17" s="89">
        <f t="shared" si="8"/>
        <v>2241027705</v>
      </c>
      <c r="Y17" s="105">
        <f t="shared" si="9"/>
        <v>0.2728064355812908</v>
      </c>
      <c r="Z17" s="88">
        <f t="shared" si="10"/>
        <v>6379133848</v>
      </c>
      <c r="AA17" s="89">
        <f t="shared" si="11"/>
        <v>407329651</v>
      </c>
      <c r="AB17" s="89">
        <f t="shared" si="12"/>
        <v>6786463499</v>
      </c>
      <c r="AC17" s="105">
        <f t="shared" si="13"/>
        <v>0.8261347743421695</v>
      </c>
      <c r="AD17" s="88">
        <f>SUM(AD13:AD16)</f>
        <v>1422502541</v>
      </c>
      <c r="AE17" s="89">
        <f>SUM(AE13:AE16)</f>
        <v>145149520</v>
      </c>
      <c r="AF17" s="89">
        <f t="shared" si="14"/>
        <v>1567652061</v>
      </c>
      <c r="AG17" s="89">
        <f>SUM(AG13:AG16)</f>
        <v>8533646913</v>
      </c>
      <c r="AH17" s="89">
        <f>SUM(AH13:AH16)</f>
        <v>8542137508</v>
      </c>
      <c r="AI17" s="90">
        <f>SUM(AI13:AI16)</f>
        <v>6256186282</v>
      </c>
      <c r="AJ17" s="126">
        <f t="shared" si="15"/>
        <v>0.732391193204379</v>
      </c>
      <c r="AK17" s="127">
        <f t="shared" si="16"/>
        <v>0.4295440683249929</v>
      </c>
    </row>
    <row r="18" spans="1:37" ht="12.75">
      <c r="A18" s="62" t="s">
        <v>98</v>
      </c>
      <c r="B18" s="63" t="s">
        <v>78</v>
      </c>
      <c r="C18" s="64" t="s">
        <v>79</v>
      </c>
      <c r="D18" s="85">
        <v>2519890275</v>
      </c>
      <c r="E18" s="86">
        <v>293878065</v>
      </c>
      <c r="F18" s="87">
        <f t="shared" si="0"/>
        <v>2813768340</v>
      </c>
      <c r="G18" s="85">
        <v>2696380755</v>
      </c>
      <c r="H18" s="86">
        <v>442129805</v>
      </c>
      <c r="I18" s="87">
        <f t="shared" si="1"/>
        <v>3138510560</v>
      </c>
      <c r="J18" s="85">
        <v>607177174</v>
      </c>
      <c r="K18" s="86">
        <v>48529834</v>
      </c>
      <c r="L18" s="86">
        <f t="shared" si="2"/>
        <v>655707008</v>
      </c>
      <c r="M18" s="104">
        <f t="shared" si="3"/>
        <v>0.23303517872405943</v>
      </c>
      <c r="N18" s="85">
        <v>624923265</v>
      </c>
      <c r="O18" s="86">
        <v>92895800</v>
      </c>
      <c r="P18" s="86">
        <f t="shared" si="4"/>
        <v>717819065</v>
      </c>
      <c r="Q18" s="104">
        <f t="shared" si="5"/>
        <v>0.25510951089882544</v>
      </c>
      <c r="R18" s="85">
        <v>579941855</v>
      </c>
      <c r="S18" s="86">
        <v>86691541</v>
      </c>
      <c r="T18" s="86">
        <f t="shared" si="6"/>
        <v>666633396</v>
      </c>
      <c r="U18" s="104">
        <f t="shared" si="7"/>
        <v>0.21240438203273085</v>
      </c>
      <c r="V18" s="85">
        <v>647468176</v>
      </c>
      <c r="W18" s="86">
        <v>127988314</v>
      </c>
      <c r="X18" s="86">
        <f t="shared" si="8"/>
        <v>775456490</v>
      </c>
      <c r="Y18" s="104">
        <f t="shared" si="9"/>
        <v>0.2470778654955362</v>
      </c>
      <c r="Z18" s="85">
        <f t="shared" si="10"/>
        <v>2459510470</v>
      </c>
      <c r="AA18" s="86">
        <f t="shared" si="11"/>
        <v>356105489</v>
      </c>
      <c r="AB18" s="86">
        <f t="shared" si="12"/>
        <v>2815615959</v>
      </c>
      <c r="AC18" s="104">
        <f t="shared" si="13"/>
        <v>0.8971185233163593</v>
      </c>
      <c r="AD18" s="85">
        <v>668967321</v>
      </c>
      <c r="AE18" s="86">
        <v>67512278</v>
      </c>
      <c r="AF18" s="86">
        <f t="shared" si="14"/>
        <v>736479599</v>
      </c>
      <c r="AG18" s="86">
        <v>3208062905</v>
      </c>
      <c r="AH18" s="86">
        <v>2936747191</v>
      </c>
      <c r="AI18" s="87">
        <v>2786824164</v>
      </c>
      <c r="AJ18" s="124">
        <f t="shared" si="15"/>
        <v>0.9489492907460825</v>
      </c>
      <c r="AK18" s="125">
        <f t="shared" si="16"/>
        <v>0.052923246011054914</v>
      </c>
    </row>
    <row r="19" spans="1:37" ht="12.75">
      <c r="A19" s="62" t="s">
        <v>98</v>
      </c>
      <c r="B19" s="63" t="s">
        <v>235</v>
      </c>
      <c r="C19" s="64" t="s">
        <v>236</v>
      </c>
      <c r="D19" s="85">
        <v>1404220000</v>
      </c>
      <c r="E19" s="86">
        <v>124298600</v>
      </c>
      <c r="F19" s="87">
        <f t="shared" si="0"/>
        <v>1528518600</v>
      </c>
      <c r="G19" s="85">
        <v>1404220000</v>
      </c>
      <c r="H19" s="86">
        <v>217897174</v>
      </c>
      <c r="I19" s="87">
        <f t="shared" si="1"/>
        <v>1622117174</v>
      </c>
      <c r="J19" s="85">
        <v>267493714</v>
      </c>
      <c r="K19" s="86">
        <v>9749854</v>
      </c>
      <c r="L19" s="86">
        <f t="shared" si="2"/>
        <v>277243568</v>
      </c>
      <c r="M19" s="104">
        <f t="shared" si="3"/>
        <v>0.1813805654703842</v>
      </c>
      <c r="N19" s="85">
        <v>372575283</v>
      </c>
      <c r="O19" s="86">
        <v>34768192</v>
      </c>
      <c r="P19" s="86">
        <f t="shared" si="4"/>
        <v>407343475</v>
      </c>
      <c r="Q19" s="104">
        <f t="shared" si="5"/>
        <v>0.26649559580105864</v>
      </c>
      <c r="R19" s="85">
        <v>280180373</v>
      </c>
      <c r="S19" s="86">
        <v>47489900</v>
      </c>
      <c r="T19" s="86">
        <f t="shared" si="6"/>
        <v>327670273</v>
      </c>
      <c r="U19" s="104">
        <f t="shared" si="7"/>
        <v>0.20200160521819369</v>
      </c>
      <c r="V19" s="85">
        <v>310847238</v>
      </c>
      <c r="W19" s="86">
        <v>86453401</v>
      </c>
      <c r="X19" s="86">
        <f t="shared" si="8"/>
        <v>397300639</v>
      </c>
      <c r="Y19" s="104">
        <f t="shared" si="9"/>
        <v>0.24492721325444766</v>
      </c>
      <c r="Z19" s="85">
        <f t="shared" si="10"/>
        <v>1231096608</v>
      </c>
      <c r="AA19" s="86">
        <f t="shared" si="11"/>
        <v>178461347</v>
      </c>
      <c r="AB19" s="86">
        <f t="shared" si="12"/>
        <v>1409557955</v>
      </c>
      <c r="AC19" s="104">
        <f t="shared" si="13"/>
        <v>0.8689618589785055</v>
      </c>
      <c r="AD19" s="85">
        <v>320301566</v>
      </c>
      <c r="AE19" s="86">
        <v>83504155</v>
      </c>
      <c r="AF19" s="86">
        <f t="shared" si="14"/>
        <v>403805721</v>
      </c>
      <c r="AG19" s="86">
        <v>1604645802</v>
      </c>
      <c r="AH19" s="86">
        <v>1473279210</v>
      </c>
      <c r="AI19" s="87">
        <v>1437926511</v>
      </c>
      <c r="AJ19" s="124">
        <f t="shared" si="15"/>
        <v>0.9760040739324626</v>
      </c>
      <c r="AK19" s="125">
        <f t="shared" si="16"/>
        <v>-0.01610943496266115</v>
      </c>
    </row>
    <row r="20" spans="1:37" ht="12.75">
      <c r="A20" s="62" t="s">
        <v>98</v>
      </c>
      <c r="B20" s="63" t="s">
        <v>237</v>
      </c>
      <c r="C20" s="64" t="s">
        <v>238</v>
      </c>
      <c r="D20" s="85">
        <v>1548844520</v>
      </c>
      <c r="E20" s="86">
        <v>156634000</v>
      </c>
      <c r="F20" s="87">
        <f t="shared" si="0"/>
        <v>1705478520</v>
      </c>
      <c r="G20" s="85">
        <v>1618611892</v>
      </c>
      <c r="H20" s="86">
        <v>261527998</v>
      </c>
      <c r="I20" s="87">
        <f t="shared" si="1"/>
        <v>1880139890</v>
      </c>
      <c r="J20" s="85">
        <v>333000922</v>
      </c>
      <c r="K20" s="86">
        <v>13008264</v>
      </c>
      <c r="L20" s="86">
        <f t="shared" si="2"/>
        <v>346009186</v>
      </c>
      <c r="M20" s="104">
        <f t="shared" si="3"/>
        <v>0.20288099905239498</v>
      </c>
      <c r="N20" s="85">
        <v>333511251</v>
      </c>
      <c r="O20" s="86">
        <v>44784861</v>
      </c>
      <c r="P20" s="86">
        <f t="shared" si="4"/>
        <v>378296112</v>
      </c>
      <c r="Q20" s="104">
        <f t="shared" si="5"/>
        <v>0.22181229934223973</v>
      </c>
      <c r="R20" s="85">
        <v>375636508</v>
      </c>
      <c r="S20" s="86">
        <v>71120627</v>
      </c>
      <c r="T20" s="86">
        <f t="shared" si="6"/>
        <v>446757135</v>
      </c>
      <c r="U20" s="104">
        <f t="shared" si="7"/>
        <v>0.23761909280058943</v>
      </c>
      <c r="V20" s="85">
        <v>439823828</v>
      </c>
      <c r="W20" s="86">
        <v>75901480</v>
      </c>
      <c r="X20" s="86">
        <f t="shared" si="8"/>
        <v>515725308</v>
      </c>
      <c r="Y20" s="104">
        <f t="shared" si="9"/>
        <v>0.27430156167794517</v>
      </c>
      <c r="Z20" s="85">
        <f t="shared" si="10"/>
        <v>1481972509</v>
      </c>
      <c r="AA20" s="86">
        <f t="shared" si="11"/>
        <v>204815232</v>
      </c>
      <c r="AB20" s="86">
        <f t="shared" si="12"/>
        <v>1686787741</v>
      </c>
      <c r="AC20" s="104">
        <f t="shared" si="13"/>
        <v>0.8971607644577979</v>
      </c>
      <c r="AD20" s="85">
        <v>437980691</v>
      </c>
      <c r="AE20" s="86">
        <v>127521849</v>
      </c>
      <c r="AF20" s="86">
        <f t="shared" si="14"/>
        <v>565502540</v>
      </c>
      <c r="AG20" s="86">
        <v>1793424978</v>
      </c>
      <c r="AH20" s="86">
        <v>1713436075</v>
      </c>
      <c r="AI20" s="87">
        <v>1406115876</v>
      </c>
      <c r="AJ20" s="124">
        <f t="shared" si="15"/>
        <v>0.8206409894807427</v>
      </c>
      <c r="AK20" s="125">
        <f t="shared" si="16"/>
        <v>-0.08802300339800417</v>
      </c>
    </row>
    <row r="21" spans="1:37" ht="12.75">
      <c r="A21" s="62" t="s">
        <v>113</v>
      </c>
      <c r="B21" s="63" t="s">
        <v>239</v>
      </c>
      <c r="C21" s="64" t="s">
        <v>240</v>
      </c>
      <c r="D21" s="85">
        <v>522660971</v>
      </c>
      <c r="E21" s="86">
        <v>10000000</v>
      </c>
      <c r="F21" s="87">
        <f t="shared" si="0"/>
        <v>532660971</v>
      </c>
      <c r="G21" s="85">
        <v>347849944</v>
      </c>
      <c r="H21" s="86">
        <v>53307000</v>
      </c>
      <c r="I21" s="87">
        <f t="shared" si="1"/>
        <v>401156944</v>
      </c>
      <c r="J21" s="85">
        <v>65591964</v>
      </c>
      <c r="K21" s="86">
        <v>9265118</v>
      </c>
      <c r="L21" s="86">
        <f t="shared" si="2"/>
        <v>74857082</v>
      </c>
      <c r="M21" s="104">
        <f t="shared" si="3"/>
        <v>0.140534197314036</v>
      </c>
      <c r="N21" s="85">
        <v>79324967</v>
      </c>
      <c r="O21" s="86">
        <v>0</v>
      </c>
      <c r="P21" s="86">
        <f t="shared" si="4"/>
        <v>79324967</v>
      </c>
      <c r="Q21" s="104">
        <f t="shared" si="5"/>
        <v>0.14892205608959475</v>
      </c>
      <c r="R21" s="85">
        <v>70809982</v>
      </c>
      <c r="S21" s="86">
        <v>0</v>
      </c>
      <c r="T21" s="86">
        <f t="shared" si="6"/>
        <v>70809982</v>
      </c>
      <c r="U21" s="104">
        <f t="shared" si="7"/>
        <v>0.1765144117759557</v>
      </c>
      <c r="V21" s="85">
        <v>94190654</v>
      </c>
      <c r="W21" s="86">
        <v>7887322</v>
      </c>
      <c r="X21" s="86">
        <f t="shared" si="8"/>
        <v>102077976</v>
      </c>
      <c r="Y21" s="104">
        <f t="shared" si="9"/>
        <v>0.25445895310240474</v>
      </c>
      <c r="Z21" s="85">
        <f t="shared" si="10"/>
        <v>309917567</v>
      </c>
      <c r="AA21" s="86">
        <f t="shared" si="11"/>
        <v>17152440</v>
      </c>
      <c r="AB21" s="86">
        <f t="shared" si="12"/>
        <v>327070007</v>
      </c>
      <c r="AC21" s="104">
        <f t="shared" si="13"/>
        <v>0.8153168277201752</v>
      </c>
      <c r="AD21" s="85">
        <v>71461948</v>
      </c>
      <c r="AE21" s="86">
        <v>1605250</v>
      </c>
      <c r="AF21" s="86">
        <f t="shared" si="14"/>
        <v>73067198</v>
      </c>
      <c r="AG21" s="86">
        <v>309545488</v>
      </c>
      <c r="AH21" s="86">
        <v>332430761</v>
      </c>
      <c r="AI21" s="87">
        <v>328503964</v>
      </c>
      <c r="AJ21" s="124">
        <f t="shared" si="15"/>
        <v>0.9881876244298583</v>
      </c>
      <c r="AK21" s="125">
        <f t="shared" si="16"/>
        <v>0.39704243209107326</v>
      </c>
    </row>
    <row r="22" spans="1:37" ht="16.5">
      <c r="A22" s="65"/>
      <c r="B22" s="66" t="s">
        <v>241</v>
      </c>
      <c r="C22" s="67"/>
      <c r="D22" s="88">
        <f>SUM(D18:D21)</f>
        <v>5995615766</v>
      </c>
      <c r="E22" s="89">
        <f>SUM(E18:E21)</f>
        <v>584810665</v>
      </c>
      <c r="F22" s="90">
        <f t="shared" si="0"/>
        <v>6580426431</v>
      </c>
      <c r="G22" s="88">
        <f>SUM(G18:G21)</f>
        <v>6067062591</v>
      </c>
      <c r="H22" s="89">
        <f>SUM(H18:H21)</f>
        <v>974861977</v>
      </c>
      <c r="I22" s="90">
        <f t="shared" si="1"/>
        <v>7041924568</v>
      </c>
      <c r="J22" s="88">
        <f>SUM(J18:J21)</f>
        <v>1273263774</v>
      </c>
      <c r="K22" s="89">
        <f>SUM(K18:K21)</f>
        <v>80553070</v>
      </c>
      <c r="L22" s="89">
        <f t="shared" si="2"/>
        <v>1353816844</v>
      </c>
      <c r="M22" s="105">
        <f t="shared" si="3"/>
        <v>0.20573390770273622</v>
      </c>
      <c r="N22" s="88">
        <f>SUM(N18:N21)</f>
        <v>1410334766</v>
      </c>
      <c r="O22" s="89">
        <f>SUM(O18:O21)</f>
        <v>172448853</v>
      </c>
      <c r="P22" s="89">
        <f t="shared" si="4"/>
        <v>1582783619</v>
      </c>
      <c r="Q22" s="105">
        <f t="shared" si="5"/>
        <v>0.24052903494879904</v>
      </c>
      <c r="R22" s="88">
        <f>SUM(R18:R21)</f>
        <v>1306568718</v>
      </c>
      <c r="S22" s="89">
        <f>SUM(S18:S21)</f>
        <v>205302068</v>
      </c>
      <c r="T22" s="89">
        <f t="shared" si="6"/>
        <v>1511870786</v>
      </c>
      <c r="U22" s="105">
        <f t="shared" si="7"/>
        <v>0.2146956803357795</v>
      </c>
      <c r="V22" s="88">
        <f>SUM(V18:V21)</f>
        <v>1492329896</v>
      </c>
      <c r="W22" s="89">
        <f>SUM(W18:W21)</f>
        <v>298230517</v>
      </c>
      <c r="X22" s="89">
        <f t="shared" si="8"/>
        <v>1790560413</v>
      </c>
      <c r="Y22" s="105">
        <f t="shared" si="9"/>
        <v>0.25427145600745094</v>
      </c>
      <c r="Z22" s="88">
        <f t="shared" si="10"/>
        <v>5482497154</v>
      </c>
      <c r="AA22" s="89">
        <f t="shared" si="11"/>
        <v>756534508</v>
      </c>
      <c r="AB22" s="89">
        <f t="shared" si="12"/>
        <v>6239031662</v>
      </c>
      <c r="AC22" s="105">
        <f t="shared" si="13"/>
        <v>0.8859838815018672</v>
      </c>
      <c r="AD22" s="88">
        <f>SUM(AD18:AD21)</f>
        <v>1498711526</v>
      </c>
      <c r="AE22" s="89">
        <f>SUM(AE18:AE21)</f>
        <v>280143532</v>
      </c>
      <c r="AF22" s="89">
        <f t="shared" si="14"/>
        <v>1778855058</v>
      </c>
      <c r="AG22" s="89">
        <f>SUM(AG18:AG21)</f>
        <v>6915679173</v>
      </c>
      <c r="AH22" s="89">
        <f>SUM(AH18:AH21)</f>
        <v>6455893237</v>
      </c>
      <c r="AI22" s="90">
        <f>SUM(AI18:AI21)</f>
        <v>5959370515</v>
      </c>
      <c r="AJ22" s="126">
        <f t="shared" si="15"/>
        <v>0.9230900041601787</v>
      </c>
      <c r="AK22" s="127">
        <f t="shared" si="16"/>
        <v>0.006580274737594705</v>
      </c>
    </row>
    <row r="23" spans="1:37" ht="16.5">
      <c r="A23" s="68"/>
      <c r="B23" s="69" t="s">
        <v>242</v>
      </c>
      <c r="C23" s="70"/>
      <c r="D23" s="91">
        <f>SUM(D9:D11,D13:D16,D18:D21)</f>
        <v>124510693736</v>
      </c>
      <c r="E23" s="92">
        <f>SUM(E9:E11,E13:E16,E18:E21)</f>
        <v>20419616179</v>
      </c>
      <c r="F23" s="93">
        <f t="shared" si="0"/>
        <v>144930309915</v>
      </c>
      <c r="G23" s="91">
        <f>SUM(G9:G11,G13:G16,G18:G21)</f>
        <v>124195507341</v>
      </c>
      <c r="H23" s="92">
        <f>SUM(H9:H11,H13:H16,H18:H21)</f>
        <v>18993241100</v>
      </c>
      <c r="I23" s="93">
        <f t="shared" si="1"/>
        <v>143188748441</v>
      </c>
      <c r="J23" s="91">
        <f>SUM(J9:J11,J13:J16,J18:J21)</f>
        <v>27942681079</v>
      </c>
      <c r="K23" s="92">
        <f>SUM(K9:K11,K13:K16,K18:K21)</f>
        <v>1130690019</v>
      </c>
      <c r="L23" s="92">
        <f t="shared" si="2"/>
        <v>29073371098</v>
      </c>
      <c r="M23" s="106">
        <f t="shared" si="3"/>
        <v>0.20060242136411083</v>
      </c>
      <c r="N23" s="91">
        <f>SUM(N9:N11,N13:N16,N18:N21)</f>
        <v>30548154115</v>
      </c>
      <c r="O23" s="92">
        <f>SUM(O9:O11,O13:O16,O18:O21)</f>
        <v>3617524508</v>
      </c>
      <c r="P23" s="92">
        <f t="shared" si="4"/>
        <v>34165678623</v>
      </c>
      <c r="Q23" s="106">
        <f t="shared" si="5"/>
        <v>0.23573867083453962</v>
      </c>
      <c r="R23" s="91">
        <f>SUM(R9:R11,R13:R16,R18:R21)</f>
        <v>26797209655</v>
      </c>
      <c r="S23" s="92">
        <f>SUM(S9:S11,S13:S16,S18:S21)</f>
        <v>2857644084</v>
      </c>
      <c r="T23" s="92">
        <f t="shared" si="6"/>
        <v>29654853739</v>
      </c>
      <c r="U23" s="106">
        <f t="shared" si="7"/>
        <v>0.20710324003718136</v>
      </c>
      <c r="V23" s="91">
        <f>SUM(V9:V11,V13:V16,V18:V21)</f>
        <v>30921104521</v>
      </c>
      <c r="W23" s="92">
        <f>SUM(W9:W11,W13:W16,W18:W21)</f>
        <v>7030100675</v>
      </c>
      <c r="X23" s="92">
        <f t="shared" si="8"/>
        <v>37951205196</v>
      </c>
      <c r="Y23" s="106">
        <f t="shared" si="9"/>
        <v>0.2650432077185</v>
      </c>
      <c r="Z23" s="91">
        <f t="shared" si="10"/>
        <v>116209149370</v>
      </c>
      <c r="AA23" s="92">
        <f t="shared" si="11"/>
        <v>14635959286</v>
      </c>
      <c r="AB23" s="92">
        <f t="shared" si="12"/>
        <v>130845108656</v>
      </c>
      <c r="AC23" s="106">
        <f t="shared" si="13"/>
        <v>0.9137946247914436</v>
      </c>
      <c r="AD23" s="91">
        <f>SUM(AD9:AD11,AD13:AD16,AD18:AD21)</f>
        <v>31204454229</v>
      </c>
      <c r="AE23" s="92">
        <f>SUM(AE9:AE11,AE13:AE16,AE18:AE21)</f>
        <v>8063201726</v>
      </c>
      <c r="AF23" s="92">
        <f t="shared" si="14"/>
        <v>39267655955</v>
      </c>
      <c r="AG23" s="92">
        <f>SUM(AG9:AG11,AG13:AG16,AG18:AG21)</f>
        <v>140947875356</v>
      </c>
      <c r="AH23" s="92">
        <f>SUM(AH9:AH11,AH13:AH16,AH18:AH21)</f>
        <v>141224912752</v>
      </c>
      <c r="AI23" s="93">
        <f>SUM(AI9:AI11,AI13:AI16,AI18:AI21)</f>
        <v>128947824057</v>
      </c>
      <c r="AJ23" s="128">
        <f t="shared" si="15"/>
        <v>0.9130671178635503</v>
      </c>
      <c r="AK23" s="129">
        <f t="shared" si="16"/>
        <v>-0.0335250660367562</v>
      </c>
    </row>
    <row r="24" spans="1:37" ht="12.75">
      <c r="A24" s="71"/>
      <c r="B24" s="71"/>
      <c r="C24" s="71"/>
      <c r="D24" s="94"/>
      <c r="E24" s="94"/>
      <c r="F24" s="94"/>
      <c r="G24" s="94"/>
      <c r="H24" s="94"/>
      <c r="I24" s="94"/>
      <c r="J24" s="94"/>
      <c r="K24" s="94"/>
      <c r="L24" s="94"/>
      <c r="M24" s="107"/>
      <c r="N24" s="94"/>
      <c r="O24" s="94"/>
      <c r="P24" s="94"/>
      <c r="Q24" s="107"/>
      <c r="R24" s="94"/>
      <c r="S24" s="94"/>
      <c r="T24" s="94"/>
      <c r="U24" s="107"/>
      <c r="V24" s="94"/>
      <c r="W24" s="94"/>
      <c r="X24" s="94"/>
      <c r="Y24" s="107"/>
      <c r="Z24" s="94"/>
      <c r="AA24" s="94"/>
      <c r="AB24" s="94"/>
      <c r="AC24" s="107"/>
      <c r="AD24" s="94"/>
      <c r="AE24" s="94"/>
      <c r="AF24" s="94"/>
      <c r="AG24" s="94"/>
      <c r="AH24" s="94"/>
      <c r="AI24" s="94"/>
      <c r="AJ24" s="107"/>
      <c r="AK24" s="107"/>
    </row>
    <row r="25" spans="1:37" ht="12.75">
      <c r="A25" s="71"/>
      <c r="B25" s="71"/>
      <c r="C25" s="71"/>
      <c r="D25" s="94"/>
      <c r="E25" s="94"/>
      <c r="F25" s="94"/>
      <c r="G25" s="94"/>
      <c r="H25" s="94"/>
      <c r="I25" s="94"/>
      <c r="J25" s="94"/>
      <c r="K25" s="94"/>
      <c r="L25" s="94"/>
      <c r="M25" s="107"/>
      <c r="N25" s="94"/>
      <c r="O25" s="94"/>
      <c r="P25" s="94"/>
      <c r="Q25" s="107"/>
      <c r="R25" s="94"/>
      <c r="S25" s="94"/>
      <c r="T25" s="94"/>
      <c r="U25" s="107"/>
      <c r="V25" s="94"/>
      <c r="W25" s="94"/>
      <c r="X25" s="94"/>
      <c r="Y25" s="107"/>
      <c r="Z25" s="94"/>
      <c r="AA25" s="94"/>
      <c r="AB25" s="94"/>
      <c r="AC25" s="107"/>
      <c r="AD25" s="94"/>
      <c r="AE25" s="94"/>
      <c r="AF25" s="94"/>
      <c r="AG25" s="94"/>
      <c r="AH25" s="94"/>
      <c r="AI25" s="94"/>
      <c r="AJ25" s="107"/>
      <c r="AK25" s="107"/>
    </row>
    <row r="26" spans="1:37" ht="12.75">
      <c r="A26" s="71"/>
      <c r="B26" s="71"/>
      <c r="C26" s="71"/>
      <c r="D26" s="94"/>
      <c r="E26" s="94"/>
      <c r="F26" s="94"/>
      <c r="G26" s="94"/>
      <c r="H26" s="94"/>
      <c r="I26" s="94"/>
      <c r="J26" s="94"/>
      <c r="K26" s="94"/>
      <c r="L26" s="94"/>
      <c r="M26" s="107"/>
      <c r="N26" s="94"/>
      <c r="O26" s="94"/>
      <c r="P26" s="94"/>
      <c r="Q26" s="107"/>
      <c r="R26" s="94"/>
      <c r="S26" s="94"/>
      <c r="T26" s="94"/>
      <c r="U26" s="107"/>
      <c r="V26" s="94"/>
      <c r="W26" s="94"/>
      <c r="X26" s="94"/>
      <c r="Y26" s="107"/>
      <c r="Z26" s="94"/>
      <c r="AA26" s="94"/>
      <c r="AB26" s="94"/>
      <c r="AC26" s="107"/>
      <c r="AD26" s="94"/>
      <c r="AE26" s="94"/>
      <c r="AF26" s="94"/>
      <c r="AG26" s="94"/>
      <c r="AH26" s="94"/>
      <c r="AI26" s="94"/>
      <c r="AJ26" s="107"/>
      <c r="AK26" s="107"/>
    </row>
    <row r="27" spans="1:37" ht="12.75">
      <c r="A27" s="71"/>
      <c r="B27" s="71"/>
      <c r="C27" s="71"/>
      <c r="D27" s="94"/>
      <c r="E27" s="94"/>
      <c r="F27" s="94"/>
      <c r="G27" s="94"/>
      <c r="H27" s="94"/>
      <c r="I27" s="94"/>
      <c r="J27" s="94"/>
      <c r="K27" s="94"/>
      <c r="L27" s="94"/>
      <c r="M27" s="107"/>
      <c r="N27" s="94"/>
      <c r="O27" s="94"/>
      <c r="P27" s="94"/>
      <c r="Q27" s="107"/>
      <c r="R27" s="94"/>
      <c r="S27" s="94"/>
      <c r="T27" s="94"/>
      <c r="U27" s="107"/>
      <c r="V27" s="94"/>
      <c r="W27" s="94"/>
      <c r="X27" s="94"/>
      <c r="Y27" s="107"/>
      <c r="Z27" s="94"/>
      <c r="AA27" s="94"/>
      <c r="AB27" s="94"/>
      <c r="AC27" s="107"/>
      <c r="AD27" s="94"/>
      <c r="AE27" s="94"/>
      <c r="AF27" s="94"/>
      <c r="AG27" s="94"/>
      <c r="AH27" s="94"/>
      <c r="AI27" s="94"/>
      <c r="AJ27" s="107"/>
      <c r="AK27" s="107"/>
    </row>
    <row r="28" spans="1:37" ht="12.75">
      <c r="A28" s="71"/>
      <c r="B28" s="71"/>
      <c r="C28" s="71"/>
      <c r="D28" s="94"/>
      <c r="E28" s="94"/>
      <c r="F28" s="94"/>
      <c r="G28" s="94"/>
      <c r="H28" s="94"/>
      <c r="I28" s="94"/>
      <c r="J28" s="94"/>
      <c r="K28" s="94"/>
      <c r="L28" s="94"/>
      <c r="M28" s="107"/>
      <c r="N28" s="94"/>
      <c r="O28" s="94"/>
      <c r="P28" s="94"/>
      <c r="Q28" s="107"/>
      <c r="R28" s="94"/>
      <c r="S28" s="94"/>
      <c r="T28" s="94"/>
      <c r="U28" s="107"/>
      <c r="V28" s="94"/>
      <c r="W28" s="94"/>
      <c r="X28" s="94"/>
      <c r="Y28" s="107"/>
      <c r="Z28" s="94"/>
      <c r="AA28" s="94"/>
      <c r="AB28" s="94"/>
      <c r="AC28" s="107"/>
      <c r="AD28" s="94"/>
      <c r="AE28" s="94"/>
      <c r="AF28" s="94"/>
      <c r="AG28" s="94"/>
      <c r="AH28" s="94"/>
      <c r="AI28" s="94"/>
      <c r="AJ28" s="107"/>
      <c r="AK28" s="107"/>
    </row>
    <row r="29" spans="1:37" ht="12.75">
      <c r="A29" s="71"/>
      <c r="B29" s="71"/>
      <c r="C29" s="71"/>
      <c r="D29" s="94"/>
      <c r="E29" s="94"/>
      <c r="F29" s="94"/>
      <c r="G29" s="94"/>
      <c r="H29" s="94"/>
      <c r="I29" s="94"/>
      <c r="J29" s="94"/>
      <c r="K29" s="94"/>
      <c r="L29" s="94"/>
      <c r="M29" s="107"/>
      <c r="N29" s="94"/>
      <c r="O29" s="94"/>
      <c r="P29" s="94"/>
      <c r="Q29" s="107"/>
      <c r="R29" s="94"/>
      <c r="S29" s="94"/>
      <c r="T29" s="94"/>
      <c r="U29" s="107"/>
      <c r="V29" s="94"/>
      <c r="W29" s="94"/>
      <c r="X29" s="94"/>
      <c r="Y29" s="107"/>
      <c r="Z29" s="94"/>
      <c r="AA29" s="94"/>
      <c r="AB29" s="94"/>
      <c r="AC29" s="107"/>
      <c r="AD29" s="94"/>
      <c r="AE29" s="94"/>
      <c r="AF29" s="94"/>
      <c r="AG29" s="94"/>
      <c r="AH29" s="94"/>
      <c r="AI29" s="94"/>
      <c r="AJ29" s="107"/>
      <c r="AK29" s="107"/>
    </row>
    <row r="30" spans="1:37" ht="12.75">
      <c r="A30" s="71"/>
      <c r="B30" s="71"/>
      <c r="C30" s="71"/>
      <c r="D30" s="94"/>
      <c r="E30" s="94"/>
      <c r="F30" s="94"/>
      <c r="G30" s="94"/>
      <c r="H30" s="94"/>
      <c r="I30" s="94"/>
      <c r="J30" s="94"/>
      <c r="K30" s="94"/>
      <c r="L30" s="94"/>
      <c r="M30" s="107"/>
      <c r="N30" s="94"/>
      <c r="O30" s="94"/>
      <c r="P30" s="94"/>
      <c r="Q30" s="107"/>
      <c r="R30" s="94"/>
      <c r="S30" s="94"/>
      <c r="T30" s="94"/>
      <c r="U30" s="107"/>
      <c r="V30" s="94"/>
      <c r="W30" s="94"/>
      <c r="X30" s="94"/>
      <c r="Y30" s="107"/>
      <c r="Z30" s="94"/>
      <c r="AA30" s="94"/>
      <c r="AB30" s="94"/>
      <c r="AC30" s="107"/>
      <c r="AD30" s="94"/>
      <c r="AE30" s="94"/>
      <c r="AF30" s="94"/>
      <c r="AG30" s="94"/>
      <c r="AH30" s="94"/>
      <c r="AI30" s="94"/>
      <c r="AJ30" s="107"/>
      <c r="AK30" s="107"/>
    </row>
    <row r="31" spans="1:37" ht="12.75">
      <c r="A31" s="71"/>
      <c r="B31" s="71"/>
      <c r="C31" s="71"/>
      <c r="D31" s="94"/>
      <c r="E31" s="94"/>
      <c r="F31" s="94"/>
      <c r="G31" s="94"/>
      <c r="H31" s="94"/>
      <c r="I31" s="94"/>
      <c r="J31" s="94"/>
      <c r="K31" s="94"/>
      <c r="L31" s="94"/>
      <c r="M31" s="107"/>
      <c r="N31" s="94"/>
      <c r="O31" s="94"/>
      <c r="P31" s="94"/>
      <c r="Q31" s="107"/>
      <c r="R31" s="94"/>
      <c r="S31" s="94"/>
      <c r="T31" s="94"/>
      <c r="U31" s="107"/>
      <c r="V31" s="94"/>
      <c r="W31" s="94"/>
      <c r="X31" s="94"/>
      <c r="Y31" s="107"/>
      <c r="Z31" s="94"/>
      <c r="AA31" s="94"/>
      <c r="AB31" s="94"/>
      <c r="AC31" s="107"/>
      <c r="AD31" s="94"/>
      <c r="AE31" s="94"/>
      <c r="AF31" s="94"/>
      <c r="AG31" s="94"/>
      <c r="AH31" s="94"/>
      <c r="AI31" s="94"/>
      <c r="AJ31" s="107"/>
      <c r="AK31" s="107"/>
    </row>
    <row r="32" spans="1:37" ht="12.75">
      <c r="A32" s="71"/>
      <c r="B32" s="71"/>
      <c r="C32" s="71"/>
      <c r="D32" s="94"/>
      <c r="E32" s="94"/>
      <c r="F32" s="94"/>
      <c r="G32" s="94"/>
      <c r="H32" s="94"/>
      <c r="I32" s="94"/>
      <c r="J32" s="94"/>
      <c r="K32" s="94"/>
      <c r="L32" s="94"/>
      <c r="M32" s="107"/>
      <c r="N32" s="94"/>
      <c r="O32" s="94"/>
      <c r="P32" s="94"/>
      <c r="Q32" s="107"/>
      <c r="R32" s="94"/>
      <c r="S32" s="94"/>
      <c r="T32" s="94"/>
      <c r="U32" s="107"/>
      <c r="V32" s="94"/>
      <c r="W32" s="94"/>
      <c r="X32" s="94"/>
      <c r="Y32" s="107"/>
      <c r="Z32" s="94"/>
      <c r="AA32" s="94"/>
      <c r="AB32" s="94"/>
      <c r="AC32" s="107"/>
      <c r="AD32" s="94"/>
      <c r="AE32" s="94"/>
      <c r="AF32" s="94"/>
      <c r="AG32" s="94"/>
      <c r="AH32" s="94"/>
      <c r="AI32" s="94"/>
      <c r="AJ32" s="107"/>
      <c r="AK32" s="107"/>
    </row>
    <row r="33" spans="1:37" ht="12.75">
      <c r="A33" s="71"/>
      <c r="B33" s="71"/>
      <c r="C33" s="71"/>
      <c r="D33" s="94"/>
      <c r="E33" s="94"/>
      <c r="F33" s="94"/>
      <c r="G33" s="94"/>
      <c r="H33" s="94"/>
      <c r="I33" s="94"/>
      <c r="J33" s="94"/>
      <c r="K33" s="94"/>
      <c r="L33" s="94"/>
      <c r="M33" s="107"/>
      <c r="N33" s="94"/>
      <c r="O33" s="94"/>
      <c r="P33" s="94"/>
      <c r="Q33" s="107"/>
      <c r="R33" s="94"/>
      <c r="S33" s="94"/>
      <c r="T33" s="94"/>
      <c r="U33" s="107"/>
      <c r="V33" s="94"/>
      <c r="W33" s="94"/>
      <c r="X33" s="94"/>
      <c r="Y33" s="107"/>
      <c r="Z33" s="94"/>
      <c r="AA33" s="94"/>
      <c r="AB33" s="94"/>
      <c r="AC33" s="107"/>
      <c r="AD33" s="94"/>
      <c r="AE33" s="94"/>
      <c r="AF33" s="94"/>
      <c r="AG33" s="94"/>
      <c r="AH33" s="94"/>
      <c r="AI33" s="94"/>
      <c r="AJ33" s="107"/>
      <c r="AK33" s="107"/>
    </row>
    <row r="34" spans="1:37" ht="12.75">
      <c r="A34" s="71"/>
      <c r="B34" s="71"/>
      <c r="C34" s="71"/>
      <c r="D34" s="94"/>
      <c r="E34" s="94"/>
      <c r="F34" s="94"/>
      <c r="G34" s="94"/>
      <c r="H34" s="94"/>
      <c r="I34" s="94"/>
      <c r="J34" s="94"/>
      <c r="K34" s="94"/>
      <c r="L34" s="94"/>
      <c r="M34" s="107"/>
      <c r="N34" s="94"/>
      <c r="O34" s="94"/>
      <c r="P34" s="94"/>
      <c r="Q34" s="107"/>
      <c r="R34" s="94"/>
      <c r="S34" s="94"/>
      <c r="T34" s="94"/>
      <c r="U34" s="107"/>
      <c r="V34" s="94"/>
      <c r="W34" s="94"/>
      <c r="X34" s="94"/>
      <c r="Y34" s="107"/>
      <c r="Z34" s="94"/>
      <c r="AA34" s="94"/>
      <c r="AB34" s="94"/>
      <c r="AC34" s="107"/>
      <c r="AD34" s="94"/>
      <c r="AE34" s="94"/>
      <c r="AF34" s="94"/>
      <c r="AG34" s="94"/>
      <c r="AH34" s="94"/>
      <c r="AI34" s="94"/>
      <c r="AJ34" s="107"/>
      <c r="AK34" s="107"/>
    </row>
    <row r="35" spans="1:37" ht="12.75">
      <c r="A35" s="71"/>
      <c r="B35" s="71"/>
      <c r="C35" s="71"/>
      <c r="D35" s="94"/>
      <c r="E35" s="94"/>
      <c r="F35" s="94"/>
      <c r="G35" s="94"/>
      <c r="H35" s="94"/>
      <c r="I35" s="94"/>
      <c r="J35" s="94"/>
      <c r="K35" s="94"/>
      <c r="L35" s="94"/>
      <c r="M35" s="107"/>
      <c r="N35" s="94"/>
      <c r="O35" s="94"/>
      <c r="P35" s="94"/>
      <c r="Q35" s="107"/>
      <c r="R35" s="94"/>
      <c r="S35" s="94"/>
      <c r="T35" s="94"/>
      <c r="U35" s="107"/>
      <c r="V35" s="94"/>
      <c r="W35" s="94"/>
      <c r="X35" s="94"/>
      <c r="Y35" s="107"/>
      <c r="Z35" s="94"/>
      <c r="AA35" s="94"/>
      <c r="AB35" s="94"/>
      <c r="AC35" s="107"/>
      <c r="AD35" s="94"/>
      <c r="AE35" s="94"/>
      <c r="AF35" s="94"/>
      <c r="AG35" s="94"/>
      <c r="AH35" s="94"/>
      <c r="AI35" s="94"/>
      <c r="AJ35" s="107"/>
      <c r="AK35" s="107"/>
    </row>
    <row r="36" spans="1:37" ht="12.75">
      <c r="A36" s="71"/>
      <c r="B36" s="71"/>
      <c r="C36" s="71"/>
      <c r="D36" s="94"/>
      <c r="E36" s="94"/>
      <c r="F36" s="94"/>
      <c r="G36" s="94"/>
      <c r="H36" s="94"/>
      <c r="I36" s="94"/>
      <c r="J36" s="94"/>
      <c r="K36" s="94"/>
      <c r="L36" s="94"/>
      <c r="M36" s="107"/>
      <c r="N36" s="94"/>
      <c r="O36" s="94"/>
      <c r="P36" s="94"/>
      <c r="Q36" s="107"/>
      <c r="R36" s="94"/>
      <c r="S36" s="94"/>
      <c r="T36" s="94"/>
      <c r="U36" s="107"/>
      <c r="V36" s="94"/>
      <c r="W36" s="94"/>
      <c r="X36" s="94"/>
      <c r="Y36" s="107"/>
      <c r="Z36" s="94"/>
      <c r="AA36" s="94"/>
      <c r="AB36" s="94"/>
      <c r="AC36" s="107"/>
      <c r="AD36" s="94"/>
      <c r="AE36" s="94"/>
      <c r="AF36" s="94"/>
      <c r="AG36" s="94"/>
      <c r="AH36" s="94"/>
      <c r="AI36" s="94"/>
      <c r="AJ36" s="107"/>
      <c r="AK36" s="107"/>
    </row>
    <row r="37" spans="1:37" ht="12.75">
      <c r="A37" s="71"/>
      <c r="B37" s="71"/>
      <c r="C37" s="71"/>
      <c r="D37" s="94"/>
      <c r="E37" s="94"/>
      <c r="F37" s="94"/>
      <c r="G37" s="94"/>
      <c r="H37" s="94"/>
      <c r="I37" s="94"/>
      <c r="J37" s="94"/>
      <c r="K37" s="94"/>
      <c r="L37" s="94"/>
      <c r="M37" s="107"/>
      <c r="N37" s="94"/>
      <c r="O37" s="94"/>
      <c r="P37" s="94"/>
      <c r="Q37" s="107"/>
      <c r="R37" s="94"/>
      <c r="S37" s="94"/>
      <c r="T37" s="94"/>
      <c r="U37" s="107"/>
      <c r="V37" s="94"/>
      <c r="W37" s="94"/>
      <c r="X37" s="94"/>
      <c r="Y37" s="107"/>
      <c r="Z37" s="94"/>
      <c r="AA37" s="94"/>
      <c r="AB37" s="94"/>
      <c r="AC37" s="107"/>
      <c r="AD37" s="94"/>
      <c r="AE37" s="94"/>
      <c r="AF37" s="94"/>
      <c r="AG37" s="94"/>
      <c r="AH37" s="94"/>
      <c r="AI37" s="94"/>
      <c r="AJ37" s="107"/>
      <c r="AK37" s="107"/>
    </row>
    <row r="38" spans="1:37" ht="12.75">
      <c r="A38" s="71"/>
      <c r="B38" s="71"/>
      <c r="C38" s="71"/>
      <c r="D38" s="94"/>
      <c r="E38" s="94"/>
      <c r="F38" s="94"/>
      <c r="G38" s="94"/>
      <c r="H38" s="94"/>
      <c r="I38" s="94"/>
      <c r="J38" s="94"/>
      <c r="K38" s="94"/>
      <c r="L38" s="94"/>
      <c r="M38" s="107"/>
      <c r="N38" s="94"/>
      <c r="O38" s="94"/>
      <c r="P38" s="94"/>
      <c r="Q38" s="107"/>
      <c r="R38" s="94"/>
      <c r="S38" s="94"/>
      <c r="T38" s="94"/>
      <c r="U38" s="107"/>
      <c r="V38" s="94"/>
      <c r="W38" s="94"/>
      <c r="X38" s="94"/>
      <c r="Y38" s="107"/>
      <c r="Z38" s="94"/>
      <c r="AA38" s="94"/>
      <c r="AB38" s="94"/>
      <c r="AC38" s="107"/>
      <c r="AD38" s="94"/>
      <c r="AE38" s="94"/>
      <c r="AF38" s="94"/>
      <c r="AG38" s="94"/>
      <c r="AH38" s="94"/>
      <c r="AI38" s="94"/>
      <c r="AJ38" s="107"/>
      <c r="AK38" s="107"/>
    </row>
    <row r="39" spans="1:37" ht="12.75">
      <c r="A39" s="71"/>
      <c r="B39" s="71"/>
      <c r="C39" s="71"/>
      <c r="D39" s="94"/>
      <c r="E39" s="94"/>
      <c r="F39" s="94"/>
      <c r="G39" s="94"/>
      <c r="H39" s="94"/>
      <c r="I39" s="94"/>
      <c r="J39" s="94"/>
      <c r="K39" s="94"/>
      <c r="L39" s="94"/>
      <c r="M39" s="107"/>
      <c r="N39" s="94"/>
      <c r="O39" s="94"/>
      <c r="P39" s="94"/>
      <c r="Q39" s="107"/>
      <c r="R39" s="94"/>
      <c r="S39" s="94"/>
      <c r="T39" s="94"/>
      <c r="U39" s="107"/>
      <c r="V39" s="94"/>
      <c r="W39" s="94"/>
      <c r="X39" s="94"/>
      <c r="Y39" s="107"/>
      <c r="Z39" s="94"/>
      <c r="AA39" s="94"/>
      <c r="AB39" s="94"/>
      <c r="AC39" s="107"/>
      <c r="AD39" s="94"/>
      <c r="AE39" s="94"/>
      <c r="AF39" s="94"/>
      <c r="AG39" s="94"/>
      <c r="AH39" s="94"/>
      <c r="AI39" s="94"/>
      <c r="AJ39" s="107"/>
      <c r="AK39" s="107"/>
    </row>
    <row r="40" spans="1:37" ht="12.75">
      <c r="A40" s="71"/>
      <c r="B40" s="71"/>
      <c r="C40" s="71"/>
      <c r="D40" s="94"/>
      <c r="E40" s="94"/>
      <c r="F40" s="94"/>
      <c r="G40" s="94"/>
      <c r="H40" s="94"/>
      <c r="I40" s="94"/>
      <c r="J40" s="94"/>
      <c r="K40" s="94"/>
      <c r="L40" s="94"/>
      <c r="M40" s="107"/>
      <c r="N40" s="94"/>
      <c r="O40" s="94"/>
      <c r="P40" s="94"/>
      <c r="Q40" s="107"/>
      <c r="R40" s="94"/>
      <c r="S40" s="94"/>
      <c r="T40" s="94"/>
      <c r="U40" s="107"/>
      <c r="V40" s="94"/>
      <c r="W40" s="94"/>
      <c r="X40" s="94"/>
      <c r="Y40" s="107"/>
      <c r="Z40" s="94"/>
      <c r="AA40" s="94"/>
      <c r="AB40" s="94"/>
      <c r="AC40" s="107"/>
      <c r="AD40" s="94"/>
      <c r="AE40" s="94"/>
      <c r="AF40" s="94"/>
      <c r="AG40" s="94"/>
      <c r="AH40" s="94"/>
      <c r="AI40" s="94"/>
      <c r="AJ40" s="107"/>
      <c r="AK40" s="107"/>
    </row>
    <row r="41" spans="1:37" ht="12.75">
      <c r="A41" s="71"/>
      <c r="B41" s="71"/>
      <c r="C41" s="71"/>
      <c r="D41" s="94"/>
      <c r="E41" s="94"/>
      <c r="F41" s="94"/>
      <c r="G41" s="94"/>
      <c r="H41" s="94"/>
      <c r="I41" s="94"/>
      <c r="J41" s="94"/>
      <c r="K41" s="94"/>
      <c r="L41" s="94"/>
      <c r="M41" s="107"/>
      <c r="N41" s="94"/>
      <c r="O41" s="94"/>
      <c r="P41" s="94"/>
      <c r="Q41" s="107"/>
      <c r="R41" s="94"/>
      <c r="S41" s="94"/>
      <c r="T41" s="94"/>
      <c r="U41" s="107"/>
      <c r="V41" s="94"/>
      <c r="W41" s="94"/>
      <c r="X41" s="94"/>
      <c r="Y41" s="107"/>
      <c r="Z41" s="94"/>
      <c r="AA41" s="94"/>
      <c r="AB41" s="94"/>
      <c r="AC41" s="107"/>
      <c r="AD41" s="94"/>
      <c r="AE41" s="94"/>
      <c r="AF41" s="94"/>
      <c r="AG41" s="94"/>
      <c r="AH41" s="94"/>
      <c r="AI41" s="94"/>
      <c r="AJ41" s="107"/>
      <c r="AK41" s="107"/>
    </row>
    <row r="42" spans="1:37" ht="12.75">
      <c r="A42" s="71"/>
      <c r="B42" s="71"/>
      <c r="C42" s="71"/>
      <c r="D42" s="94"/>
      <c r="E42" s="94"/>
      <c r="F42" s="94"/>
      <c r="G42" s="94"/>
      <c r="H42" s="94"/>
      <c r="I42" s="94"/>
      <c r="J42" s="94"/>
      <c r="K42" s="94"/>
      <c r="L42" s="94"/>
      <c r="M42" s="107"/>
      <c r="N42" s="94"/>
      <c r="O42" s="94"/>
      <c r="P42" s="94"/>
      <c r="Q42" s="107"/>
      <c r="R42" s="94"/>
      <c r="S42" s="94"/>
      <c r="T42" s="94"/>
      <c r="U42" s="107"/>
      <c r="V42" s="94"/>
      <c r="W42" s="94"/>
      <c r="X42" s="94"/>
      <c r="Y42" s="107"/>
      <c r="Z42" s="94"/>
      <c r="AA42" s="94"/>
      <c r="AB42" s="94"/>
      <c r="AC42" s="107"/>
      <c r="AD42" s="94"/>
      <c r="AE42" s="94"/>
      <c r="AF42" s="94"/>
      <c r="AG42" s="94"/>
      <c r="AH42" s="94"/>
      <c r="AI42" s="94"/>
      <c r="AJ42" s="107"/>
      <c r="AK42" s="107"/>
    </row>
    <row r="43" spans="1:37" ht="12.75">
      <c r="A43" s="71"/>
      <c r="B43" s="71"/>
      <c r="C43" s="71"/>
      <c r="D43" s="94"/>
      <c r="E43" s="94"/>
      <c r="F43" s="94"/>
      <c r="G43" s="94"/>
      <c r="H43" s="94"/>
      <c r="I43" s="94"/>
      <c r="J43" s="94"/>
      <c r="K43" s="94"/>
      <c r="L43" s="94"/>
      <c r="M43" s="107"/>
      <c r="N43" s="94"/>
      <c r="O43" s="94"/>
      <c r="P43" s="94"/>
      <c r="Q43" s="107"/>
      <c r="R43" s="94"/>
      <c r="S43" s="94"/>
      <c r="T43" s="94"/>
      <c r="U43" s="107"/>
      <c r="V43" s="94"/>
      <c r="W43" s="94"/>
      <c r="X43" s="94"/>
      <c r="Y43" s="107"/>
      <c r="Z43" s="94"/>
      <c r="AA43" s="94"/>
      <c r="AB43" s="94"/>
      <c r="AC43" s="107"/>
      <c r="AD43" s="94"/>
      <c r="AE43" s="94"/>
      <c r="AF43" s="94"/>
      <c r="AG43" s="94"/>
      <c r="AH43" s="94"/>
      <c r="AI43" s="94"/>
      <c r="AJ43" s="107"/>
      <c r="AK43" s="107"/>
    </row>
    <row r="44" spans="1:37" ht="12.75">
      <c r="A44" s="71"/>
      <c r="B44" s="71"/>
      <c r="C44" s="71"/>
      <c r="D44" s="94"/>
      <c r="E44" s="94"/>
      <c r="F44" s="94"/>
      <c r="G44" s="94"/>
      <c r="H44" s="94"/>
      <c r="I44" s="94"/>
      <c r="J44" s="94"/>
      <c r="K44" s="94"/>
      <c r="L44" s="94"/>
      <c r="M44" s="107"/>
      <c r="N44" s="94"/>
      <c r="O44" s="94"/>
      <c r="P44" s="94"/>
      <c r="Q44" s="107"/>
      <c r="R44" s="94"/>
      <c r="S44" s="94"/>
      <c r="T44" s="94"/>
      <c r="U44" s="107"/>
      <c r="V44" s="94"/>
      <c r="W44" s="94"/>
      <c r="X44" s="94"/>
      <c r="Y44" s="107"/>
      <c r="Z44" s="94"/>
      <c r="AA44" s="94"/>
      <c r="AB44" s="94"/>
      <c r="AC44" s="107"/>
      <c r="AD44" s="94"/>
      <c r="AE44" s="94"/>
      <c r="AF44" s="94"/>
      <c r="AG44" s="94"/>
      <c r="AH44" s="94"/>
      <c r="AI44" s="94"/>
      <c r="AJ44" s="107"/>
      <c r="AK44" s="107"/>
    </row>
    <row r="45" spans="1:37" ht="12.75">
      <c r="A45" s="71"/>
      <c r="B45" s="71"/>
      <c r="C45" s="71"/>
      <c r="D45" s="94"/>
      <c r="E45" s="94"/>
      <c r="F45" s="94"/>
      <c r="G45" s="94"/>
      <c r="H45" s="94"/>
      <c r="I45" s="94"/>
      <c r="J45" s="94"/>
      <c r="K45" s="94"/>
      <c r="L45" s="94"/>
      <c r="M45" s="107"/>
      <c r="N45" s="94"/>
      <c r="O45" s="94"/>
      <c r="P45" s="94"/>
      <c r="Q45" s="107"/>
      <c r="R45" s="94"/>
      <c r="S45" s="94"/>
      <c r="T45" s="94"/>
      <c r="U45" s="107"/>
      <c r="V45" s="94"/>
      <c r="W45" s="94"/>
      <c r="X45" s="94"/>
      <c r="Y45" s="107"/>
      <c r="Z45" s="94"/>
      <c r="AA45" s="94"/>
      <c r="AB45" s="94"/>
      <c r="AC45" s="107"/>
      <c r="AD45" s="94"/>
      <c r="AE45" s="94"/>
      <c r="AF45" s="94"/>
      <c r="AG45" s="94"/>
      <c r="AH45" s="94"/>
      <c r="AI45" s="94"/>
      <c r="AJ45" s="107"/>
      <c r="AK45" s="107"/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84"/>
  <sheetViews>
    <sheetView showGridLines="0" tabSelected="1" zoomScalePageLayoutView="0" workbookViewId="0" topLeftCell="A58">
      <selection activeCell="G90" sqref="G90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1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</row>
    <row r="3" spans="1:37" ht="16.5">
      <c r="A3" s="5"/>
      <c r="B3" s="133" t="s">
        <v>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</row>
    <row r="4" spans="1:37" ht="15" customHeight="1">
      <c r="A4" s="8"/>
      <c r="B4" s="9"/>
      <c r="C4" s="10"/>
      <c r="D4" s="135" t="s">
        <v>2</v>
      </c>
      <c r="E4" s="135"/>
      <c r="F4" s="135"/>
      <c r="G4" s="135" t="s">
        <v>3</v>
      </c>
      <c r="H4" s="135"/>
      <c r="I4" s="135"/>
      <c r="J4" s="136" t="s">
        <v>4</v>
      </c>
      <c r="K4" s="137"/>
      <c r="L4" s="137"/>
      <c r="M4" s="138"/>
      <c r="N4" s="136" t="s">
        <v>5</v>
      </c>
      <c r="O4" s="139"/>
      <c r="P4" s="139"/>
      <c r="Q4" s="140"/>
      <c r="R4" s="136" t="s">
        <v>6</v>
      </c>
      <c r="S4" s="139"/>
      <c r="T4" s="139"/>
      <c r="U4" s="140"/>
      <c r="V4" s="136" t="s">
        <v>7</v>
      </c>
      <c r="W4" s="141"/>
      <c r="X4" s="141"/>
      <c r="Y4" s="142"/>
      <c r="Z4" s="136" t="s">
        <v>8</v>
      </c>
      <c r="AA4" s="137"/>
      <c r="AB4" s="137"/>
      <c r="AC4" s="138"/>
      <c r="AD4" s="136" t="s">
        <v>9</v>
      </c>
      <c r="AE4" s="137"/>
      <c r="AF4" s="137"/>
      <c r="AG4" s="137"/>
      <c r="AH4" s="137"/>
      <c r="AI4" s="137"/>
      <c r="AJ4" s="138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28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96</v>
      </c>
      <c r="B9" s="63" t="s">
        <v>47</v>
      </c>
      <c r="C9" s="64" t="s">
        <v>48</v>
      </c>
      <c r="D9" s="85">
        <v>32697270950</v>
      </c>
      <c r="E9" s="86">
        <v>7340084000</v>
      </c>
      <c r="F9" s="87">
        <f>$D9+$E9</f>
        <v>40037354950</v>
      </c>
      <c r="G9" s="85">
        <v>32255531950</v>
      </c>
      <c r="H9" s="86">
        <v>7335632000</v>
      </c>
      <c r="I9" s="87">
        <f>$G9+$H9</f>
        <v>39591163950</v>
      </c>
      <c r="J9" s="85">
        <v>7861077671</v>
      </c>
      <c r="K9" s="86">
        <v>891584000</v>
      </c>
      <c r="L9" s="86">
        <f>$J9+$K9</f>
        <v>8752661671</v>
      </c>
      <c r="M9" s="104">
        <f>IF($F9=0,0,$L9/$F9)</f>
        <v>0.21861238540684366</v>
      </c>
      <c r="N9" s="85">
        <v>7459811544</v>
      </c>
      <c r="O9" s="86">
        <v>1172886000</v>
      </c>
      <c r="P9" s="86">
        <f>$N9+$O9</f>
        <v>8632697544</v>
      </c>
      <c r="Q9" s="104">
        <f>IF($F9=0,0,$P9/$F9)</f>
        <v>0.21561608040243427</v>
      </c>
      <c r="R9" s="85">
        <v>6979895944</v>
      </c>
      <c r="S9" s="86">
        <v>722179200</v>
      </c>
      <c r="T9" s="86">
        <f>$R9+$S9</f>
        <v>7702075144</v>
      </c>
      <c r="U9" s="104">
        <f>IF($I9=0,0,$T9/$I9)</f>
        <v>0.1945402553389694</v>
      </c>
      <c r="V9" s="85">
        <v>8046919338</v>
      </c>
      <c r="W9" s="86">
        <v>1576235000</v>
      </c>
      <c r="X9" s="86">
        <f>$V9+$W9</f>
        <v>9623154338</v>
      </c>
      <c r="Y9" s="104">
        <f>IF($I9=0,0,$X9/$I9)</f>
        <v>0.24306318324344187</v>
      </c>
      <c r="Z9" s="85">
        <f>$J9+$N9+$R9+$V9</f>
        <v>30347704497</v>
      </c>
      <c r="AA9" s="86">
        <f>$K9+$O9+$S9+$W9</f>
        <v>4362884200</v>
      </c>
      <c r="AB9" s="86">
        <f>$Z9+$AA9</f>
        <v>34710588697</v>
      </c>
      <c r="AC9" s="104">
        <f>IF($I9=0,0,$AB9/$I9)</f>
        <v>0.8767256436521109</v>
      </c>
      <c r="AD9" s="85">
        <v>9272198220</v>
      </c>
      <c r="AE9" s="86">
        <v>2366577000</v>
      </c>
      <c r="AF9" s="86">
        <f>$AD9+$AE9</f>
        <v>11638775220</v>
      </c>
      <c r="AG9" s="86">
        <v>37371341349</v>
      </c>
      <c r="AH9" s="86">
        <v>36810509531</v>
      </c>
      <c r="AI9" s="87">
        <v>35239884367</v>
      </c>
      <c r="AJ9" s="124">
        <f>IF($AH9=0,0,$AI9/$AH9)</f>
        <v>0.9573321536699377</v>
      </c>
      <c r="AK9" s="125">
        <f>IF($AF9=0,0,(($X9/$AF9)-1))</f>
        <v>-0.17318152845983048</v>
      </c>
    </row>
    <row r="10" spans="1:37" ht="16.5">
      <c r="A10" s="65"/>
      <c r="B10" s="66" t="s">
        <v>97</v>
      </c>
      <c r="C10" s="67"/>
      <c r="D10" s="88">
        <f>D9</f>
        <v>32697270950</v>
      </c>
      <c r="E10" s="89">
        <f>E9</f>
        <v>7340084000</v>
      </c>
      <c r="F10" s="90">
        <f aca="true" t="shared" si="0" ref="F10:F41">$D10+$E10</f>
        <v>40037354950</v>
      </c>
      <c r="G10" s="88">
        <f>G9</f>
        <v>32255531950</v>
      </c>
      <c r="H10" s="89">
        <f>H9</f>
        <v>7335632000</v>
      </c>
      <c r="I10" s="90">
        <f aca="true" t="shared" si="1" ref="I10:I41">$G10+$H10</f>
        <v>39591163950</v>
      </c>
      <c r="J10" s="88">
        <f>J9</f>
        <v>7861077671</v>
      </c>
      <c r="K10" s="89">
        <f>K9</f>
        <v>891584000</v>
      </c>
      <c r="L10" s="89">
        <f aca="true" t="shared" si="2" ref="L10:L41">$J10+$K10</f>
        <v>8752661671</v>
      </c>
      <c r="M10" s="105">
        <f aca="true" t="shared" si="3" ref="M10:M41">IF($F10=0,0,$L10/$F10)</f>
        <v>0.21861238540684366</v>
      </c>
      <c r="N10" s="88">
        <f>N9</f>
        <v>7459811544</v>
      </c>
      <c r="O10" s="89">
        <f>O9</f>
        <v>1172886000</v>
      </c>
      <c r="P10" s="89">
        <f aca="true" t="shared" si="4" ref="P10:P41">$N10+$O10</f>
        <v>8632697544</v>
      </c>
      <c r="Q10" s="105">
        <f aca="true" t="shared" si="5" ref="Q10:Q41">IF($F10=0,0,$P10/$F10)</f>
        <v>0.21561608040243427</v>
      </c>
      <c r="R10" s="88">
        <f>R9</f>
        <v>6979895944</v>
      </c>
      <c r="S10" s="89">
        <f>S9</f>
        <v>722179200</v>
      </c>
      <c r="T10" s="89">
        <f aca="true" t="shared" si="6" ref="T10:T41">$R10+$S10</f>
        <v>7702075144</v>
      </c>
      <c r="U10" s="105">
        <f aca="true" t="shared" si="7" ref="U10:U41">IF($I10=0,0,$T10/$I10)</f>
        <v>0.1945402553389694</v>
      </c>
      <c r="V10" s="88">
        <f>V9</f>
        <v>8046919338</v>
      </c>
      <c r="W10" s="89">
        <f>W9</f>
        <v>1576235000</v>
      </c>
      <c r="X10" s="89">
        <f aca="true" t="shared" si="8" ref="X10:X41">$V10+$W10</f>
        <v>9623154338</v>
      </c>
      <c r="Y10" s="105">
        <f aca="true" t="shared" si="9" ref="Y10:Y41">IF($I10=0,0,$X10/$I10)</f>
        <v>0.24306318324344187</v>
      </c>
      <c r="Z10" s="88">
        <f aca="true" t="shared" si="10" ref="Z10:Z41">$J10+$N10+$R10+$V10</f>
        <v>30347704497</v>
      </c>
      <c r="AA10" s="89">
        <f aca="true" t="shared" si="11" ref="AA10:AA41">$K10+$O10+$S10+$W10</f>
        <v>4362884200</v>
      </c>
      <c r="AB10" s="89">
        <f aca="true" t="shared" si="12" ref="AB10:AB41">$Z10+$AA10</f>
        <v>34710588697</v>
      </c>
      <c r="AC10" s="105">
        <f aca="true" t="shared" si="13" ref="AC10:AC41">IF($I10=0,0,$AB10/$I10)</f>
        <v>0.8767256436521109</v>
      </c>
      <c r="AD10" s="88">
        <f>AD9</f>
        <v>9272198220</v>
      </c>
      <c r="AE10" s="89">
        <f>AE9</f>
        <v>2366577000</v>
      </c>
      <c r="AF10" s="89">
        <f aca="true" t="shared" si="14" ref="AF10:AF41">$AD10+$AE10</f>
        <v>11638775220</v>
      </c>
      <c r="AG10" s="89">
        <f>AG9</f>
        <v>37371341349</v>
      </c>
      <c r="AH10" s="89">
        <f>AH9</f>
        <v>36810509531</v>
      </c>
      <c r="AI10" s="90">
        <f>AI9</f>
        <v>35239884367</v>
      </c>
      <c r="AJ10" s="126">
        <f aca="true" t="shared" si="15" ref="AJ10:AJ41">IF($AH10=0,0,$AI10/$AH10)</f>
        <v>0.9573321536699377</v>
      </c>
      <c r="AK10" s="127">
        <f aca="true" t="shared" si="16" ref="AK10:AK41">IF($AF10=0,0,(($X10/$AF10)-1))</f>
        <v>-0.17318152845983048</v>
      </c>
    </row>
    <row r="11" spans="1:37" ht="12.75">
      <c r="A11" s="62" t="s">
        <v>98</v>
      </c>
      <c r="B11" s="63" t="s">
        <v>243</v>
      </c>
      <c r="C11" s="64" t="s">
        <v>244</v>
      </c>
      <c r="D11" s="85">
        <v>266829114</v>
      </c>
      <c r="E11" s="86">
        <v>74070000</v>
      </c>
      <c r="F11" s="87">
        <f t="shared" si="0"/>
        <v>340899114</v>
      </c>
      <c r="G11" s="85">
        <v>287812051</v>
      </c>
      <c r="H11" s="86">
        <v>75445700</v>
      </c>
      <c r="I11" s="87">
        <f t="shared" si="1"/>
        <v>363257751</v>
      </c>
      <c r="J11" s="85">
        <v>39489629</v>
      </c>
      <c r="K11" s="86">
        <v>11142934</v>
      </c>
      <c r="L11" s="86">
        <f t="shared" si="2"/>
        <v>50632563</v>
      </c>
      <c r="M11" s="104">
        <f t="shared" si="3"/>
        <v>0.1485265315180608</v>
      </c>
      <c r="N11" s="85">
        <v>59607445</v>
      </c>
      <c r="O11" s="86">
        <v>18448159</v>
      </c>
      <c r="P11" s="86">
        <f t="shared" si="4"/>
        <v>78055604</v>
      </c>
      <c r="Q11" s="104">
        <f t="shared" si="5"/>
        <v>0.2289698060054213</v>
      </c>
      <c r="R11" s="85">
        <v>59086212</v>
      </c>
      <c r="S11" s="86">
        <v>21722153</v>
      </c>
      <c r="T11" s="86">
        <f t="shared" si="6"/>
        <v>80808365</v>
      </c>
      <c r="U11" s="104">
        <f t="shared" si="7"/>
        <v>0.22245462010802353</v>
      </c>
      <c r="V11" s="85">
        <v>70937373</v>
      </c>
      <c r="W11" s="86">
        <v>8536156</v>
      </c>
      <c r="X11" s="86">
        <f t="shared" si="8"/>
        <v>79473529</v>
      </c>
      <c r="Y11" s="104">
        <f t="shared" si="9"/>
        <v>0.21877999514454957</v>
      </c>
      <c r="Z11" s="85">
        <f t="shared" si="10"/>
        <v>229120659</v>
      </c>
      <c r="AA11" s="86">
        <f t="shared" si="11"/>
        <v>59849402</v>
      </c>
      <c r="AB11" s="86">
        <f t="shared" si="12"/>
        <v>288970061</v>
      </c>
      <c r="AC11" s="104">
        <f t="shared" si="13"/>
        <v>0.7954959259768142</v>
      </c>
      <c r="AD11" s="85">
        <v>51282396</v>
      </c>
      <c r="AE11" s="86">
        <v>24642990</v>
      </c>
      <c r="AF11" s="86">
        <f t="shared" si="14"/>
        <v>75925386</v>
      </c>
      <c r="AG11" s="86">
        <v>395970257</v>
      </c>
      <c r="AH11" s="86">
        <v>340056767</v>
      </c>
      <c r="AI11" s="87">
        <v>261075191</v>
      </c>
      <c r="AJ11" s="124">
        <f t="shared" si="15"/>
        <v>0.7677400255940209</v>
      </c>
      <c r="AK11" s="125">
        <f t="shared" si="16"/>
        <v>0.04673197183350508</v>
      </c>
    </row>
    <row r="12" spans="1:37" ht="12.75">
      <c r="A12" s="62" t="s">
        <v>98</v>
      </c>
      <c r="B12" s="63" t="s">
        <v>245</v>
      </c>
      <c r="C12" s="64" t="s">
        <v>246</v>
      </c>
      <c r="D12" s="85">
        <v>193456203</v>
      </c>
      <c r="E12" s="86">
        <v>79080589</v>
      </c>
      <c r="F12" s="87">
        <f t="shared" si="0"/>
        <v>272536792</v>
      </c>
      <c r="G12" s="85">
        <v>193456203</v>
      </c>
      <c r="H12" s="86">
        <v>79080589</v>
      </c>
      <c r="I12" s="87">
        <f t="shared" si="1"/>
        <v>272536792</v>
      </c>
      <c r="J12" s="85">
        <v>36299691</v>
      </c>
      <c r="K12" s="86">
        <v>8306750</v>
      </c>
      <c r="L12" s="86">
        <f t="shared" si="2"/>
        <v>44606441</v>
      </c>
      <c r="M12" s="104">
        <f t="shared" si="3"/>
        <v>0.1636712631445372</v>
      </c>
      <c r="N12" s="85">
        <v>32299207</v>
      </c>
      <c r="O12" s="86">
        <v>4723366</v>
      </c>
      <c r="P12" s="86">
        <f t="shared" si="4"/>
        <v>37022573</v>
      </c>
      <c r="Q12" s="104">
        <f t="shared" si="5"/>
        <v>0.13584431198559055</v>
      </c>
      <c r="R12" s="85">
        <v>36833706</v>
      </c>
      <c r="S12" s="86">
        <v>5856224</v>
      </c>
      <c r="T12" s="86">
        <f t="shared" si="6"/>
        <v>42689930</v>
      </c>
      <c r="U12" s="104">
        <f t="shared" si="7"/>
        <v>0.15663914470674478</v>
      </c>
      <c r="V12" s="85">
        <v>36429057</v>
      </c>
      <c r="W12" s="86">
        <v>23445529</v>
      </c>
      <c r="X12" s="86">
        <f t="shared" si="8"/>
        <v>59874586</v>
      </c>
      <c r="Y12" s="104">
        <f t="shared" si="9"/>
        <v>0.21969358911364892</v>
      </c>
      <c r="Z12" s="85">
        <f t="shared" si="10"/>
        <v>141861661</v>
      </c>
      <c r="AA12" s="86">
        <f t="shared" si="11"/>
        <v>42331869</v>
      </c>
      <c r="AB12" s="86">
        <f t="shared" si="12"/>
        <v>184193530</v>
      </c>
      <c r="AC12" s="104">
        <f t="shared" si="13"/>
        <v>0.6758483089505214</v>
      </c>
      <c r="AD12" s="85">
        <v>42399711</v>
      </c>
      <c r="AE12" s="86">
        <v>17709706</v>
      </c>
      <c r="AF12" s="86">
        <f t="shared" si="14"/>
        <v>60109417</v>
      </c>
      <c r="AG12" s="86">
        <v>208413015</v>
      </c>
      <c r="AH12" s="86">
        <v>215391749</v>
      </c>
      <c r="AI12" s="87">
        <v>166902704</v>
      </c>
      <c r="AJ12" s="124">
        <f t="shared" si="15"/>
        <v>0.7748797471346036</v>
      </c>
      <c r="AK12" s="125">
        <f t="shared" si="16"/>
        <v>-0.003906725630029029</v>
      </c>
    </row>
    <row r="13" spans="1:37" ht="12.75">
      <c r="A13" s="62" t="s">
        <v>98</v>
      </c>
      <c r="B13" s="63" t="s">
        <v>247</v>
      </c>
      <c r="C13" s="64" t="s">
        <v>248</v>
      </c>
      <c r="D13" s="85">
        <v>161345000</v>
      </c>
      <c r="E13" s="86">
        <v>79111974</v>
      </c>
      <c r="F13" s="87">
        <f t="shared" si="0"/>
        <v>240456974</v>
      </c>
      <c r="G13" s="85">
        <v>168730000</v>
      </c>
      <c r="H13" s="86">
        <v>71492000</v>
      </c>
      <c r="I13" s="87">
        <f t="shared" si="1"/>
        <v>240222000</v>
      </c>
      <c r="J13" s="85">
        <v>45548018</v>
      </c>
      <c r="K13" s="86">
        <v>7251710</v>
      </c>
      <c r="L13" s="86">
        <f t="shared" si="2"/>
        <v>52799728</v>
      </c>
      <c r="M13" s="104">
        <f t="shared" si="3"/>
        <v>0.21958077206777127</v>
      </c>
      <c r="N13" s="85">
        <v>31572219</v>
      </c>
      <c r="O13" s="86">
        <v>8096260</v>
      </c>
      <c r="P13" s="86">
        <f t="shared" si="4"/>
        <v>39668479</v>
      </c>
      <c r="Q13" s="104">
        <f t="shared" si="5"/>
        <v>0.1649712143512211</v>
      </c>
      <c r="R13" s="85">
        <v>34221162</v>
      </c>
      <c r="S13" s="86">
        <v>15133737</v>
      </c>
      <c r="T13" s="86">
        <f t="shared" si="6"/>
        <v>49354899</v>
      </c>
      <c r="U13" s="104">
        <f t="shared" si="7"/>
        <v>0.20545536628618527</v>
      </c>
      <c r="V13" s="85">
        <v>29454008</v>
      </c>
      <c r="W13" s="86">
        <v>12167644</v>
      </c>
      <c r="X13" s="86">
        <f t="shared" si="8"/>
        <v>41621652</v>
      </c>
      <c r="Y13" s="104">
        <f t="shared" si="9"/>
        <v>0.1732632814646452</v>
      </c>
      <c r="Z13" s="85">
        <f t="shared" si="10"/>
        <v>140795407</v>
      </c>
      <c r="AA13" s="86">
        <f t="shared" si="11"/>
        <v>42649351</v>
      </c>
      <c r="AB13" s="86">
        <f t="shared" si="12"/>
        <v>183444758</v>
      </c>
      <c r="AC13" s="104">
        <f t="shared" si="13"/>
        <v>0.7636467850571554</v>
      </c>
      <c r="AD13" s="85">
        <v>40379380</v>
      </c>
      <c r="AE13" s="86">
        <v>15351483</v>
      </c>
      <c r="AF13" s="86">
        <f t="shared" si="14"/>
        <v>55730863</v>
      </c>
      <c r="AG13" s="86">
        <v>184071013</v>
      </c>
      <c r="AH13" s="86">
        <v>179021000</v>
      </c>
      <c r="AI13" s="87">
        <v>175771727</v>
      </c>
      <c r="AJ13" s="124">
        <f t="shared" si="15"/>
        <v>0.981849766228543</v>
      </c>
      <c r="AK13" s="125">
        <f t="shared" si="16"/>
        <v>-0.2531669211725647</v>
      </c>
    </row>
    <row r="14" spans="1:37" ht="12.75">
      <c r="A14" s="62" t="s">
        <v>98</v>
      </c>
      <c r="B14" s="63" t="s">
        <v>249</v>
      </c>
      <c r="C14" s="64" t="s">
        <v>250</v>
      </c>
      <c r="D14" s="85">
        <v>928646237</v>
      </c>
      <c r="E14" s="86">
        <v>132788185</v>
      </c>
      <c r="F14" s="87">
        <f t="shared" si="0"/>
        <v>1061434422</v>
      </c>
      <c r="G14" s="85">
        <v>928646237</v>
      </c>
      <c r="H14" s="86">
        <v>132788185</v>
      </c>
      <c r="I14" s="87">
        <f t="shared" si="1"/>
        <v>1061434422</v>
      </c>
      <c r="J14" s="85">
        <v>191466283</v>
      </c>
      <c r="K14" s="86">
        <v>19488059</v>
      </c>
      <c r="L14" s="86">
        <f t="shared" si="2"/>
        <v>210954342</v>
      </c>
      <c r="M14" s="104">
        <f t="shared" si="3"/>
        <v>0.19874458339358433</v>
      </c>
      <c r="N14" s="85">
        <v>178728957</v>
      </c>
      <c r="O14" s="86">
        <v>26800646</v>
      </c>
      <c r="P14" s="86">
        <f t="shared" si="4"/>
        <v>205529603</v>
      </c>
      <c r="Q14" s="104">
        <f t="shared" si="5"/>
        <v>0.19363382111985059</v>
      </c>
      <c r="R14" s="85">
        <v>84581429</v>
      </c>
      <c r="S14" s="86">
        <v>17543543</v>
      </c>
      <c r="T14" s="86">
        <f t="shared" si="6"/>
        <v>102124972</v>
      </c>
      <c r="U14" s="104">
        <f t="shared" si="7"/>
        <v>0.0962141135460557</v>
      </c>
      <c r="V14" s="85">
        <v>69599419</v>
      </c>
      <c r="W14" s="86">
        <v>61552673</v>
      </c>
      <c r="X14" s="86">
        <f t="shared" si="8"/>
        <v>131152092</v>
      </c>
      <c r="Y14" s="104">
        <f t="shared" si="9"/>
        <v>0.12356118219049052</v>
      </c>
      <c r="Z14" s="85">
        <f t="shared" si="10"/>
        <v>524376088</v>
      </c>
      <c r="AA14" s="86">
        <f t="shared" si="11"/>
        <v>125384921</v>
      </c>
      <c r="AB14" s="86">
        <f t="shared" si="12"/>
        <v>649761009</v>
      </c>
      <c r="AC14" s="104">
        <f t="shared" si="13"/>
        <v>0.6121537002499812</v>
      </c>
      <c r="AD14" s="85">
        <v>123026802</v>
      </c>
      <c r="AE14" s="86">
        <v>23619818</v>
      </c>
      <c r="AF14" s="86">
        <f t="shared" si="14"/>
        <v>146646620</v>
      </c>
      <c r="AG14" s="86">
        <v>982822049</v>
      </c>
      <c r="AH14" s="86">
        <v>1059478761</v>
      </c>
      <c r="AI14" s="87">
        <v>717704831</v>
      </c>
      <c r="AJ14" s="124">
        <f t="shared" si="15"/>
        <v>0.6774131369302645</v>
      </c>
      <c r="AK14" s="125">
        <f t="shared" si="16"/>
        <v>-0.10565895074840459</v>
      </c>
    </row>
    <row r="15" spans="1:37" ht="12.75">
      <c r="A15" s="62" t="s">
        <v>113</v>
      </c>
      <c r="B15" s="63" t="s">
        <v>251</v>
      </c>
      <c r="C15" s="64" t="s">
        <v>252</v>
      </c>
      <c r="D15" s="85">
        <v>913431099</v>
      </c>
      <c r="E15" s="86">
        <v>362325304</v>
      </c>
      <c r="F15" s="87">
        <f t="shared" si="0"/>
        <v>1275756403</v>
      </c>
      <c r="G15" s="85">
        <v>913431099</v>
      </c>
      <c r="H15" s="86">
        <v>362325304</v>
      </c>
      <c r="I15" s="87">
        <f t="shared" si="1"/>
        <v>1275756403</v>
      </c>
      <c r="J15" s="85">
        <v>199656989</v>
      </c>
      <c r="K15" s="86">
        <v>65275704</v>
      </c>
      <c r="L15" s="86">
        <f t="shared" si="2"/>
        <v>264932693</v>
      </c>
      <c r="M15" s="104">
        <f t="shared" si="3"/>
        <v>0.2076671474091751</v>
      </c>
      <c r="N15" s="85">
        <v>181654721</v>
      </c>
      <c r="O15" s="86">
        <v>81760329</v>
      </c>
      <c r="P15" s="86">
        <f t="shared" si="4"/>
        <v>263415050</v>
      </c>
      <c r="Q15" s="104">
        <f t="shared" si="5"/>
        <v>0.2064775449141916</v>
      </c>
      <c r="R15" s="85">
        <v>167769711</v>
      </c>
      <c r="S15" s="86">
        <v>18742747</v>
      </c>
      <c r="T15" s="86">
        <f t="shared" si="6"/>
        <v>186512458</v>
      </c>
      <c r="U15" s="104">
        <f t="shared" si="7"/>
        <v>0.14619754802829707</v>
      </c>
      <c r="V15" s="85">
        <v>191473660</v>
      </c>
      <c r="W15" s="86">
        <v>53963217</v>
      </c>
      <c r="X15" s="86">
        <f t="shared" si="8"/>
        <v>245436877</v>
      </c>
      <c r="Y15" s="104">
        <f t="shared" si="9"/>
        <v>0.19238537735169808</v>
      </c>
      <c r="Z15" s="85">
        <f t="shared" si="10"/>
        <v>740555081</v>
      </c>
      <c r="AA15" s="86">
        <f t="shared" si="11"/>
        <v>219741997</v>
      </c>
      <c r="AB15" s="86">
        <f t="shared" si="12"/>
        <v>960297078</v>
      </c>
      <c r="AC15" s="104">
        <f t="shared" si="13"/>
        <v>0.7527276177033618</v>
      </c>
      <c r="AD15" s="85">
        <v>339399368</v>
      </c>
      <c r="AE15" s="86">
        <v>150143088</v>
      </c>
      <c r="AF15" s="86">
        <f t="shared" si="14"/>
        <v>489542456</v>
      </c>
      <c r="AG15" s="86">
        <v>1281410326</v>
      </c>
      <c r="AH15" s="86">
        <v>1277454467</v>
      </c>
      <c r="AI15" s="87">
        <v>1399672797</v>
      </c>
      <c r="AJ15" s="124">
        <f t="shared" si="15"/>
        <v>1.0956733356508745</v>
      </c>
      <c r="AK15" s="125">
        <f t="shared" si="16"/>
        <v>-0.49864026298058206</v>
      </c>
    </row>
    <row r="16" spans="1:37" ht="16.5">
      <c r="A16" s="65"/>
      <c r="B16" s="66" t="s">
        <v>253</v>
      </c>
      <c r="C16" s="67"/>
      <c r="D16" s="88">
        <f>SUM(D11:D15)</f>
        <v>2463707653</v>
      </c>
      <c r="E16" s="89">
        <f>SUM(E11:E15)</f>
        <v>727376052</v>
      </c>
      <c r="F16" s="90">
        <f t="shared" si="0"/>
        <v>3191083705</v>
      </c>
      <c r="G16" s="88">
        <f>SUM(G11:G15)</f>
        <v>2492075590</v>
      </c>
      <c r="H16" s="89">
        <f>SUM(H11:H15)</f>
        <v>721131778</v>
      </c>
      <c r="I16" s="90">
        <f t="shared" si="1"/>
        <v>3213207368</v>
      </c>
      <c r="J16" s="88">
        <f>SUM(J11:J15)</f>
        <v>512460610</v>
      </c>
      <c r="K16" s="89">
        <f>SUM(K11:K15)</f>
        <v>111465157</v>
      </c>
      <c r="L16" s="89">
        <f t="shared" si="2"/>
        <v>623925767</v>
      </c>
      <c r="M16" s="105">
        <f t="shared" si="3"/>
        <v>0.19552159224854931</v>
      </c>
      <c r="N16" s="88">
        <f>SUM(N11:N15)</f>
        <v>483862549</v>
      </c>
      <c r="O16" s="89">
        <f>SUM(O11:O15)</f>
        <v>139828760</v>
      </c>
      <c r="P16" s="89">
        <f t="shared" si="4"/>
        <v>623691309</v>
      </c>
      <c r="Q16" s="105">
        <f t="shared" si="5"/>
        <v>0.19544811940306028</v>
      </c>
      <c r="R16" s="88">
        <f>SUM(R11:R15)</f>
        <v>382492220</v>
      </c>
      <c r="S16" s="89">
        <f>SUM(S11:S15)</f>
        <v>78998404</v>
      </c>
      <c r="T16" s="89">
        <f t="shared" si="6"/>
        <v>461490624</v>
      </c>
      <c r="U16" s="105">
        <f t="shared" si="7"/>
        <v>0.14362304425040767</v>
      </c>
      <c r="V16" s="88">
        <f>SUM(V11:V15)</f>
        <v>397893517</v>
      </c>
      <c r="W16" s="89">
        <f>SUM(W11:W15)</f>
        <v>159665219</v>
      </c>
      <c r="X16" s="89">
        <f t="shared" si="8"/>
        <v>557558736</v>
      </c>
      <c r="Y16" s="105">
        <f t="shared" si="9"/>
        <v>0.17352093162510138</v>
      </c>
      <c r="Z16" s="88">
        <f t="shared" si="10"/>
        <v>1776708896</v>
      </c>
      <c r="AA16" s="89">
        <f t="shared" si="11"/>
        <v>489957540</v>
      </c>
      <c r="AB16" s="89">
        <f t="shared" si="12"/>
        <v>2266666436</v>
      </c>
      <c r="AC16" s="105">
        <f t="shared" si="13"/>
        <v>0.7054217722060196</v>
      </c>
      <c r="AD16" s="88">
        <f>SUM(AD11:AD15)</f>
        <v>596487657</v>
      </c>
      <c r="AE16" s="89">
        <f>SUM(AE11:AE15)</f>
        <v>231467085</v>
      </c>
      <c r="AF16" s="89">
        <f t="shared" si="14"/>
        <v>827954742</v>
      </c>
      <c r="AG16" s="89">
        <f>SUM(AG11:AG15)</f>
        <v>3052686660</v>
      </c>
      <c r="AH16" s="89">
        <f>SUM(AH11:AH15)</f>
        <v>3071402744</v>
      </c>
      <c r="AI16" s="90">
        <f>SUM(AI11:AI15)</f>
        <v>2721127250</v>
      </c>
      <c r="AJ16" s="126">
        <f t="shared" si="15"/>
        <v>0.8859558569177342</v>
      </c>
      <c r="AK16" s="127">
        <f t="shared" si="16"/>
        <v>-0.32658307547926335</v>
      </c>
    </row>
    <row r="17" spans="1:37" ht="12.75">
      <c r="A17" s="62" t="s">
        <v>98</v>
      </c>
      <c r="B17" s="63" t="s">
        <v>254</v>
      </c>
      <c r="C17" s="64" t="s">
        <v>255</v>
      </c>
      <c r="D17" s="85">
        <v>138411000</v>
      </c>
      <c r="E17" s="86">
        <v>40516000</v>
      </c>
      <c r="F17" s="87">
        <f t="shared" si="0"/>
        <v>178927000</v>
      </c>
      <c r="G17" s="85">
        <v>138411000</v>
      </c>
      <c r="H17" s="86">
        <v>40516000</v>
      </c>
      <c r="I17" s="87">
        <f t="shared" si="1"/>
        <v>178927000</v>
      </c>
      <c r="J17" s="85">
        <v>26096886</v>
      </c>
      <c r="K17" s="86">
        <v>6403410</v>
      </c>
      <c r="L17" s="86">
        <f t="shared" si="2"/>
        <v>32500296</v>
      </c>
      <c r="M17" s="104">
        <f t="shared" si="3"/>
        <v>0.18163997607963023</v>
      </c>
      <c r="N17" s="85">
        <v>36318764</v>
      </c>
      <c r="O17" s="86">
        <v>9383493</v>
      </c>
      <c r="P17" s="86">
        <f t="shared" si="4"/>
        <v>45702257</v>
      </c>
      <c r="Q17" s="104">
        <f t="shared" si="5"/>
        <v>0.25542403885383425</v>
      </c>
      <c r="R17" s="85">
        <v>38134053</v>
      </c>
      <c r="S17" s="86">
        <v>8865964</v>
      </c>
      <c r="T17" s="86">
        <f t="shared" si="6"/>
        <v>47000017</v>
      </c>
      <c r="U17" s="104">
        <f t="shared" si="7"/>
        <v>0.2626770526527578</v>
      </c>
      <c r="V17" s="85">
        <v>35392065</v>
      </c>
      <c r="W17" s="86">
        <v>11359254</v>
      </c>
      <c r="X17" s="86">
        <f t="shared" si="8"/>
        <v>46751319</v>
      </c>
      <c r="Y17" s="104">
        <f t="shared" si="9"/>
        <v>0.2612871115035741</v>
      </c>
      <c r="Z17" s="85">
        <f t="shared" si="10"/>
        <v>135941768</v>
      </c>
      <c r="AA17" s="86">
        <f t="shared" si="11"/>
        <v>36012121</v>
      </c>
      <c r="AB17" s="86">
        <f t="shared" si="12"/>
        <v>171953889</v>
      </c>
      <c r="AC17" s="104">
        <f t="shared" si="13"/>
        <v>0.9610281790897964</v>
      </c>
      <c r="AD17" s="85">
        <v>26919082</v>
      </c>
      <c r="AE17" s="86">
        <v>7228163</v>
      </c>
      <c r="AF17" s="86">
        <f t="shared" si="14"/>
        <v>34147245</v>
      </c>
      <c r="AG17" s="86">
        <v>164776000</v>
      </c>
      <c r="AH17" s="86">
        <v>175298000</v>
      </c>
      <c r="AI17" s="87">
        <v>156554158</v>
      </c>
      <c r="AJ17" s="124">
        <f t="shared" si="15"/>
        <v>0.8930744104325207</v>
      </c>
      <c r="AK17" s="125">
        <f t="shared" si="16"/>
        <v>0.36910954309783994</v>
      </c>
    </row>
    <row r="18" spans="1:37" ht="12.75">
      <c r="A18" s="62" t="s">
        <v>98</v>
      </c>
      <c r="B18" s="63" t="s">
        <v>256</v>
      </c>
      <c r="C18" s="64" t="s">
        <v>257</v>
      </c>
      <c r="D18" s="85">
        <v>428244476</v>
      </c>
      <c r="E18" s="86">
        <v>30406771</v>
      </c>
      <c r="F18" s="87">
        <f t="shared" si="0"/>
        <v>458651247</v>
      </c>
      <c r="G18" s="85">
        <v>362191346</v>
      </c>
      <c r="H18" s="86">
        <v>49205771</v>
      </c>
      <c r="I18" s="87">
        <f t="shared" si="1"/>
        <v>411397117</v>
      </c>
      <c r="J18" s="85">
        <v>82089411</v>
      </c>
      <c r="K18" s="86">
        <v>7272646</v>
      </c>
      <c r="L18" s="86">
        <f t="shared" si="2"/>
        <v>89362057</v>
      </c>
      <c r="M18" s="104">
        <f t="shared" si="3"/>
        <v>0.1948366162405746</v>
      </c>
      <c r="N18" s="85">
        <v>87505161</v>
      </c>
      <c r="O18" s="86">
        <v>6628401</v>
      </c>
      <c r="P18" s="86">
        <f t="shared" si="4"/>
        <v>94133562</v>
      </c>
      <c r="Q18" s="104">
        <f t="shared" si="5"/>
        <v>0.20523995653717256</v>
      </c>
      <c r="R18" s="85">
        <v>76544988</v>
      </c>
      <c r="S18" s="86">
        <v>801775</v>
      </c>
      <c r="T18" s="86">
        <f t="shared" si="6"/>
        <v>77346763</v>
      </c>
      <c r="U18" s="104">
        <f t="shared" si="7"/>
        <v>0.18800997820312873</v>
      </c>
      <c r="V18" s="85">
        <v>103325780</v>
      </c>
      <c r="W18" s="86">
        <v>24158343</v>
      </c>
      <c r="X18" s="86">
        <f t="shared" si="8"/>
        <v>127484123</v>
      </c>
      <c r="Y18" s="104">
        <f t="shared" si="9"/>
        <v>0.3098809343381957</v>
      </c>
      <c r="Z18" s="85">
        <f t="shared" si="10"/>
        <v>349465340</v>
      </c>
      <c r="AA18" s="86">
        <f t="shared" si="11"/>
        <v>38861165</v>
      </c>
      <c r="AB18" s="86">
        <f t="shared" si="12"/>
        <v>388326505</v>
      </c>
      <c r="AC18" s="104">
        <f t="shared" si="13"/>
        <v>0.9439213085200109</v>
      </c>
      <c r="AD18" s="85">
        <v>106326989</v>
      </c>
      <c r="AE18" s="86">
        <v>15192347</v>
      </c>
      <c r="AF18" s="86">
        <f t="shared" si="14"/>
        <v>121519336</v>
      </c>
      <c r="AG18" s="86">
        <v>396804081</v>
      </c>
      <c r="AH18" s="86">
        <v>422136046</v>
      </c>
      <c r="AI18" s="87">
        <v>387233492</v>
      </c>
      <c r="AJ18" s="124">
        <f t="shared" si="15"/>
        <v>0.917319181030089</v>
      </c>
      <c r="AK18" s="125">
        <f t="shared" si="16"/>
        <v>0.04908508552087554</v>
      </c>
    </row>
    <row r="19" spans="1:37" ht="12.75">
      <c r="A19" s="62" t="s">
        <v>98</v>
      </c>
      <c r="B19" s="63" t="s">
        <v>258</v>
      </c>
      <c r="C19" s="64" t="s">
        <v>259</v>
      </c>
      <c r="D19" s="85">
        <v>154886366</v>
      </c>
      <c r="E19" s="86">
        <v>12164000</v>
      </c>
      <c r="F19" s="87">
        <f t="shared" si="0"/>
        <v>167050366</v>
      </c>
      <c r="G19" s="85">
        <v>155966607</v>
      </c>
      <c r="H19" s="86">
        <v>15164000</v>
      </c>
      <c r="I19" s="87">
        <f t="shared" si="1"/>
        <v>171130607</v>
      </c>
      <c r="J19" s="85">
        <v>34407823</v>
      </c>
      <c r="K19" s="86">
        <v>4079371</v>
      </c>
      <c r="L19" s="86">
        <f t="shared" si="2"/>
        <v>38487194</v>
      </c>
      <c r="M19" s="104">
        <f t="shared" si="3"/>
        <v>0.23039275472165083</v>
      </c>
      <c r="N19" s="85">
        <v>41727702</v>
      </c>
      <c r="O19" s="86">
        <v>1052631</v>
      </c>
      <c r="P19" s="86">
        <f t="shared" si="4"/>
        <v>42780333</v>
      </c>
      <c r="Q19" s="104">
        <f t="shared" si="5"/>
        <v>0.25609242304802854</v>
      </c>
      <c r="R19" s="85">
        <v>29786198</v>
      </c>
      <c r="S19" s="86">
        <v>5186552</v>
      </c>
      <c r="T19" s="86">
        <f t="shared" si="6"/>
        <v>34972750</v>
      </c>
      <c r="U19" s="104">
        <f t="shared" si="7"/>
        <v>0.20436291679839597</v>
      </c>
      <c r="V19" s="85">
        <v>20400266</v>
      </c>
      <c r="W19" s="86">
        <v>2067640</v>
      </c>
      <c r="X19" s="86">
        <f t="shared" si="8"/>
        <v>22467906</v>
      </c>
      <c r="Y19" s="104">
        <f t="shared" si="9"/>
        <v>0.13129098525315228</v>
      </c>
      <c r="Z19" s="85">
        <f t="shared" si="10"/>
        <v>126321989</v>
      </c>
      <c r="AA19" s="86">
        <f t="shared" si="11"/>
        <v>12386194</v>
      </c>
      <c r="AB19" s="86">
        <f t="shared" si="12"/>
        <v>138708183</v>
      </c>
      <c r="AC19" s="104">
        <f t="shared" si="13"/>
        <v>0.8105398878179635</v>
      </c>
      <c r="AD19" s="85">
        <v>28192027</v>
      </c>
      <c r="AE19" s="86">
        <v>2428443</v>
      </c>
      <c r="AF19" s="86">
        <f t="shared" si="14"/>
        <v>30620470</v>
      </c>
      <c r="AG19" s="86">
        <v>152606175</v>
      </c>
      <c r="AH19" s="86">
        <v>178057742</v>
      </c>
      <c r="AI19" s="87">
        <v>141770866</v>
      </c>
      <c r="AJ19" s="124">
        <f t="shared" si="15"/>
        <v>0.7962072550599906</v>
      </c>
      <c r="AK19" s="125">
        <f t="shared" si="16"/>
        <v>-0.26624555403623784</v>
      </c>
    </row>
    <row r="20" spans="1:37" ht="12.75">
      <c r="A20" s="62" t="s">
        <v>98</v>
      </c>
      <c r="B20" s="63" t="s">
        <v>260</v>
      </c>
      <c r="C20" s="64" t="s">
        <v>261</v>
      </c>
      <c r="D20" s="85">
        <v>54105149</v>
      </c>
      <c r="E20" s="86">
        <v>18364000</v>
      </c>
      <c r="F20" s="87">
        <f t="shared" si="0"/>
        <v>72469149</v>
      </c>
      <c r="G20" s="85">
        <v>55266314</v>
      </c>
      <c r="H20" s="86">
        <v>17719000</v>
      </c>
      <c r="I20" s="87">
        <f t="shared" si="1"/>
        <v>72985314</v>
      </c>
      <c r="J20" s="85">
        <v>9773754</v>
      </c>
      <c r="K20" s="86">
        <v>2246161</v>
      </c>
      <c r="L20" s="86">
        <f t="shared" si="2"/>
        <v>12019915</v>
      </c>
      <c r="M20" s="104">
        <f t="shared" si="3"/>
        <v>0.16586251068023442</v>
      </c>
      <c r="N20" s="85">
        <v>11386877</v>
      </c>
      <c r="O20" s="86">
        <v>1487082</v>
      </c>
      <c r="P20" s="86">
        <f t="shared" si="4"/>
        <v>12873959</v>
      </c>
      <c r="Q20" s="104">
        <f t="shared" si="5"/>
        <v>0.17764744277595973</v>
      </c>
      <c r="R20" s="85">
        <v>10675879</v>
      </c>
      <c r="S20" s="86">
        <v>4250048</v>
      </c>
      <c r="T20" s="86">
        <f t="shared" si="6"/>
        <v>14925927</v>
      </c>
      <c r="U20" s="104">
        <f t="shared" si="7"/>
        <v>0.20450589552851686</v>
      </c>
      <c r="V20" s="85">
        <v>11623825</v>
      </c>
      <c r="W20" s="86">
        <v>7158157</v>
      </c>
      <c r="X20" s="86">
        <f t="shared" si="8"/>
        <v>18781982</v>
      </c>
      <c r="Y20" s="104">
        <f t="shared" si="9"/>
        <v>0.2573391956633906</v>
      </c>
      <c r="Z20" s="85">
        <f t="shared" si="10"/>
        <v>43460335</v>
      </c>
      <c r="AA20" s="86">
        <f t="shared" si="11"/>
        <v>15141448</v>
      </c>
      <c r="AB20" s="86">
        <f t="shared" si="12"/>
        <v>58601783</v>
      </c>
      <c r="AC20" s="104">
        <f t="shared" si="13"/>
        <v>0.8029256817337252</v>
      </c>
      <c r="AD20" s="85">
        <v>16340498</v>
      </c>
      <c r="AE20" s="86">
        <v>5385987</v>
      </c>
      <c r="AF20" s="86">
        <f t="shared" si="14"/>
        <v>21726485</v>
      </c>
      <c r="AG20" s="86">
        <v>70686490</v>
      </c>
      <c r="AH20" s="86">
        <v>74486566</v>
      </c>
      <c r="AI20" s="87">
        <v>72995932</v>
      </c>
      <c r="AJ20" s="124">
        <f t="shared" si="15"/>
        <v>0.9799878813046637</v>
      </c>
      <c r="AK20" s="125">
        <f t="shared" si="16"/>
        <v>-0.13552597210271244</v>
      </c>
    </row>
    <row r="21" spans="1:37" ht="12.75">
      <c r="A21" s="62" t="s">
        <v>98</v>
      </c>
      <c r="B21" s="63" t="s">
        <v>80</v>
      </c>
      <c r="C21" s="64" t="s">
        <v>81</v>
      </c>
      <c r="D21" s="85">
        <v>4904829221</v>
      </c>
      <c r="E21" s="86">
        <v>698424000</v>
      </c>
      <c r="F21" s="87">
        <f t="shared" si="0"/>
        <v>5603253221</v>
      </c>
      <c r="G21" s="85">
        <v>4754810256</v>
      </c>
      <c r="H21" s="86">
        <v>762591022</v>
      </c>
      <c r="I21" s="87">
        <f t="shared" si="1"/>
        <v>5517401278</v>
      </c>
      <c r="J21" s="85">
        <v>1088615116</v>
      </c>
      <c r="K21" s="86">
        <v>56195501</v>
      </c>
      <c r="L21" s="86">
        <f t="shared" si="2"/>
        <v>1144810617</v>
      </c>
      <c r="M21" s="104">
        <f t="shared" si="3"/>
        <v>0.20431177600709757</v>
      </c>
      <c r="N21" s="85">
        <v>1015601436</v>
      </c>
      <c r="O21" s="86">
        <v>158991626</v>
      </c>
      <c r="P21" s="86">
        <f t="shared" si="4"/>
        <v>1174593062</v>
      </c>
      <c r="Q21" s="104">
        <f t="shared" si="5"/>
        <v>0.20962698198215163</v>
      </c>
      <c r="R21" s="85">
        <v>1036014913</v>
      </c>
      <c r="S21" s="86">
        <v>82274100</v>
      </c>
      <c r="T21" s="86">
        <f t="shared" si="6"/>
        <v>1118289013</v>
      </c>
      <c r="U21" s="104">
        <f t="shared" si="7"/>
        <v>0.20268400949175985</v>
      </c>
      <c r="V21" s="85">
        <v>1020932431</v>
      </c>
      <c r="W21" s="86">
        <v>286723051</v>
      </c>
      <c r="X21" s="86">
        <f t="shared" si="8"/>
        <v>1307655482</v>
      </c>
      <c r="Y21" s="104">
        <f t="shared" si="9"/>
        <v>0.23700568729958524</v>
      </c>
      <c r="Z21" s="85">
        <f t="shared" si="10"/>
        <v>4161163896</v>
      </c>
      <c r="AA21" s="86">
        <f t="shared" si="11"/>
        <v>584184278</v>
      </c>
      <c r="AB21" s="86">
        <f t="shared" si="12"/>
        <v>4745348174</v>
      </c>
      <c r="AC21" s="104">
        <f t="shared" si="13"/>
        <v>0.8600694303170457</v>
      </c>
      <c r="AD21" s="85">
        <v>1129262545</v>
      </c>
      <c r="AE21" s="86">
        <v>324108841</v>
      </c>
      <c r="AF21" s="86">
        <f t="shared" si="14"/>
        <v>1453371386</v>
      </c>
      <c r="AG21" s="86">
        <v>5179811140</v>
      </c>
      <c r="AH21" s="86">
        <v>6590751383</v>
      </c>
      <c r="AI21" s="87">
        <v>4787347778</v>
      </c>
      <c r="AJ21" s="124">
        <f t="shared" si="15"/>
        <v>0.7263735953306252</v>
      </c>
      <c r="AK21" s="125">
        <f t="shared" si="16"/>
        <v>-0.1002606115708955</v>
      </c>
    </row>
    <row r="22" spans="1:37" ht="12.75">
      <c r="A22" s="62" t="s">
        <v>98</v>
      </c>
      <c r="B22" s="63" t="s">
        <v>262</v>
      </c>
      <c r="C22" s="64" t="s">
        <v>263</v>
      </c>
      <c r="D22" s="85">
        <v>86760565</v>
      </c>
      <c r="E22" s="86">
        <v>22985000</v>
      </c>
      <c r="F22" s="87">
        <f t="shared" si="0"/>
        <v>109745565</v>
      </c>
      <c r="G22" s="85">
        <v>86760565</v>
      </c>
      <c r="H22" s="86">
        <v>129248171</v>
      </c>
      <c r="I22" s="87">
        <f t="shared" si="1"/>
        <v>216008736</v>
      </c>
      <c r="J22" s="85">
        <v>13170348</v>
      </c>
      <c r="K22" s="86">
        <v>2538126</v>
      </c>
      <c r="L22" s="86">
        <f t="shared" si="2"/>
        <v>15708474</v>
      </c>
      <c r="M22" s="104">
        <f t="shared" si="3"/>
        <v>0.14313538774892634</v>
      </c>
      <c r="N22" s="85">
        <v>19662824</v>
      </c>
      <c r="O22" s="86">
        <v>5676134</v>
      </c>
      <c r="P22" s="86">
        <f t="shared" si="4"/>
        <v>25338958</v>
      </c>
      <c r="Q22" s="104">
        <f t="shared" si="5"/>
        <v>0.2308882185808602</v>
      </c>
      <c r="R22" s="85">
        <v>12832710</v>
      </c>
      <c r="S22" s="86">
        <v>4744989</v>
      </c>
      <c r="T22" s="86">
        <f t="shared" si="6"/>
        <v>17577699</v>
      </c>
      <c r="U22" s="104">
        <f t="shared" si="7"/>
        <v>0.08137494494667105</v>
      </c>
      <c r="V22" s="85">
        <v>19380422</v>
      </c>
      <c r="W22" s="86">
        <v>7441460</v>
      </c>
      <c r="X22" s="86">
        <f t="shared" si="8"/>
        <v>26821882</v>
      </c>
      <c r="Y22" s="104">
        <f t="shared" si="9"/>
        <v>0.12417035762849887</v>
      </c>
      <c r="Z22" s="85">
        <f t="shared" si="10"/>
        <v>65046304</v>
      </c>
      <c r="AA22" s="86">
        <f t="shared" si="11"/>
        <v>20400709</v>
      </c>
      <c r="AB22" s="86">
        <f t="shared" si="12"/>
        <v>85447013</v>
      </c>
      <c r="AC22" s="104">
        <f t="shared" si="13"/>
        <v>0.3955720244573812</v>
      </c>
      <c r="AD22" s="85">
        <v>11604082</v>
      </c>
      <c r="AE22" s="86">
        <v>8859303</v>
      </c>
      <c r="AF22" s="86">
        <f t="shared" si="14"/>
        <v>20463385</v>
      </c>
      <c r="AG22" s="86">
        <v>100929584</v>
      </c>
      <c r="AH22" s="86">
        <v>102988824</v>
      </c>
      <c r="AI22" s="87">
        <v>83567244</v>
      </c>
      <c r="AJ22" s="124">
        <f t="shared" si="15"/>
        <v>0.8114205090835875</v>
      </c>
      <c r="AK22" s="125">
        <f t="shared" si="16"/>
        <v>0.3107255715513342</v>
      </c>
    </row>
    <row r="23" spans="1:37" ht="12.75">
      <c r="A23" s="62" t="s">
        <v>98</v>
      </c>
      <c r="B23" s="63" t="s">
        <v>264</v>
      </c>
      <c r="C23" s="64" t="s">
        <v>265</v>
      </c>
      <c r="D23" s="85">
        <v>104546697</v>
      </c>
      <c r="E23" s="86">
        <v>21005250</v>
      </c>
      <c r="F23" s="87">
        <f t="shared" si="0"/>
        <v>125551947</v>
      </c>
      <c r="G23" s="85">
        <v>119401976</v>
      </c>
      <c r="H23" s="86">
        <v>22679144</v>
      </c>
      <c r="I23" s="87">
        <f t="shared" si="1"/>
        <v>142081120</v>
      </c>
      <c r="J23" s="85">
        <v>21703594</v>
      </c>
      <c r="K23" s="86">
        <v>3352191</v>
      </c>
      <c r="L23" s="86">
        <f t="shared" si="2"/>
        <v>25055785</v>
      </c>
      <c r="M23" s="104">
        <f t="shared" si="3"/>
        <v>0.19956508519935576</v>
      </c>
      <c r="N23" s="85">
        <v>21463875</v>
      </c>
      <c r="O23" s="86">
        <v>9122280</v>
      </c>
      <c r="P23" s="86">
        <f t="shared" si="4"/>
        <v>30586155</v>
      </c>
      <c r="Q23" s="104">
        <f t="shared" si="5"/>
        <v>0.2436135458735658</v>
      </c>
      <c r="R23" s="85">
        <v>16974751</v>
      </c>
      <c r="S23" s="86">
        <v>25900</v>
      </c>
      <c r="T23" s="86">
        <f t="shared" si="6"/>
        <v>17000651</v>
      </c>
      <c r="U23" s="104">
        <f t="shared" si="7"/>
        <v>0.11965453960385447</v>
      </c>
      <c r="V23" s="85">
        <v>11911483</v>
      </c>
      <c r="W23" s="86">
        <v>5276785</v>
      </c>
      <c r="X23" s="86">
        <f t="shared" si="8"/>
        <v>17188268</v>
      </c>
      <c r="Y23" s="104">
        <f t="shared" si="9"/>
        <v>0.1209750317283535</v>
      </c>
      <c r="Z23" s="85">
        <f t="shared" si="10"/>
        <v>72053703</v>
      </c>
      <c r="AA23" s="86">
        <f t="shared" si="11"/>
        <v>17777156</v>
      </c>
      <c r="AB23" s="86">
        <f t="shared" si="12"/>
        <v>89830859</v>
      </c>
      <c r="AC23" s="104">
        <f t="shared" si="13"/>
        <v>0.6322504988699413</v>
      </c>
      <c r="AD23" s="85">
        <v>19844172</v>
      </c>
      <c r="AE23" s="86">
        <v>12787636</v>
      </c>
      <c r="AF23" s="86">
        <f t="shared" si="14"/>
        <v>32631808</v>
      </c>
      <c r="AG23" s="86">
        <v>134485675</v>
      </c>
      <c r="AH23" s="86">
        <v>143202698</v>
      </c>
      <c r="AI23" s="87">
        <v>126746205</v>
      </c>
      <c r="AJ23" s="124">
        <f t="shared" si="15"/>
        <v>0.8850825212804301</v>
      </c>
      <c r="AK23" s="125">
        <f t="shared" si="16"/>
        <v>-0.47326645216838736</v>
      </c>
    </row>
    <row r="24" spans="1:37" ht="12.75">
      <c r="A24" s="62" t="s">
        <v>113</v>
      </c>
      <c r="B24" s="63" t="s">
        <v>266</v>
      </c>
      <c r="C24" s="64" t="s">
        <v>267</v>
      </c>
      <c r="D24" s="85">
        <v>738350950</v>
      </c>
      <c r="E24" s="86">
        <v>201043639</v>
      </c>
      <c r="F24" s="87">
        <f t="shared" si="0"/>
        <v>939394589</v>
      </c>
      <c r="G24" s="85">
        <v>774510666</v>
      </c>
      <c r="H24" s="86">
        <v>201043639</v>
      </c>
      <c r="I24" s="87">
        <f t="shared" si="1"/>
        <v>975554305</v>
      </c>
      <c r="J24" s="85">
        <v>158589656</v>
      </c>
      <c r="K24" s="86">
        <v>34540144</v>
      </c>
      <c r="L24" s="86">
        <f t="shared" si="2"/>
        <v>193129800</v>
      </c>
      <c r="M24" s="104">
        <f t="shared" si="3"/>
        <v>0.20558964492821877</v>
      </c>
      <c r="N24" s="85">
        <v>192112896</v>
      </c>
      <c r="O24" s="86">
        <v>36544255</v>
      </c>
      <c r="P24" s="86">
        <f t="shared" si="4"/>
        <v>228657151</v>
      </c>
      <c r="Q24" s="104">
        <f t="shared" si="5"/>
        <v>0.2434090569367757</v>
      </c>
      <c r="R24" s="85">
        <v>197843760</v>
      </c>
      <c r="S24" s="86">
        <v>29397000</v>
      </c>
      <c r="T24" s="86">
        <f t="shared" si="6"/>
        <v>227240760</v>
      </c>
      <c r="U24" s="104">
        <f t="shared" si="7"/>
        <v>0.23293501841499228</v>
      </c>
      <c r="V24" s="85">
        <v>203494250</v>
      </c>
      <c r="W24" s="86">
        <v>18175618</v>
      </c>
      <c r="X24" s="86">
        <f t="shared" si="8"/>
        <v>221669868</v>
      </c>
      <c r="Y24" s="104">
        <f t="shared" si="9"/>
        <v>0.227224529545795</v>
      </c>
      <c r="Z24" s="85">
        <f t="shared" si="10"/>
        <v>752040562</v>
      </c>
      <c r="AA24" s="86">
        <f t="shared" si="11"/>
        <v>118657017</v>
      </c>
      <c r="AB24" s="86">
        <f t="shared" si="12"/>
        <v>870697579</v>
      </c>
      <c r="AC24" s="104">
        <f t="shared" si="13"/>
        <v>0.8925157467271901</v>
      </c>
      <c r="AD24" s="85">
        <v>224419116</v>
      </c>
      <c r="AE24" s="86">
        <v>51384965</v>
      </c>
      <c r="AF24" s="86">
        <f t="shared" si="14"/>
        <v>275804081</v>
      </c>
      <c r="AG24" s="86">
        <v>813513997</v>
      </c>
      <c r="AH24" s="86">
        <v>920339837</v>
      </c>
      <c r="AI24" s="87">
        <v>900199400</v>
      </c>
      <c r="AJ24" s="124">
        <f t="shared" si="15"/>
        <v>0.9781163042277393</v>
      </c>
      <c r="AK24" s="125">
        <f t="shared" si="16"/>
        <v>-0.19627778096582982</v>
      </c>
    </row>
    <row r="25" spans="1:37" ht="16.5">
      <c r="A25" s="65"/>
      <c r="B25" s="66" t="s">
        <v>268</v>
      </c>
      <c r="C25" s="67"/>
      <c r="D25" s="88">
        <f>SUM(D17:D24)</f>
        <v>6610134424</v>
      </c>
      <c r="E25" s="89">
        <f>SUM(E17:E24)</f>
        <v>1044908660</v>
      </c>
      <c r="F25" s="90">
        <f t="shared" si="0"/>
        <v>7655043084</v>
      </c>
      <c r="G25" s="88">
        <f>SUM(G17:G24)</f>
        <v>6447318730</v>
      </c>
      <c r="H25" s="89">
        <f>SUM(H17:H24)</f>
        <v>1238166747</v>
      </c>
      <c r="I25" s="90">
        <f t="shared" si="1"/>
        <v>7685485477</v>
      </c>
      <c r="J25" s="88">
        <f>SUM(J17:J24)</f>
        <v>1434446588</v>
      </c>
      <c r="K25" s="89">
        <f>SUM(K17:K24)</f>
        <v>116627550</v>
      </c>
      <c r="L25" s="89">
        <f t="shared" si="2"/>
        <v>1551074138</v>
      </c>
      <c r="M25" s="105">
        <f t="shared" si="3"/>
        <v>0.20262121597224442</v>
      </c>
      <c r="N25" s="88">
        <f>SUM(N17:N24)</f>
        <v>1425779535</v>
      </c>
      <c r="O25" s="89">
        <f>SUM(O17:O24)</f>
        <v>228885902</v>
      </c>
      <c r="P25" s="89">
        <f t="shared" si="4"/>
        <v>1654665437</v>
      </c>
      <c r="Q25" s="105">
        <f t="shared" si="5"/>
        <v>0.21615364131110618</v>
      </c>
      <c r="R25" s="88">
        <f>SUM(R17:R24)</f>
        <v>1418807252</v>
      </c>
      <c r="S25" s="89">
        <f>SUM(S17:S24)</f>
        <v>135546328</v>
      </c>
      <c r="T25" s="89">
        <f t="shared" si="6"/>
        <v>1554353580</v>
      </c>
      <c r="U25" s="105">
        <f t="shared" si="7"/>
        <v>0.2022453343580757</v>
      </c>
      <c r="V25" s="88">
        <f>SUM(V17:V24)</f>
        <v>1426460522</v>
      </c>
      <c r="W25" s="89">
        <f>SUM(W17:W24)</f>
        <v>362360308</v>
      </c>
      <c r="X25" s="89">
        <f t="shared" si="8"/>
        <v>1788820830</v>
      </c>
      <c r="Y25" s="105">
        <f t="shared" si="9"/>
        <v>0.23275313385905447</v>
      </c>
      <c r="Z25" s="88">
        <f t="shared" si="10"/>
        <v>5705493897</v>
      </c>
      <c r="AA25" s="89">
        <f t="shared" si="11"/>
        <v>843420088</v>
      </c>
      <c r="AB25" s="89">
        <f t="shared" si="12"/>
        <v>6548913985</v>
      </c>
      <c r="AC25" s="105">
        <f t="shared" si="13"/>
        <v>0.8521145482089107</v>
      </c>
      <c r="AD25" s="88">
        <f>SUM(AD17:AD24)</f>
        <v>1562908511</v>
      </c>
      <c r="AE25" s="89">
        <f>SUM(AE17:AE24)</f>
        <v>427375685</v>
      </c>
      <c r="AF25" s="89">
        <f t="shared" si="14"/>
        <v>1990284196</v>
      </c>
      <c r="AG25" s="89">
        <f>SUM(AG17:AG24)</f>
        <v>7013613142</v>
      </c>
      <c r="AH25" s="89">
        <f>SUM(AH17:AH24)</f>
        <v>8607261096</v>
      </c>
      <c r="AI25" s="90">
        <f>SUM(AI17:AI24)</f>
        <v>6656415075</v>
      </c>
      <c r="AJ25" s="126">
        <f t="shared" si="15"/>
        <v>0.7733488040804751</v>
      </c>
      <c r="AK25" s="127">
        <f t="shared" si="16"/>
        <v>-0.10122341643715693</v>
      </c>
    </row>
    <row r="26" spans="1:37" ht="12.75">
      <c r="A26" s="62" t="s">
        <v>98</v>
      </c>
      <c r="B26" s="63" t="s">
        <v>269</v>
      </c>
      <c r="C26" s="64" t="s">
        <v>270</v>
      </c>
      <c r="D26" s="85">
        <v>170405487</v>
      </c>
      <c r="E26" s="86">
        <v>75906000</v>
      </c>
      <c r="F26" s="87">
        <f t="shared" si="0"/>
        <v>246311487</v>
      </c>
      <c r="G26" s="85">
        <v>176936037</v>
      </c>
      <c r="H26" s="86">
        <v>87858109</v>
      </c>
      <c r="I26" s="87">
        <f t="shared" si="1"/>
        <v>264794146</v>
      </c>
      <c r="J26" s="85">
        <v>30328468</v>
      </c>
      <c r="K26" s="86">
        <v>22655631</v>
      </c>
      <c r="L26" s="86">
        <f t="shared" si="2"/>
        <v>52984099</v>
      </c>
      <c r="M26" s="104">
        <f t="shared" si="3"/>
        <v>0.2151101422241018</v>
      </c>
      <c r="N26" s="85">
        <v>59206761</v>
      </c>
      <c r="O26" s="86">
        <v>12539784</v>
      </c>
      <c r="P26" s="86">
        <f t="shared" si="4"/>
        <v>71746545</v>
      </c>
      <c r="Q26" s="104">
        <f t="shared" si="5"/>
        <v>0.29128379627702866</v>
      </c>
      <c r="R26" s="85">
        <v>37869979</v>
      </c>
      <c r="S26" s="86">
        <v>24046541</v>
      </c>
      <c r="T26" s="86">
        <f t="shared" si="6"/>
        <v>61916520</v>
      </c>
      <c r="U26" s="104">
        <f t="shared" si="7"/>
        <v>0.23382888532588633</v>
      </c>
      <c r="V26" s="85">
        <v>55172685</v>
      </c>
      <c r="W26" s="86">
        <v>26095409</v>
      </c>
      <c r="X26" s="86">
        <f t="shared" si="8"/>
        <v>81268094</v>
      </c>
      <c r="Y26" s="104">
        <f t="shared" si="9"/>
        <v>0.3069104631943034</v>
      </c>
      <c r="Z26" s="85">
        <f t="shared" si="10"/>
        <v>182577893</v>
      </c>
      <c r="AA26" s="86">
        <f t="shared" si="11"/>
        <v>85337365</v>
      </c>
      <c r="AB26" s="86">
        <f t="shared" si="12"/>
        <v>267915258</v>
      </c>
      <c r="AC26" s="104">
        <f t="shared" si="13"/>
        <v>1.011786937313939</v>
      </c>
      <c r="AD26" s="85">
        <v>34913088</v>
      </c>
      <c r="AE26" s="86">
        <v>15018972</v>
      </c>
      <c r="AF26" s="86">
        <f t="shared" si="14"/>
        <v>49932060</v>
      </c>
      <c r="AG26" s="86">
        <v>212696461</v>
      </c>
      <c r="AH26" s="86">
        <v>259321228</v>
      </c>
      <c r="AI26" s="87">
        <v>210511475</v>
      </c>
      <c r="AJ26" s="124">
        <f t="shared" si="15"/>
        <v>0.8117787989188452</v>
      </c>
      <c r="AK26" s="125">
        <f t="shared" si="16"/>
        <v>0.6275734267722981</v>
      </c>
    </row>
    <row r="27" spans="1:37" ht="12.75">
      <c r="A27" s="62" t="s">
        <v>98</v>
      </c>
      <c r="B27" s="63" t="s">
        <v>271</v>
      </c>
      <c r="C27" s="64" t="s">
        <v>272</v>
      </c>
      <c r="D27" s="85">
        <v>490230626</v>
      </c>
      <c r="E27" s="86">
        <v>53876000</v>
      </c>
      <c r="F27" s="87">
        <f t="shared" si="0"/>
        <v>544106626</v>
      </c>
      <c r="G27" s="85">
        <v>512678500</v>
      </c>
      <c r="H27" s="86">
        <v>56576000</v>
      </c>
      <c r="I27" s="87">
        <f t="shared" si="1"/>
        <v>569254500</v>
      </c>
      <c r="J27" s="85">
        <v>101820221</v>
      </c>
      <c r="K27" s="86">
        <v>6058010</v>
      </c>
      <c r="L27" s="86">
        <f t="shared" si="2"/>
        <v>107878231</v>
      </c>
      <c r="M27" s="104">
        <f t="shared" si="3"/>
        <v>0.19826671068696008</v>
      </c>
      <c r="N27" s="85">
        <v>95635532</v>
      </c>
      <c r="O27" s="86">
        <v>11757576</v>
      </c>
      <c r="P27" s="86">
        <f t="shared" si="4"/>
        <v>107393108</v>
      </c>
      <c r="Q27" s="104">
        <f t="shared" si="5"/>
        <v>0.19737511522236084</v>
      </c>
      <c r="R27" s="85">
        <v>94346642</v>
      </c>
      <c r="S27" s="86">
        <v>10661836</v>
      </c>
      <c r="T27" s="86">
        <f t="shared" si="6"/>
        <v>105008478</v>
      </c>
      <c r="U27" s="104">
        <f t="shared" si="7"/>
        <v>0.18446666297763126</v>
      </c>
      <c r="V27" s="85">
        <v>108947044</v>
      </c>
      <c r="W27" s="86">
        <v>13558592</v>
      </c>
      <c r="X27" s="86">
        <f t="shared" si="8"/>
        <v>122505636</v>
      </c>
      <c r="Y27" s="104">
        <f t="shared" si="9"/>
        <v>0.21520363211885019</v>
      </c>
      <c r="Z27" s="85">
        <f t="shared" si="10"/>
        <v>400749439</v>
      </c>
      <c r="AA27" s="86">
        <f t="shared" si="11"/>
        <v>42036014</v>
      </c>
      <c r="AB27" s="86">
        <f t="shared" si="12"/>
        <v>442785453</v>
      </c>
      <c r="AC27" s="104">
        <f t="shared" si="13"/>
        <v>0.7778339090863576</v>
      </c>
      <c r="AD27" s="85">
        <v>60605270</v>
      </c>
      <c r="AE27" s="86">
        <v>12557322</v>
      </c>
      <c r="AF27" s="86">
        <f t="shared" si="14"/>
        <v>73162592</v>
      </c>
      <c r="AG27" s="86">
        <v>562940000</v>
      </c>
      <c r="AH27" s="86">
        <v>572334389</v>
      </c>
      <c r="AI27" s="87">
        <v>286657458</v>
      </c>
      <c r="AJ27" s="124">
        <f t="shared" si="15"/>
        <v>0.5008566032540114</v>
      </c>
      <c r="AK27" s="125">
        <f t="shared" si="16"/>
        <v>0.674429960053903</v>
      </c>
    </row>
    <row r="28" spans="1:37" ht="12.75">
      <c r="A28" s="62" t="s">
        <v>98</v>
      </c>
      <c r="B28" s="63" t="s">
        <v>273</v>
      </c>
      <c r="C28" s="64" t="s">
        <v>274</v>
      </c>
      <c r="D28" s="85">
        <v>774619100</v>
      </c>
      <c r="E28" s="86">
        <v>89637597</v>
      </c>
      <c r="F28" s="87">
        <f t="shared" si="0"/>
        <v>864256697</v>
      </c>
      <c r="G28" s="85">
        <v>916692105</v>
      </c>
      <c r="H28" s="86">
        <v>102953002</v>
      </c>
      <c r="I28" s="87">
        <f t="shared" si="1"/>
        <v>1019645107</v>
      </c>
      <c r="J28" s="85">
        <v>154034609</v>
      </c>
      <c r="K28" s="86">
        <v>1504349</v>
      </c>
      <c r="L28" s="86">
        <f t="shared" si="2"/>
        <v>155538958</v>
      </c>
      <c r="M28" s="104">
        <f t="shared" si="3"/>
        <v>0.17996847295474297</v>
      </c>
      <c r="N28" s="85">
        <v>159634990</v>
      </c>
      <c r="O28" s="86">
        <v>13239165</v>
      </c>
      <c r="P28" s="86">
        <f t="shared" si="4"/>
        <v>172874155</v>
      </c>
      <c r="Q28" s="104">
        <f t="shared" si="5"/>
        <v>0.20002639910119205</v>
      </c>
      <c r="R28" s="85">
        <v>148001159</v>
      </c>
      <c r="S28" s="86">
        <v>21857221</v>
      </c>
      <c r="T28" s="86">
        <f t="shared" si="6"/>
        <v>169858380</v>
      </c>
      <c r="U28" s="104">
        <f t="shared" si="7"/>
        <v>0.16658578443999733</v>
      </c>
      <c r="V28" s="85">
        <v>177821128</v>
      </c>
      <c r="W28" s="86">
        <v>45404696</v>
      </c>
      <c r="X28" s="86">
        <f t="shared" si="8"/>
        <v>223225824</v>
      </c>
      <c r="Y28" s="104">
        <f t="shared" si="9"/>
        <v>0.21892501858492222</v>
      </c>
      <c r="Z28" s="85">
        <f t="shared" si="10"/>
        <v>639491886</v>
      </c>
      <c r="AA28" s="86">
        <f t="shared" si="11"/>
        <v>82005431</v>
      </c>
      <c r="AB28" s="86">
        <f t="shared" si="12"/>
        <v>721497317</v>
      </c>
      <c r="AC28" s="104">
        <f t="shared" si="13"/>
        <v>0.7075965078896809</v>
      </c>
      <c r="AD28" s="85">
        <v>192927430</v>
      </c>
      <c r="AE28" s="86">
        <v>69375169</v>
      </c>
      <c r="AF28" s="86">
        <f t="shared" si="14"/>
        <v>262302599</v>
      </c>
      <c r="AG28" s="86">
        <v>945407950</v>
      </c>
      <c r="AH28" s="86">
        <v>1015570623</v>
      </c>
      <c r="AI28" s="87">
        <v>739393466</v>
      </c>
      <c r="AJ28" s="124">
        <f t="shared" si="15"/>
        <v>0.728057162401792</v>
      </c>
      <c r="AK28" s="125">
        <f t="shared" si="16"/>
        <v>-0.14897593523272712</v>
      </c>
    </row>
    <row r="29" spans="1:37" ht="12.75">
      <c r="A29" s="62" t="s">
        <v>113</v>
      </c>
      <c r="B29" s="63" t="s">
        <v>275</v>
      </c>
      <c r="C29" s="64" t="s">
        <v>276</v>
      </c>
      <c r="D29" s="85">
        <v>599410314</v>
      </c>
      <c r="E29" s="86">
        <v>371539000</v>
      </c>
      <c r="F29" s="87">
        <f t="shared" si="0"/>
        <v>970949314</v>
      </c>
      <c r="G29" s="85">
        <v>621957208</v>
      </c>
      <c r="H29" s="86">
        <v>368089000</v>
      </c>
      <c r="I29" s="87">
        <f t="shared" si="1"/>
        <v>990046208</v>
      </c>
      <c r="J29" s="85">
        <v>117862354</v>
      </c>
      <c r="K29" s="86">
        <v>52881000</v>
      </c>
      <c r="L29" s="86">
        <f t="shared" si="2"/>
        <v>170743354</v>
      </c>
      <c r="M29" s="104">
        <f t="shared" si="3"/>
        <v>0.1758519744934904</v>
      </c>
      <c r="N29" s="85">
        <v>95192727</v>
      </c>
      <c r="O29" s="86">
        <v>87369729</v>
      </c>
      <c r="P29" s="86">
        <f t="shared" si="4"/>
        <v>182562456</v>
      </c>
      <c r="Q29" s="104">
        <f t="shared" si="5"/>
        <v>0.18802470259534063</v>
      </c>
      <c r="R29" s="85">
        <v>180931600</v>
      </c>
      <c r="S29" s="86">
        <v>115077000</v>
      </c>
      <c r="T29" s="86">
        <f t="shared" si="6"/>
        <v>296008600</v>
      </c>
      <c r="U29" s="104">
        <f t="shared" si="7"/>
        <v>0.2989846308264432</v>
      </c>
      <c r="V29" s="85">
        <v>127699632</v>
      </c>
      <c r="W29" s="86">
        <v>85623000</v>
      </c>
      <c r="X29" s="86">
        <f t="shared" si="8"/>
        <v>213322632</v>
      </c>
      <c r="Y29" s="104">
        <f t="shared" si="9"/>
        <v>0.21546734917649418</v>
      </c>
      <c r="Z29" s="85">
        <f t="shared" si="10"/>
        <v>521686313</v>
      </c>
      <c r="AA29" s="86">
        <f t="shared" si="11"/>
        <v>340950729</v>
      </c>
      <c r="AB29" s="86">
        <f t="shared" si="12"/>
        <v>862637042</v>
      </c>
      <c r="AC29" s="104">
        <f t="shared" si="13"/>
        <v>0.8713098793061586</v>
      </c>
      <c r="AD29" s="85">
        <v>220826474</v>
      </c>
      <c r="AE29" s="86">
        <v>49588000</v>
      </c>
      <c r="AF29" s="86">
        <f t="shared" si="14"/>
        <v>270414474</v>
      </c>
      <c r="AG29" s="86">
        <v>813600443</v>
      </c>
      <c r="AH29" s="86">
        <v>920801437</v>
      </c>
      <c r="AI29" s="87">
        <v>892300739</v>
      </c>
      <c r="AJ29" s="124">
        <f t="shared" si="15"/>
        <v>0.9690479436121905</v>
      </c>
      <c r="AK29" s="125">
        <f t="shared" si="16"/>
        <v>-0.21112716769739182</v>
      </c>
    </row>
    <row r="30" spans="1:37" ht="16.5">
      <c r="A30" s="65"/>
      <c r="B30" s="66" t="s">
        <v>277</v>
      </c>
      <c r="C30" s="67"/>
      <c r="D30" s="88">
        <f>SUM(D26:D29)</f>
        <v>2034665527</v>
      </c>
      <c r="E30" s="89">
        <f>SUM(E26:E29)</f>
        <v>590958597</v>
      </c>
      <c r="F30" s="90">
        <f t="shared" si="0"/>
        <v>2625624124</v>
      </c>
      <c r="G30" s="88">
        <f>SUM(G26:G29)</f>
        <v>2228263850</v>
      </c>
      <c r="H30" s="89">
        <f>SUM(H26:H29)</f>
        <v>615476111</v>
      </c>
      <c r="I30" s="90">
        <f t="shared" si="1"/>
        <v>2843739961</v>
      </c>
      <c r="J30" s="88">
        <f>SUM(J26:J29)</f>
        <v>404045652</v>
      </c>
      <c r="K30" s="89">
        <f>SUM(K26:K29)</f>
        <v>83098990</v>
      </c>
      <c r="L30" s="89">
        <f t="shared" si="2"/>
        <v>487144642</v>
      </c>
      <c r="M30" s="105">
        <f t="shared" si="3"/>
        <v>0.18553479820175509</v>
      </c>
      <c r="N30" s="88">
        <f>SUM(N26:N29)</f>
        <v>409670010</v>
      </c>
      <c r="O30" s="89">
        <f>SUM(O26:O29)</f>
        <v>124906254</v>
      </c>
      <c r="P30" s="89">
        <f t="shared" si="4"/>
        <v>534576264</v>
      </c>
      <c r="Q30" s="105">
        <f t="shared" si="5"/>
        <v>0.2035996923983168</v>
      </c>
      <c r="R30" s="88">
        <f>SUM(R26:R29)</f>
        <v>461149380</v>
      </c>
      <c r="S30" s="89">
        <f>SUM(S26:S29)</f>
        <v>171642598</v>
      </c>
      <c r="T30" s="89">
        <f t="shared" si="6"/>
        <v>632791978</v>
      </c>
      <c r="U30" s="105">
        <f t="shared" si="7"/>
        <v>0.2225210415432918</v>
      </c>
      <c r="V30" s="88">
        <f>SUM(V26:V29)</f>
        <v>469640489</v>
      </c>
      <c r="W30" s="89">
        <f>SUM(W26:W29)</f>
        <v>170681697</v>
      </c>
      <c r="X30" s="89">
        <f t="shared" si="8"/>
        <v>640322186</v>
      </c>
      <c r="Y30" s="105">
        <f t="shared" si="9"/>
        <v>0.22516903612200567</v>
      </c>
      <c r="Z30" s="88">
        <f t="shared" si="10"/>
        <v>1744505531</v>
      </c>
      <c r="AA30" s="89">
        <f t="shared" si="11"/>
        <v>550329539</v>
      </c>
      <c r="AB30" s="89">
        <f t="shared" si="12"/>
        <v>2294835070</v>
      </c>
      <c r="AC30" s="105">
        <f t="shared" si="13"/>
        <v>0.8069778184616508</v>
      </c>
      <c r="AD30" s="88">
        <f>SUM(AD26:AD29)</f>
        <v>509272262</v>
      </c>
      <c r="AE30" s="89">
        <f>SUM(AE26:AE29)</f>
        <v>146539463</v>
      </c>
      <c r="AF30" s="89">
        <f t="shared" si="14"/>
        <v>655811725</v>
      </c>
      <c r="AG30" s="89">
        <f>SUM(AG26:AG29)</f>
        <v>2534644854</v>
      </c>
      <c r="AH30" s="89">
        <f>SUM(AH26:AH29)</f>
        <v>2768027677</v>
      </c>
      <c r="AI30" s="90">
        <f>SUM(AI26:AI29)</f>
        <v>2128863138</v>
      </c>
      <c r="AJ30" s="126">
        <f t="shared" si="15"/>
        <v>0.7690902644106763</v>
      </c>
      <c r="AK30" s="127">
        <f t="shared" si="16"/>
        <v>-0.02361888086096664</v>
      </c>
    </row>
    <row r="31" spans="1:37" ht="12.75">
      <c r="A31" s="62" t="s">
        <v>98</v>
      </c>
      <c r="B31" s="63" t="s">
        <v>278</v>
      </c>
      <c r="C31" s="64" t="s">
        <v>279</v>
      </c>
      <c r="D31" s="85">
        <v>298224009</v>
      </c>
      <c r="E31" s="86">
        <v>126725620</v>
      </c>
      <c r="F31" s="87">
        <f t="shared" si="0"/>
        <v>424949629</v>
      </c>
      <c r="G31" s="85">
        <v>307994699</v>
      </c>
      <c r="H31" s="86">
        <v>36069800</v>
      </c>
      <c r="I31" s="87">
        <f t="shared" si="1"/>
        <v>344064499</v>
      </c>
      <c r="J31" s="85">
        <v>60574510</v>
      </c>
      <c r="K31" s="86">
        <v>9950402</v>
      </c>
      <c r="L31" s="86">
        <f t="shared" si="2"/>
        <v>70524912</v>
      </c>
      <c r="M31" s="104">
        <f t="shared" si="3"/>
        <v>0.16596063906670688</v>
      </c>
      <c r="N31" s="85">
        <v>76730479</v>
      </c>
      <c r="O31" s="86">
        <v>11260192</v>
      </c>
      <c r="P31" s="86">
        <f t="shared" si="4"/>
        <v>87990671</v>
      </c>
      <c r="Q31" s="104">
        <f t="shared" si="5"/>
        <v>0.20706141385994714</v>
      </c>
      <c r="R31" s="85">
        <v>55920432</v>
      </c>
      <c r="S31" s="86">
        <v>13576934</v>
      </c>
      <c r="T31" s="86">
        <f t="shared" si="6"/>
        <v>69497366</v>
      </c>
      <c r="U31" s="104">
        <f t="shared" si="7"/>
        <v>0.201989354327428</v>
      </c>
      <c r="V31" s="85">
        <v>63172492</v>
      </c>
      <c r="W31" s="86">
        <v>4580024</v>
      </c>
      <c r="X31" s="86">
        <f t="shared" si="8"/>
        <v>67752516</v>
      </c>
      <c r="Y31" s="104">
        <f t="shared" si="9"/>
        <v>0.19691806680700294</v>
      </c>
      <c r="Z31" s="85">
        <f t="shared" si="10"/>
        <v>256397913</v>
      </c>
      <c r="AA31" s="86">
        <f t="shared" si="11"/>
        <v>39367552</v>
      </c>
      <c r="AB31" s="86">
        <f t="shared" si="12"/>
        <v>295765465</v>
      </c>
      <c r="AC31" s="104">
        <f t="shared" si="13"/>
        <v>0.8596221518338049</v>
      </c>
      <c r="AD31" s="85">
        <v>61532685</v>
      </c>
      <c r="AE31" s="86">
        <v>8540598</v>
      </c>
      <c r="AF31" s="86">
        <f t="shared" si="14"/>
        <v>70073283</v>
      </c>
      <c r="AG31" s="86">
        <v>280175782</v>
      </c>
      <c r="AH31" s="86">
        <v>300746871</v>
      </c>
      <c r="AI31" s="87">
        <v>277062569</v>
      </c>
      <c r="AJ31" s="124">
        <f t="shared" si="15"/>
        <v>0.9212483843264989</v>
      </c>
      <c r="AK31" s="125">
        <f t="shared" si="16"/>
        <v>-0.033119141856105094</v>
      </c>
    </row>
    <row r="32" spans="1:37" ht="12.75">
      <c r="A32" s="62" t="s">
        <v>98</v>
      </c>
      <c r="B32" s="63" t="s">
        <v>280</v>
      </c>
      <c r="C32" s="64" t="s">
        <v>281</v>
      </c>
      <c r="D32" s="85">
        <v>159553983</v>
      </c>
      <c r="E32" s="86">
        <v>103028860</v>
      </c>
      <c r="F32" s="87">
        <f t="shared" si="0"/>
        <v>262582843</v>
      </c>
      <c r="G32" s="85">
        <v>159553983</v>
      </c>
      <c r="H32" s="86">
        <v>103028860</v>
      </c>
      <c r="I32" s="87">
        <f t="shared" si="1"/>
        <v>262582843</v>
      </c>
      <c r="J32" s="85">
        <v>27620765</v>
      </c>
      <c r="K32" s="86">
        <v>21309926</v>
      </c>
      <c r="L32" s="86">
        <f t="shared" si="2"/>
        <v>48930691</v>
      </c>
      <c r="M32" s="104">
        <f t="shared" si="3"/>
        <v>0.1863438236899583</v>
      </c>
      <c r="N32" s="85">
        <v>27905863</v>
      </c>
      <c r="O32" s="86">
        <v>9668530</v>
      </c>
      <c r="P32" s="86">
        <f t="shared" si="4"/>
        <v>37574393</v>
      </c>
      <c r="Q32" s="104">
        <f t="shared" si="5"/>
        <v>0.14309538494866553</v>
      </c>
      <c r="R32" s="85">
        <v>28134714</v>
      </c>
      <c r="S32" s="86">
        <v>9847412</v>
      </c>
      <c r="T32" s="86">
        <f t="shared" si="6"/>
        <v>37982126</v>
      </c>
      <c r="U32" s="104">
        <f t="shared" si="7"/>
        <v>0.14464816347502185</v>
      </c>
      <c r="V32" s="85">
        <v>29774956</v>
      </c>
      <c r="W32" s="86">
        <v>22452156</v>
      </c>
      <c r="X32" s="86">
        <f t="shared" si="8"/>
        <v>52227112</v>
      </c>
      <c r="Y32" s="104">
        <f t="shared" si="9"/>
        <v>0.19889765608181795</v>
      </c>
      <c r="Z32" s="85">
        <f t="shared" si="10"/>
        <v>113436298</v>
      </c>
      <c r="AA32" s="86">
        <f t="shared" si="11"/>
        <v>63278024</v>
      </c>
      <c r="AB32" s="86">
        <f t="shared" si="12"/>
        <v>176714322</v>
      </c>
      <c r="AC32" s="104">
        <f t="shared" si="13"/>
        <v>0.6729850281954637</v>
      </c>
      <c r="AD32" s="85">
        <v>30104225</v>
      </c>
      <c r="AE32" s="86">
        <v>6552048</v>
      </c>
      <c r="AF32" s="86">
        <f t="shared" si="14"/>
        <v>36656273</v>
      </c>
      <c r="AG32" s="86">
        <v>247247122</v>
      </c>
      <c r="AH32" s="86">
        <v>244520430</v>
      </c>
      <c r="AI32" s="87">
        <v>181254583</v>
      </c>
      <c r="AJ32" s="124">
        <f t="shared" si="15"/>
        <v>0.7412655989522021</v>
      </c>
      <c r="AK32" s="125">
        <f t="shared" si="16"/>
        <v>0.42477965504021653</v>
      </c>
    </row>
    <row r="33" spans="1:37" ht="12.75">
      <c r="A33" s="62" t="s">
        <v>98</v>
      </c>
      <c r="B33" s="63" t="s">
        <v>282</v>
      </c>
      <c r="C33" s="64" t="s">
        <v>283</v>
      </c>
      <c r="D33" s="85">
        <v>211528011</v>
      </c>
      <c r="E33" s="86">
        <v>72022000</v>
      </c>
      <c r="F33" s="87">
        <f t="shared" si="0"/>
        <v>283550011</v>
      </c>
      <c r="G33" s="85">
        <v>217127194</v>
      </c>
      <c r="H33" s="86">
        <v>37800000</v>
      </c>
      <c r="I33" s="87">
        <f t="shared" si="1"/>
        <v>254927194</v>
      </c>
      <c r="J33" s="85">
        <v>29722484</v>
      </c>
      <c r="K33" s="86">
        <v>13041352</v>
      </c>
      <c r="L33" s="86">
        <f t="shared" si="2"/>
        <v>42763836</v>
      </c>
      <c r="M33" s="104">
        <f t="shared" si="3"/>
        <v>0.150815850259304</v>
      </c>
      <c r="N33" s="85">
        <v>45015195</v>
      </c>
      <c r="O33" s="86">
        <v>44997</v>
      </c>
      <c r="P33" s="86">
        <f t="shared" si="4"/>
        <v>45060192</v>
      </c>
      <c r="Q33" s="104">
        <f t="shared" si="5"/>
        <v>0.15891444278589711</v>
      </c>
      <c r="R33" s="85">
        <v>39990099</v>
      </c>
      <c r="S33" s="86">
        <v>7653570</v>
      </c>
      <c r="T33" s="86">
        <f t="shared" si="6"/>
        <v>47643669</v>
      </c>
      <c r="U33" s="104">
        <f t="shared" si="7"/>
        <v>0.18689127767200858</v>
      </c>
      <c r="V33" s="85">
        <v>41664379</v>
      </c>
      <c r="W33" s="86">
        <v>7011580</v>
      </c>
      <c r="X33" s="86">
        <f t="shared" si="8"/>
        <v>48675959</v>
      </c>
      <c r="Y33" s="104">
        <f t="shared" si="9"/>
        <v>0.19094062989607927</v>
      </c>
      <c r="Z33" s="85">
        <f t="shared" si="10"/>
        <v>156392157</v>
      </c>
      <c r="AA33" s="86">
        <f t="shared" si="11"/>
        <v>27751499</v>
      </c>
      <c r="AB33" s="86">
        <f t="shared" si="12"/>
        <v>184143656</v>
      </c>
      <c r="AC33" s="104">
        <f t="shared" si="13"/>
        <v>0.7223382217904929</v>
      </c>
      <c r="AD33" s="85">
        <v>19942840</v>
      </c>
      <c r="AE33" s="86">
        <v>3590138</v>
      </c>
      <c r="AF33" s="86">
        <f t="shared" si="14"/>
        <v>23532978</v>
      </c>
      <c r="AG33" s="86">
        <v>227418638</v>
      </c>
      <c r="AH33" s="86">
        <v>254927194</v>
      </c>
      <c r="AI33" s="87">
        <v>89101568</v>
      </c>
      <c r="AJ33" s="124">
        <f t="shared" si="15"/>
        <v>0.3495177058278059</v>
      </c>
      <c r="AK33" s="125">
        <f t="shared" si="16"/>
        <v>1.068414758217171</v>
      </c>
    </row>
    <row r="34" spans="1:37" ht="12.75">
      <c r="A34" s="62" t="s">
        <v>98</v>
      </c>
      <c r="B34" s="63" t="s">
        <v>284</v>
      </c>
      <c r="C34" s="64" t="s">
        <v>285</v>
      </c>
      <c r="D34" s="85">
        <v>346151886</v>
      </c>
      <c r="E34" s="86">
        <v>76546000</v>
      </c>
      <c r="F34" s="87">
        <f t="shared" si="0"/>
        <v>422697886</v>
      </c>
      <c r="G34" s="85">
        <v>297414872</v>
      </c>
      <c r="H34" s="86">
        <v>76546000</v>
      </c>
      <c r="I34" s="87">
        <f t="shared" si="1"/>
        <v>373960872</v>
      </c>
      <c r="J34" s="85">
        <v>45434774</v>
      </c>
      <c r="K34" s="86">
        <v>107949</v>
      </c>
      <c r="L34" s="86">
        <f t="shared" si="2"/>
        <v>45542723</v>
      </c>
      <c r="M34" s="104">
        <f t="shared" si="3"/>
        <v>0.10774296372989195</v>
      </c>
      <c r="N34" s="85">
        <v>70395858</v>
      </c>
      <c r="O34" s="86">
        <v>2410567</v>
      </c>
      <c r="P34" s="86">
        <f t="shared" si="4"/>
        <v>72806425</v>
      </c>
      <c r="Q34" s="104">
        <f t="shared" si="5"/>
        <v>0.17224222644917606</v>
      </c>
      <c r="R34" s="85">
        <v>52466598</v>
      </c>
      <c r="S34" s="86">
        <v>15516778</v>
      </c>
      <c r="T34" s="86">
        <f t="shared" si="6"/>
        <v>67983376</v>
      </c>
      <c r="U34" s="104">
        <f t="shared" si="7"/>
        <v>0.1817927518363472</v>
      </c>
      <c r="V34" s="85">
        <v>92957718</v>
      </c>
      <c r="W34" s="86">
        <v>26604291</v>
      </c>
      <c r="X34" s="86">
        <f t="shared" si="8"/>
        <v>119562009</v>
      </c>
      <c r="Y34" s="104">
        <f t="shared" si="9"/>
        <v>0.3197179650388664</v>
      </c>
      <c r="Z34" s="85">
        <f t="shared" si="10"/>
        <v>261254948</v>
      </c>
      <c r="AA34" s="86">
        <f t="shared" si="11"/>
        <v>44639585</v>
      </c>
      <c r="AB34" s="86">
        <f t="shared" si="12"/>
        <v>305894533</v>
      </c>
      <c r="AC34" s="104">
        <f t="shared" si="13"/>
        <v>0.8179853987504875</v>
      </c>
      <c r="AD34" s="85">
        <v>81097313</v>
      </c>
      <c r="AE34" s="86">
        <v>13765428</v>
      </c>
      <c r="AF34" s="86">
        <f t="shared" si="14"/>
        <v>94862741</v>
      </c>
      <c r="AG34" s="86">
        <v>275877924</v>
      </c>
      <c r="AH34" s="86">
        <v>283533063</v>
      </c>
      <c r="AI34" s="87">
        <v>287921842</v>
      </c>
      <c r="AJ34" s="124">
        <f t="shared" si="15"/>
        <v>1.0154788967239423</v>
      </c>
      <c r="AK34" s="125">
        <f t="shared" si="16"/>
        <v>0.26036848334373985</v>
      </c>
    </row>
    <row r="35" spans="1:37" ht="12.75">
      <c r="A35" s="62" t="s">
        <v>113</v>
      </c>
      <c r="B35" s="63" t="s">
        <v>286</v>
      </c>
      <c r="C35" s="64" t="s">
        <v>287</v>
      </c>
      <c r="D35" s="85">
        <v>366295147</v>
      </c>
      <c r="E35" s="86">
        <v>372432000</v>
      </c>
      <c r="F35" s="87">
        <f t="shared" si="0"/>
        <v>738727147</v>
      </c>
      <c r="G35" s="85">
        <v>375007711</v>
      </c>
      <c r="H35" s="86">
        <v>373222749</v>
      </c>
      <c r="I35" s="87">
        <f t="shared" si="1"/>
        <v>748230460</v>
      </c>
      <c r="J35" s="85">
        <v>52587970</v>
      </c>
      <c r="K35" s="86">
        <v>36624035</v>
      </c>
      <c r="L35" s="86">
        <f t="shared" si="2"/>
        <v>89212005</v>
      </c>
      <c r="M35" s="104">
        <f t="shared" si="3"/>
        <v>0.12076448708064061</v>
      </c>
      <c r="N35" s="85">
        <v>142720532</v>
      </c>
      <c r="O35" s="86">
        <v>84064941</v>
      </c>
      <c r="P35" s="86">
        <f t="shared" si="4"/>
        <v>226785473</v>
      </c>
      <c r="Q35" s="104">
        <f t="shared" si="5"/>
        <v>0.30699490863573203</v>
      </c>
      <c r="R35" s="85">
        <v>89870873</v>
      </c>
      <c r="S35" s="86">
        <v>55829985</v>
      </c>
      <c r="T35" s="86">
        <f t="shared" si="6"/>
        <v>145700858</v>
      </c>
      <c r="U35" s="104">
        <f t="shared" si="7"/>
        <v>0.19472724753814485</v>
      </c>
      <c r="V35" s="85">
        <v>84459093</v>
      </c>
      <c r="W35" s="86">
        <v>107874758</v>
      </c>
      <c r="X35" s="86">
        <f t="shared" si="8"/>
        <v>192333851</v>
      </c>
      <c r="Y35" s="104">
        <f t="shared" si="9"/>
        <v>0.25705161882877636</v>
      </c>
      <c r="Z35" s="85">
        <f t="shared" si="10"/>
        <v>369638468</v>
      </c>
      <c r="AA35" s="86">
        <f t="shared" si="11"/>
        <v>284393719</v>
      </c>
      <c r="AB35" s="86">
        <f t="shared" si="12"/>
        <v>654032187</v>
      </c>
      <c r="AC35" s="104">
        <f t="shared" si="13"/>
        <v>0.8741052683153263</v>
      </c>
      <c r="AD35" s="85">
        <v>98493506</v>
      </c>
      <c r="AE35" s="86">
        <v>138365933</v>
      </c>
      <c r="AF35" s="86">
        <f t="shared" si="14"/>
        <v>236859439</v>
      </c>
      <c r="AG35" s="86">
        <v>769841391</v>
      </c>
      <c r="AH35" s="86">
        <v>789194213</v>
      </c>
      <c r="AI35" s="87">
        <v>773527347</v>
      </c>
      <c r="AJ35" s="124">
        <f t="shared" si="15"/>
        <v>0.9801482756184376</v>
      </c>
      <c r="AK35" s="125">
        <f t="shared" si="16"/>
        <v>-0.18798316920779334</v>
      </c>
    </row>
    <row r="36" spans="1:37" ht="16.5">
      <c r="A36" s="65"/>
      <c r="B36" s="66" t="s">
        <v>288</v>
      </c>
      <c r="C36" s="67"/>
      <c r="D36" s="88">
        <f>SUM(D31:D35)</f>
        <v>1381753036</v>
      </c>
      <c r="E36" s="89">
        <f>SUM(E31:E35)</f>
        <v>750754480</v>
      </c>
      <c r="F36" s="90">
        <f t="shared" si="0"/>
        <v>2132507516</v>
      </c>
      <c r="G36" s="88">
        <f>SUM(G31:G35)</f>
        <v>1357098459</v>
      </c>
      <c r="H36" s="89">
        <f>SUM(H31:H35)</f>
        <v>626667409</v>
      </c>
      <c r="I36" s="90">
        <f t="shared" si="1"/>
        <v>1983765868</v>
      </c>
      <c r="J36" s="88">
        <f>SUM(J31:J35)</f>
        <v>215940503</v>
      </c>
      <c r="K36" s="89">
        <f>SUM(K31:K35)</f>
        <v>81033664</v>
      </c>
      <c r="L36" s="89">
        <f t="shared" si="2"/>
        <v>296974167</v>
      </c>
      <c r="M36" s="105">
        <f t="shared" si="3"/>
        <v>0.13926054880080432</v>
      </c>
      <c r="N36" s="88">
        <f>SUM(N31:N35)</f>
        <v>362767927</v>
      </c>
      <c r="O36" s="89">
        <f>SUM(O31:O35)</f>
        <v>107449227</v>
      </c>
      <c r="P36" s="89">
        <f t="shared" si="4"/>
        <v>470217154</v>
      </c>
      <c r="Q36" s="105">
        <f t="shared" si="5"/>
        <v>0.22049964676419925</v>
      </c>
      <c r="R36" s="88">
        <f>SUM(R31:R35)</f>
        <v>266382716</v>
      </c>
      <c r="S36" s="89">
        <f>SUM(S31:S35)</f>
        <v>102424679</v>
      </c>
      <c r="T36" s="89">
        <f t="shared" si="6"/>
        <v>368807395</v>
      </c>
      <c r="U36" s="105">
        <f t="shared" si="7"/>
        <v>0.18591276367297596</v>
      </c>
      <c r="V36" s="88">
        <f>SUM(V31:V35)</f>
        <v>312028638</v>
      </c>
      <c r="W36" s="89">
        <f>SUM(W31:W35)</f>
        <v>168522809</v>
      </c>
      <c r="X36" s="89">
        <f t="shared" si="8"/>
        <v>480551447</v>
      </c>
      <c r="Y36" s="105">
        <f t="shared" si="9"/>
        <v>0.2422420179476543</v>
      </c>
      <c r="Z36" s="88">
        <f t="shared" si="10"/>
        <v>1157119784</v>
      </c>
      <c r="AA36" s="89">
        <f t="shared" si="11"/>
        <v>459430379</v>
      </c>
      <c r="AB36" s="89">
        <f t="shared" si="12"/>
        <v>1616550163</v>
      </c>
      <c r="AC36" s="105">
        <f t="shared" si="13"/>
        <v>0.8148895941181704</v>
      </c>
      <c r="AD36" s="88">
        <f>SUM(AD31:AD35)</f>
        <v>291170569</v>
      </c>
      <c r="AE36" s="89">
        <f>SUM(AE31:AE35)</f>
        <v>170814145</v>
      </c>
      <c r="AF36" s="89">
        <f t="shared" si="14"/>
        <v>461984714</v>
      </c>
      <c r="AG36" s="89">
        <f>SUM(AG31:AG35)</f>
        <v>1800560857</v>
      </c>
      <c r="AH36" s="89">
        <f>SUM(AH31:AH35)</f>
        <v>1872921771</v>
      </c>
      <c r="AI36" s="90">
        <f>SUM(AI31:AI35)</f>
        <v>1608867909</v>
      </c>
      <c r="AJ36" s="126">
        <f t="shared" si="15"/>
        <v>0.8590150074132488</v>
      </c>
      <c r="AK36" s="127">
        <f t="shared" si="16"/>
        <v>0.040189063484901366</v>
      </c>
    </row>
    <row r="37" spans="1:37" ht="12.75">
      <c r="A37" s="62" t="s">
        <v>98</v>
      </c>
      <c r="B37" s="63" t="s">
        <v>82</v>
      </c>
      <c r="C37" s="64" t="s">
        <v>83</v>
      </c>
      <c r="D37" s="85">
        <v>1816268586</v>
      </c>
      <c r="E37" s="86">
        <v>252778405</v>
      </c>
      <c r="F37" s="87">
        <f t="shared" si="0"/>
        <v>2069046991</v>
      </c>
      <c r="G37" s="85">
        <v>2109908831</v>
      </c>
      <c r="H37" s="86">
        <v>232863213</v>
      </c>
      <c r="I37" s="87">
        <f t="shared" si="1"/>
        <v>2342772044</v>
      </c>
      <c r="J37" s="85">
        <v>463322630</v>
      </c>
      <c r="K37" s="86">
        <v>24726269</v>
      </c>
      <c r="L37" s="86">
        <f t="shared" si="2"/>
        <v>488048899</v>
      </c>
      <c r="M37" s="104">
        <f t="shared" si="3"/>
        <v>0.23588101242887624</v>
      </c>
      <c r="N37" s="85">
        <v>566582303</v>
      </c>
      <c r="O37" s="86">
        <v>62995932</v>
      </c>
      <c r="P37" s="86">
        <f t="shared" si="4"/>
        <v>629578235</v>
      </c>
      <c r="Q37" s="104">
        <f t="shared" si="5"/>
        <v>0.3042841645156236</v>
      </c>
      <c r="R37" s="85">
        <v>387289841</v>
      </c>
      <c r="S37" s="86">
        <v>43534633</v>
      </c>
      <c r="T37" s="86">
        <f t="shared" si="6"/>
        <v>430824474</v>
      </c>
      <c r="U37" s="104">
        <f t="shared" si="7"/>
        <v>0.18389517456611754</v>
      </c>
      <c r="V37" s="85">
        <v>680479594</v>
      </c>
      <c r="W37" s="86">
        <v>48636201</v>
      </c>
      <c r="X37" s="86">
        <f t="shared" si="8"/>
        <v>729115795</v>
      </c>
      <c r="Y37" s="104">
        <f t="shared" si="9"/>
        <v>0.3112192655991929</v>
      </c>
      <c r="Z37" s="85">
        <f t="shared" si="10"/>
        <v>2097674368</v>
      </c>
      <c r="AA37" s="86">
        <f t="shared" si="11"/>
        <v>179893035</v>
      </c>
      <c r="AB37" s="86">
        <f t="shared" si="12"/>
        <v>2277567403</v>
      </c>
      <c r="AC37" s="104">
        <f t="shared" si="13"/>
        <v>0.9721677398503223</v>
      </c>
      <c r="AD37" s="85">
        <v>578924900</v>
      </c>
      <c r="AE37" s="86">
        <v>88222429</v>
      </c>
      <c r="AF37" s="86">
        <f t="shared" si="14"/>
        <v>667147329</v>
      </c>
      <c r="AG37" s="86">
        <v>2231397664</v>
      </c>
      <c r="AH37" s="86">
        <v>2222811743</v>
      </c>
      <c r="AI37" s="87">
        <v>2319244367</v>
      </c>
      <c r="AJ37" s="124">
        <f t="shared" si="15"/>
        <v>1.0433831719234354</v>
      </c>
      <c r="AK37" s="125">
        <f t="shared" si="16"/>
        <v>0.09288572899315328</v>
      </c>
    </row>
    <row r="38" spans="1:37" ht="12.75">
      <c r="A38" s="62" t="s">
        <v>98</v>
      </c>
      <c r="B38" s="63" t="s">
        <v>289</v>
      </c>
      <c r="C38" s="64" t="s">
        <v>290</v>
      </c>
      <c r="D38" s="85">
        <v>77026403</v>
      </c>
      <c r="E38" s="86">
        <v>19743780</v>
      </c>
      <c r="F38" s="87">
        <f t="shared" si="0"/>
        <v>96770183</v>
      </c>
      <c r="G38" s="85">
        <v>74000182</v>
      </c>
      <c r="H38" s="86">
        <v>22153000</v>
      </c>
      <c r="I38" s="87">
        <f t="shared" si="1"/>
        <v>96153182</v>
      </c>
      <c r="J38" s="85">
        <v>15631049</v>
      </c>
      <c r="K38" s="86">
        <v>182000</v>
      </c>
      <c r="L38" s="86">
        <f t="shared" si="2"/>
        <v>15813049</v>
      </c>
      <c r="M38" s="104">
        <f t="shared" si="3"/>
        <v>0.1634082783536743</v>
      </c>
      <c r="N38" s="85">
        <v>16636235</v>
      </c>
      <c r="O38" s="86">
        <v>3754803</v>
      </c>
      <c r="P38" s="86">
        <f t="shared" si="4"/>
        <v>20391038</v>
      </c>
      <c r="Q38" s="104">
        <f t="shared" si="5"/>
        <v>0.21071612523456734</v>
      </c>
      <c r="R38" s="85">
        <v>15439578</v>
      </c>
      <c r="S38" s="86">
        <v>3814197</v>
      </c>
      <c r="T38" s="86">
        <f t="shared" si="6"/>
        <v>19253775</v>
      </c>
      <c r="U38" s="104">
        <f t="shared" si="7"/>
        <v>0.20024064310217005</v>
      </c>
      <c r="V38" s="85">
        <v>14530844</v>
      </c>
      <c r="W38" s="86">
        <v>10587471</v>
      </c>
      <c r="X38" s="86">
        <f t="shared" si="8"/>
        <v>25118315</v>
      </c>
      <c r="Y38" s="104">
        <f t="shared" si="9"/>
        <v>0.2612322803836071</v>
      </c>
      <c r="Z38" s="85">
        <f t="shared" si="10"/>
        <v>62237706</v>
      </c>
      <c r="AA38" s="86">
        <f t="shared" si="11"/>
        <v>18338471</v>
      </c>
      <c r="AB38" s="86">
        <f t="shared" si="12"/>
        <v>80576177</v>
      </c>
      <c r="AC38" s="104">
        <f t="shared" si="13"/>
        <v>0.8379980290199861</v>
      </c>
      <c r="AD38" s="85">
        <v>17349217</v>
      </c>
      <c r="AE38" s="86">
        <v>11090928</v>
      </c>
      <c r="AF38" s="86">
        <f t="shared" si="14"/>
        <v>28440145</v>
      </c>
      <c r="AG38" s="86">
        <v>98556575</v>
      </c>
      <c r="AH38" s="86">
        <v>103473307</v>
      </c>
      <c r="AI38" s="87">
        <v>87268407</v>
      </c>
      <c r="AJ38" s="124">
        <f t="shared" si="15"/>
        <v>0.8433905277619087</v>
      </c>
      <c r="AK38" s="125">
        <f t="shared" si="16"/>
        <v>-0.11680074064320001</v>
      </c>
    </row>
    <row r="39" spans="1:37" ht="12.75">
      <c r="A39" s="62" t="s">
        <v>98</v>
      </c>
      <c r="B39" s="63" t="s">
        <v>291</v>
      </c>
      <c r="C39" s="64" t="s">
        <v>292</v>
      </c>
      <c r="D39" s="85">
        <v>117442471</v>
      </c>
      <c r="E39" s="86">
        <v>63247686</v>
      </c>
      <c r="F39" s="87">
        <f t="shared" si="0"/>
        <v>180690157</v>
      </c>
      <c r="G39" s="85">
        <v>117442471</v>
      </c>
      <c r="H39" s="86">
        <v>63247686</v>
      </c>
      <c r="I39" s="87">
        <f t="shared" si="1"/>
        <v>180690157</v>
      </c>
      <c r="J39" s="85">
        <v>17823227</v>
      </c>
      <c r="K39" s="86">
        <v>423315</v>
      </c>
      <c r="L39" s="86">
        <f t="shared" si="2"/>
        <v>18246542</v>
      </c>
      <c r="M39" s="104">
        <f t="shared" si="3"/>
        <v>0.10098249015301923</v>
      </c>
      <c r="N39" s="85">
        <v>19595198</v>
      </c>
      <c r="O39" s="86">
        <v>10852553</v>
      </c>
      <c r="P39" s="86">
        <f t="shared" si="4"/>
        <v>30447751</v>
      </c>
      <c r="Q39" s="104">
        <f t="shared" si="5"/>
        <v>0.16850807761487527</v>
      </c>
      <c r="R39" s="85">
        <v>7687032</v>
      </c>
      <c r="S39" s="86">
        <v>5977482</v>
      </c>
      <c r="T39" s="86">
        <f t="shared" si="6"/>
        <v>13664514</v>
      </c>
      <c r="U39" s="104">
        <f t="shared" si="7"/>
        <v>0.07562400867248126</v>
      </c>
      <c r="V39" s="85">
        <v>21239938</v>
      </c>
      <c r="W39" s="86">
        <v>8715007</v>
      </c>
      <c r="X39" s="86">
        <f t="shared" si="8"/>
        <v>29954945</v>
      </c>
      <c r="Y39" s="104">
        <f t="shared" si="9"/>
        <v>0.16578072373914646</v>
      </c>
      <c r="Z39" s="85">
        <f t="shared" si="10"/>
        <v>66345395</v>
      </c>
      <c r="AA39" s="86">
        <f t="shared" si="11"/>
        <v>25968357</v>
      </c>
      <c r="AB39" s="86">
        <f t="shared" si="12"/>
        <v>92313752</v>
      </c>
      <c r="AC39" s="104">
        <f t="shared" si="13"/>
        <v>0.5108953001795222</v>
      </c>
      <c r="AD39" s="85">
        <v>13741329</v>
      </c>
      <c r="AE39" s="86">
        <v>1965024</v>
      </c>
      <c r="AF39" s="86">
        <f t="shared" si="14"/>
        <v>15706353</v>
      </c>
      <c r="AG39" s="86">
        <v>150597582</v>
      </c>
      <c r="AH39" s="86">
        <v>162658101</v>
      </c>
      <c r="AI39" s="87">
        <v>105665401</v>
      </c>
      <c r="AJ39" s="124">
        <f t="shared" si="15"/>
        <v>0.6496165905687046</v>
      </c>
      <c r="AK39" s="125">
        <f t="shared" si="16"/>
        <v>0.9071865378296287</v>
      </c>
    </row>
    <row r="40" spans="1:37" ht="12.75">
      <c r="A40" s="62" t="s">
        <v>113</v>
      </c>
      <c r="B40" s="63" t="s">
        <v>293</v>
      </c>
      <c r="C40" s="64" t="s">
        <v>294</v>
      </c>
      <c r="D40" s="85">
        <v>208879084</v>
      </c>
      <c r="E40" s="86">
        <v>120067000</v>
      </c>
      <c r="F40" s="87">
        <f t="shared" si="0"/>
        <v>328946084</v>
      </c>
      <c r="G40" s="85">
        <v>218318175</v>
      </c>
      <c r="H40" s="86">
        <v>125265070</v>
      </c>
      <c r="I40" s="87">
        <f t="shared" si="1"/>
        <v>343583245</v>
      </c>
      <c r="J40" s="85">
        <v>30763727</v>
      </c>
      <c r="K40" s="86">
        <v>23126937</v>
      </c>
      <c r="L40" s="86">
        <f t="shared" si="2"/>
        <v>53890664</v>
      </c>
      <c r="M40" s="104">
        <f t="shared" si="3"/>
        <v>0.16382825825037028</v>
      </c>
      <c r="N40" s="85">
        <v>58725694</v>
      </c>
      <c r="O40" s="86">
        <v>27012290</v>
      </c>
      <c r="P40" s="86">
        <f t="shared" si="4"/>
        <v>85737984</v>
      </c>
      <c r="Q40" s="104">
        <f t="shared" si="5"/>
        <v>0.26064448908289783</v>
      </c>
      <c r="R40" s="85">
        <v>46821067</v>
      </c>
      <c r="S40" s="86">
        <v>16885834</v>
      </c>
      <c r="T40" s="86">
        <f t="shared" si="6"/>
        <v>63706901</v>
      </c>
      <c r="U40" s="104">
        <f t="shared" si="7"/>
        <v>0.18541911436921205</v>
      </c>
      <c r="V40" s="85">
        <v>39260714</v>
      </c>
      <c r="W40" s="86">
        <v>17539944</v>
      </c>
      <c r="X40" s="86">
        <f t="shared" si="8"/>
        <v>56800658</v>
      </c>
      <c r="Y40" s="104">
        <f t="shared" si="9"/>
        <v>0.16531847471200176</v>
      </c>
      <c r="Z40" s="85">
        <f t="shared" si="10"/>
        <v>175571202</v>
      </c>
      <c r="AA40" s="86">
        <f t="shared" si="11"/>
        <v>84565005</v>
      </c>
      <c r="AB40" s="86">
        <f t="shared" si="12"/>
        <v>260136207</v>
      </c>
      <c r="AC40" s="104">
        <f t="shared" si="13"/>
        <v>0.7571271614248827</v>
      </c>
      <c r="AD40" s="85">
        <v>41986469</v>
      </c>
      <c r="AE40" s="86">
        <v>25485527</v>
      </c>
      <c r="AF40" s="86">
        <f t="shared" si="14"/>
        <v>67471996</v>
      </c>
      <c r="AG40" s="86">
        <v>263210279</v>
      </c>
      <c r="AH40" s="86">
        <v>273364419</v>
      </c>
      <c r="AI40" s="87">
        <v>240647089</v>
      </c>
      <c r="AJ40" s="124">
        <f t="shared" si="15"/>
        <v>0.8803160626401785</v>
      </c>
      <c r="AK40" s="125">
        <f t="shared" si="16"/>
        <v>-0.15815951257763294</v>
      </c>
    </row>
    <row r="41" spans="1:37" ht="16.5">
      <c r="A41" s="65"/>
      <c r="B41" s="66" t="s">
        <v>295</v>
      </c>
      <c r="C41" s="67"/>
      <c r="D41" s="88">
        <f>SUM(D37:D40)</f>
        <v>2219616544</v>
      </c>
      <c r="E41" s="89">
        <f>SUM(E37:E40)</f>
        <v>455836871</v>
      </c>
      <c r="F41" s="90">
        <f t="shared" si="0"/>
        <v>2675453415</v>
      </c>
      <c r="G41" s="88">
        <f>SUM(G37:G40)</f>
        <v>2519669659</v>
      </c>
      <c r="H41" s="89">
        <f>SUM(H37:H40)</f>
        <v>443528969</v>
      </c>
      <c r="I41" s="90">
        <f t="shared" si="1"/>
        <v>2963198628</v>
      </c>
      <c r="J41" s="88">
        <f>SUM(J37:J40)</f>
        <v>527540633</v>
      </c>
      <c r="K41" s="89">
        <f>SUM(K37:K40)</f>
        <v>48458521</v>
      </c>
      <c r="L41" s="89">
        <f t="shared" si="2"/>
        <v>575999154</v>
      </c>
      <c r="M41" s="105">
        <f t="shared" si="3"/>
        <v>0.2152902946359094</v>
      </c>
      <c r="N41" s="88">
        <f>SUM(N37:N40)</f>
        <v>661539430</v>
      </c>
      <c r="O41" s="89">
        <f>SUM(O37:O40)</f>
        <v>104615578</v>
      </c>
      <c r="P41" s="89">
        <f t="shared" si="4"/>
        <v>766155008</v>
      </c>
      <c r="Q41" s="105">
        <f t="shared" si="5"/>
        <v>0.2863645480442798</v>
      </c>
      <c r="R41" s="88">
        <f>SUM(R37:R40)</f>
        <v>457237518</v>
      </c>
      <c r="S41" s="89">
        <f>SUM(S37:S40)</f>
        <v>70212146</v>
      </c>
      <c r="T41" s="89">
        <f t="shared" si="6"/>
        <v>527449664</v>
      </c>
      <c r="U41" s="105">
        <f t="shared" si="7"/>
        <v>0.178000104014627</v>
      </c>
      <c r="V41" s="88">
        <f>SUM(V37:V40)</f>
        <v>755511090</v>
      </c>
      <c r="W41" s="89">
        <f>SUM(W37:W40)</f>
        <v>85478623</v>
      </c>
      <c r="X41" s="89">
        <f t="shared" si="8"/>
        <v>840989713</v>
      </c>
      <c r="Y41" s="105">
        <f t="shared" si="9"/>
        <v>0.2838114546400229</v>
      </c>
      <c r="Z41" s="88">
        <f t="shared" si="10"/>
        <v>2401828671</v>
      </c>
      <c r="AA41" s="89">
        <f t="shared" si="11"/>
        <v>308764868</v>
      </c>
      <c r="AB41" s="89">
        <f t="shared" si="12"/>
        <v>2710593539</v>
      </c>
      <c r="AC41" s="105">
        <f t="shared" si="13"/>
        <v>0.9147525627836515</v>
      </c>
      <c r="AD41" s="88">
        <f>SUM(AD37:AD40)</f>
        <v>652001915</v>
      </c>
      <c r="AE41" s="89">
        <f>SUM(AE37:AE40)</f>
        <v>126763908</v>
      </c>
      <c r="AF41" s="89">
        <f t="shared" si="14"/>
        <v>778765823</v>
      </c>
      <c r="AG41" s="89">
        <f>SUM(AG37:AG40)</f>
        <v>2743762100</v>
      </c>
      <c r="AH41" s="89">
        <f>SUM(AH37:AH40)</f>
        <v>2762307570</v>
      </c>
      <c r="AI41" s="90">
        <f>SUM(AI37:AI40)</f>
        <v>2752825264</v>
      </c>
      <c r="AJ41" s="126">
        <f t="shared" si="15"/>
        <v>0.996567251922638</v>
      </c>
      <c r="AK41" s="127">
        <f t="shared" si="16"/>
        <v>0.07990064299470423</v>
      </c>
    </row>
    <row r="42" spans="1:37" ht="12.75">
      <c r="A42" s="62" t="s">
        <v>98</v>
      </c>
      <c r="B42" s="63" t="s">
        <v>296</v>
      </c>
      <c r="C42" s="64" t="s">
        <v>297</v>
      </c>
      <c r="D42" s="85">
        <v>117912362</v>
      </c>
      <c r="E42" s="86">
        <v>41764800</v>
      </c>
      <c r="F42" s="87">
        <f aca="true" t="shared" si="17" ref="F42:F74">$D42+$E42</f>
        <v>159677162</v>
      </c>
      <c r="G42" s="85">
        <v>117912362</v>
      </c>
      <c r="H42" s="86">
        <v>41764800</v>
      </c>
      <c r="I42" s="87">
        <f aca="true" t="shared" si="18" ref="I42:I74">$G42+$H42</f>
        <v>159677162</v>
      </c>
      <c r="J42" s="85">
        <v>9970603</v>
      </c>
      <c r="K42" s="86">
        <v>11065970</v>
      </c>
      <c r="L42" s="86">
        <f aca="true" t="shared" si="19" ref="L42:L74">$J42+$K42</f>
        <v>21036573</v>
      </c>
      <c r="M42" s="104">
        <f aca="true" t="shared" si="20" ref="M42:M74">IF($F42=0,0,$L42/$F42)</f>
        <v>0.13174440688017738</v>
      </c>
      <c r="N42" s="85">
        <v>14466669</v>
      </c>
      <c r="O42" s="86">
        <v>21085683</v>
      </c>
      <c r="P42" s="86">
        <f aca="true" t="shared" si="21" ref="P42:P74">$N42+$O42</f>
        <v>35552352</v>
      </c>
      <c r="Q42" s="104">
        <f aca="true" t="shared" si="22" ref="Q42:Q74">IF($F42=0,0,$P42/$F42)</f>
        <v>0.22265145218450214</v>
      </c>
      <c r="R42" s="85">
        <v>16081628</v>
      </c>
      <c r="S42" s="86">
        <v>7358202</v>
      </c>
      <c r="T42" s="86">
        <f aca="true" t="shared" si="23" ref="T42:T74">$R42+$S42</f>
        <v>23439830</v>
      </c>
      <c r="U42" s="104">
        <f aca="true" t="shared" si="24" ref="U42:U74">IF($I42=0,0,$T42/$I42)</f>
        <v>0.14679513154172918</v>
      </c>
      <c r="V42" s="85">
        <v>16364575</v>
      </c>
      <c r="W42" s="86">
        <v>12765537</v>
      </c>
      <c r="X42" s="86">
        <f aca="true" t="shared" si="25" ref="X42:X74">$V42+$W42</f>
        <v>29130112</v>
      </c>
      <c r="Y42" s="104">
        <f aca="true" t="shared" si="26" ref="Y42:Y74">IF($I42=0,0,$X42/$I42)</f>
        <v>0.18243129847210085</v>
      </c>
      <c r="Z42" s="85">
        <f aca="true" t="shared" si="27" ref="Z42:Z74">$J42+$N42+$R42+$V42</f>
        <v>56883475</v>
      </c>
      <c r="AA42" s="86">
        <f aca="true" t="shared" si="28" ref="AA42:AA74">$K42+$O42+$S42+$W42</f>
        <v>52275392</v>
      </c>
      <c r="AB42" s="86">
        <f aca="true" t="shared" si="29" ref="AB42:AB74">$Z42+$AA42</f>
        <v>109158867</v>
      </c>
      <c r="AC42" s="104">
        <f aca="true" t="shared" si="30" ref="AC42:AC74">IF($I42=0,0,$AB42/$I42)</f>
        <v>0.6836222890785095</v>
      </c>
      <c r="AD42" s="85">
        <v>25057619</v>
      </c>
      <c r="AE42" s="86">
        <v>704972</v>
      </c>
      <c r="AF42" s="86">
        <f aca="true" t="shared" si="31" ref="AF42:AF74">$AD42+$AE42</f>
        <v>25762591</v>
      </c>
      <c r="AG42" s="86">
        <v>163158336</v>
      </c>
      <c r="AH42" s="86">
        <v>140972940</v>
      </c>
      <c r="AI42" s="87">
        <v>129414152</v>
      </c>
      <c r="AJ42" s="124">
        <f aca="true" t="shared" si="32" ref="AJ42:AJ74">IF($AH42=0,0,$AI42/$AH42)</f>
        <v>0.9180070444725066</v>
      </c>
      <c r="AK42" s="125">
        <f aca="true" t="shared" si="33" ref="AK42:AK74">IF($AF42=0,0,(($X42/$AF42)-1))</f>
        <v>0.13071359942018246</v>
      </c>
    </row>
    <row r="43" spans="1:37" ht="12.75">
      <c r="A43" s="62" t="s">
        <v>98</v>
      </c>
      <c r="B43" s="63" t="s">
        <v>298</v>
      </c>
      <c r="C43" s="64" t="s">
        <v>299</v>
      </c>
      <c r="D43" s="85">
        <v>218296437</v>
      </c>
      <c r="E43" s="86">
        <v>64334969</v>
      </c>
      <c r="F43" s="87">
        <f t="shared" si="17"/>
        <v>282631406</v>
      </c>
      <c r="G43" s="85">
        <v>227628210</v>
      </c>
      <c r="H43" s="86">
        <v>85995734</v>
      </c>
      <c r="I43" s="87">
        <f t="shared" si="18"/>
        <v>313623944</v>
      </c>
      <c r="J43" s="85">
        <v>47186848</v>
      </c>
      <c r="K43" s="86">
        <v>12020343</v>
      </c>
      <c r="L43" s="86">
        <f t="shared" si="19"/>
        <v>59207191</v>
      </c>
      <c r="M43" s="104">
        <f t="shared" si="20"/>
        <v>0.20948553396079414</v>
      </c>
      <c r="N43" s="85">
        <v>44114964</v>
      </c>
      <c r="O43" s="86">
        <v>9961195</v>
      </c>
      <c r="P43" s="86">
        <f t="shared" si="21"/>
        <v>54076159</v>
      </c>
      <c r="Q43" s="104">
        <f t="shared" si="22"/>
        <v>0.19133103346625252</v>
      </c>
      <c r="R43" s="85">
        <v>52710492</v>
      </c>
      <c r="S43" s="86">
        <v>10362863</v>
      </c>
      <c r="T43" s="86">
        <f t="shared" si="23"/>
        <v>63073355</v>
      </c>
      <c r="U43" s="104">
        <f t="shared" si="24"/>
        <v>0.20111141450347936</v>
      </c>
      <c r="V43" s="85">
        <v>63832003</v>
      </c>
      <c r="W43" s="86">
        <v>7470546</v>
      </c>
      <c r="X43" s="86">
        <f t="shared" si="25"/>
        <v>71302549</v>
      </c>
      <c r="Y43" s="104">
        <f t="shared" si="26"/>
        <v>0.22735046339446582</v>
      </c>
      <c r="Z43" s="85">
        <f t="shared" si="27"/>
        <v>207844307</v>
      </c>
      <c r="AA43" s="86">
        <f t="shared" si="28"/>
        <v>39814947</v>
      </c>
      <c r="AB43" s="86">
        <f t="shared" si="29"/>
        <v>247659254</v>
      </c>
      <c r="AC43" s="104">
        <f t="shared" si="30"/>
        <v>0.7896694711549193</v>
      </c>
      <c r="AD43" s="85">
        <v>50964981</v>
      </c>
      <c r="AE43" s="86">
        <v>18398935</v>
      </c>
      <c r="AF43" s="86">
        <f t="shared" si="31"/>
        <v>69363916</v>
      </c>
      <c r="AG43" s="86">
        <v>279157153</v>
      </c>
      <c r="AH43" s="86">
        <v>295062148</v>
      </c>
      <c r="AI43" s="87">
        <v>259048857</v>
      </c>
      <c r="AJ43" s="124">
        <f t="shared" si="32"/>
        <v>0.8779467605583892</v>
      </c>
      <c r="AK43" s="125">
        <f t="shared" si="33"/>
        <v>0.02794872480959687</v>
      </c>
    </row>
    <row r="44" spans="1:37" ht="12.75">
      <c r="A44" s="62" t="s">
        <v>98</v>
      </c>
      <c r="B44" s="63" t="s">
        <v>300</v>
      </c>
      <c r="C44" s="64" t="s">
        <v>301</v>
      </c>
      <c r="D44" s="85">
        <v>592774516</v>
      </c>
      <c r="E44" s="86">
        <v>0</v>
      </c>
      <c r="F44" s="87">
        <f t="shared" si="17"/>
        <v>592774516</v>
      </c>
      <c r="G44" s="85">
        <v>592774516</v>
      </c>
      <c r="H44" s="86">
        <v>0</v>
      </c>
      <c r="I44" s="87">
        <f t="shared" si="18"/>
        <v>592774516</v>
      </c>
      <c r="J44" s="85">
        <v>118074254</v>
      </c>
      <c r="K44" s="86">
        <v>0</v>
      </c>
      <c r="L44" s="86">
        <f t="shared" si="19"/>
        <v>118074254</v>
      </c>
      <c r="M44" s="104">
        <f t="shared" si="20"/>
        <v>0.19918915340145965</v>
      </c>
      <c r="N44" s="85">
        <v>110107533</v>
      </c>
      <c r="O44" s="86">
        <v>651257</v>
      </c>
      <c r="P44" s="86">
        <f t="shared" si="21"/>
        <v>110758790</v>
      </c>
      <c r="Q44" s="104">
        <f t="shared" si="22"/>
        <v>0.1868480965534625</v>
      </c>
      <c r="R44" s="85">
        <v>3712198207</v>
      </c>
      <c r="S44" s="86">
        <v>6964356944</v>
      </c>
      <c r="T44" s="86">
        <f t="shared" si="23"/>
        <v>10676555151</v>
      </c>
      <c r="U44" s="104">
        <f t="shared" si="24"/>
        <v>18.011157468517084</v>
      </c>
      <c r="V44" s="85">
        <v>11314953031</v>
      </c>
      <c r="W44" s="86">
        <v>466522</v>
      </c>
      <c r="X44" s="86">
        <f t="shared" si="25"/>
        <v>11315419553</v>
      </c>
      <c r="Y44" s="104">
        <f t="shared" si="26"/>
        <v>19.08891028135899</v>
      </c>
      <c r="Z44" s="85">
        <f t="shared" si="27"/>
        <v>15255333025</v>
      </c>
      <c r="AA44" s="86">
        <f t="shared" si="28"/>
        <v>6965474723</v>
      </c>
      <c r="AB44" s="86">
        <f t="shared" si="29"/>
        <v>22220807748</v>
      </c>
      <c r="AC44" s="104">
        <f t="shared" si="30"/>
        <v>37.486104999831</v>
      </c>
      <c r="AD44" s="85">
        <v>0</v>
      </c>
      <c r="AE44" s="86">
        <v>0</v>
      </c>
      <c r="AF44" s="86">
        <f t="shared" si="31"/>
        <v>0</v>
      </c>
      <c r="AG44" s="86">
        <v>716231373</v>
      </c>
      <c r="AH44" s="86">
        <v>638744378</v>
      </c>
      <c r="AI44" s="87">
        <v>329178822</v>
      </c>
      <c r="AJ44" s="124">
        <f t="shared" si="32"/>
        <v>0.5153529852281533</v>
      </c>
      <c r="AK44" s="125">
        <f t="shared" si="33"/>
        <v>0</v>
      </c>
    </row>
    <row r="45" spans="1:37" ht="12.75">
      <c r="A45" s="62" t="s">
        <v>98</v>
      </c>
      <c r="B45" s="63" t="s">
        <v>302</v>
      </c>
      <c r="C45" s="64" t="s">
        <v>303</v>
      </c>
      <c r="D45" s="85">
        <v>157251943</v>
      </c>
      <c r="E45" s="86">
        <v>64089000</v>
      </c>
      <c r="F45" s="87">
        <f t="shared" si="17"/>
        <v>221340943</v>
      </c>
      <c r="G45" s="85">
        <v>156434069</v>
      </c>
      <c r="H45" s="86">
        <v>63709000</v>
      </c>
      <c r="I45" s="87">
        <f t="shared" si="18"/>
        <v>220143069</v>
      </c>
      <c r="J45" s="85">
        <v>40892671</v>
      </c>
      <c r="K45" s="86">
        <v>7952063</v>
      </c>
      <c r="L45" s="86">
        <f t="shared" si="19"/>
        <v>48844734</v>
      </c>
      <c r="M45" s="104">
        <f t="shared" si="20"/>
        <v>0.22067645207421024</v>
      </c>
      <c r="N45" s="85">
        <v>43663248</v>
      </c>
      <c r="O45" s="86">
        <v>14560290</v>
      </c>
      <c r="P45" s="86">
        <f t="shared" si="21"/>
        <v>58223538</v>
      </c>
      <c r="Q45" s="104">
        <f t="shared" si="22"/>
        <v>0.2630491097166781</v>
      </c>
      <c r="R45" s="85">
        <v>36242091</v>
      </c>
      <c r="S45" s="86">
        <v>14575272</v>
      </c>
      <c r="T45" s="86">
        <f t="shared" si="23"/>
        <v>50817363</v>
      </c>
      <c r="U45" s="104">
        <f t="shared" si="24"/>
        <v>0.23083789660441228</v>
      </c>
      <c r="V45" s="85">
        <v>38198336</v>
      </c>
      <c r="W45" s="86">
        <v>19792395</v>
      </c>
      <c r="X45" s="86">
        <f t="shared" si="25"/>
        <v>57990731</v>
      </c>
      <c r="Y45" s="104">
        <f t="shared" si="26"/>
        <v>0.2634229242983798</v>
      </c>
      <c r="Z45" s="85">
        <f t="shared" si="27"/>
        <v>158996346</v>
      </c>
      <c r="AA45" s="86">
        <f t="shared" si="28"/>
        <v>56880020</v>
      </c>
      <c r="AB45" s="86">
        <f t="shared" si="29"/>
        <v>215876366</v>
      </c>
      <c r="AC45" s="104">
        <f t="shared" si="30"/>
        <v>0.9806184995086082</v>
      </c>
      <c r="AD45" s="85">
        <v>42752910</v>
      </c>
      <c r="AE45" s="86">
        <v>4636703</v>
      </c>
      <c r="AF45" s="86">
        <f t="shared" si="31"/>
        <v>47389613</v>
      </c>
      <c r="AG45" s="86">
        <v>202065864</v>
      </c>
      <c r="AH45" s="86">
        <v>201058287</v>
      </c>
      <c r="AI45" s="87">
        <v>210179535</v>
      </c>
      <c r="AJ45" s="124">
        <f t="shared" si="32"/>
        <v>1.0453661877662372</v>
      </c>
      <c r="AK45" s="125">
        <f t="shared" si="33"/>
        <v>0.22370129926994764</v>
      </c>
    </row>
    <row r="46" spans="1:37" ht="12.75">
      <c r="A46" s="62" t="s">
        <v>98</v>
      </c>
      <c r="B46" s="63" t="s">
        <v>304</v>
      </c>
      <c r="C46" s="64" t="s">
        <v>305</v>
      </c>
      <c r="D46" s="85">
        <v>291853824</v>
      </c>
      <c r="E46" s="86">
        <v>57570000</v>
      </c>
      <c r="F46" s="87">
        <f t="shared" si="17"/>
        <v>349423824</v>
      </c>
      <c r="G46" s="85">
        <v>388842975</v>
      </c>
      <c r="H46" s="86">
        <v>57388000</v>
      </c>
      <c r="I46" s="87">
        <f t="shared" si="18"/>
        <v>446230975</v>
      </c>
      <c r="J46" s="85">
        <v>61251757</v>
      </c>
      <c r="K46" s="86">
        <v>18015747</v>
      </c>
      <c r="L46" s="86">
        <f t="shared" si="19"/>
        <v>79267504</v>
      </c>
      <c r="M46" s="104">
        <f t="shared" si="20"/>
        <v>0.22685203055874062</v>
      </c>
      <c r="N46" s="85">
        <v>100919283</v>
      </c>
      <c r="O46" s="86">
        <v>13193344</v>
      </c>
      <c r="P46" s="86">
        <f t="shared" si="21"/>
        <v>114112627</v>
      </c>
      <c r="Q46" s="104">
        <f t="shared" si="22"/>
        <v>0.3265736883470201</v>
      </c>
      <c r="R46" s="85">
        <v>61782430</v>
      </c>
      <c r="S46" s="86">
        <v>4694113</v>
      </c>
      <c r="T46" s="86">
        <f t="shared" si="23"/>
        <v>66476543</v>
      </c>
      <c r="U46" s="104">
        <f t="shared" si="24"/>
        <v>0.14897339432790385</v>
      </c>
      <c r="V46" s="85">
        <v>64611834</v>
      </c>
      <c r="W46" s="86">
        <v>1830484</v>
      </c>
      <c r="X46" s="86">
        <f t="shared" si="25"/>
        <v>66442318</v>
      </c>
      <c r="Y46" s="104">
        <f t="shared" si="26"/>
        <v>0.148896696380165</v>
      </c>
      <c r="Z46" s="85">
        <f t="shared" si="27"/>
        <v>288565304</v>
      </c>
      <c r="AA46" s="86">
        <f t="shared" si="28"/>
        <v>37733688</v>
      </c>
      <c r="AB46" s="86">
        <f t="shared" si="29"/>
        <v>326298992</v>
      </c>
      <c r="AC46" s="104">
        <f t="shared" si="30"/>
        <v>0.7312333976815483</v>
      </c>
      <c r="AD46" s="85">
        <v>57202708</v>
      </c>
      <c r="AE46" s="86">
        <v>4153705</v>
      </c>
      <c r="AF46" s="86">
        <f t="shared" si="31"/>
        <v>61356413</v>
      </c>
      <c r="AG46" s="86">
        <v>386435220</v>
      </c>
      <c r="AH46" s="86">
        <v>392645589</v>
      </c>
      <c r="AI46" s="87">
        <v>396198017</v>
      </c>
      <c r="AJ46" s="124">
        <f t="shared" si="32"/>
        <v>1.0090474160401175</v>
      </c>
      <c r="AK46" s="125">
        <f t="shared" si="33"/>
        <v>0.08289117227240772</v>
      </c>
    </row>
    <row r="47" spans="1:37" ht="12.75">
      <c r="A47" s="62" t="s">
        <v>113</v>
      </c>
      <c r="B47" s="63" t="s">
        <v>306</v>
      </c>
      <c r="C47" s="64" t="s">
        <v>307</v>
      </c>
      <c r="D47" s="85">
        <v>537904986</v>
      </c>
      <c r="E47" s="86">
        <v>465852000</v>
      </c>
      <c r="F47" s="87">
        <f t="shared" si="17"/>
        <v>1003756986</v>
      </c>
      <c r="G47" s="85">
        <v>599960115</v>
      </c>
      <c r="H47" s="86">
        <v>459410351</v>
      </c>
      <c r="I47" s="87">
        <f t="shared" si="18"/>
        <v>1059370466</v>
      </c>
      <c r="J47" s="85">
        <v>106740549</v>
      </c>
      <c r="K47" s="86">
        <v>86148066</v>
      </c>
      <c r="L47" s="86">
        <f t="shared" si="19"/>
        <v>192888615</v>
      </c>
      <c r="M47" s="104">
        <f t="shared" si="20"/>
        <v>0.19216664759531746</v>
      </c>
      <c r="N47" s="85">
        <v>128910579</v>
      </c>
      <c r="O47" s="86">
        <v>94642896</v>
      </c>
      <c r="P47" s="86">
        <f t="shared" si="21"/>
        <v>223553475</v>
      </c>
      <c r="Q47" s="104">
        <f t="shared" si="22"/>
        <v>0.22271673135832104</v>
      </c>
      <c r="R47" s="85">
        <v>148848204</v>
      </c>
      <c r="S47" s="86">
        <v>68847499</v>
      </c>
      <c r="T47" s="86">
        <f t="shared" si="23"/>
        <v>217695703</v>
      </c>
      <c r="U47" s="104">
        <f t="shared" si="24"/>
        <v>0.2054953484043985</v>
      </c>
      <c r="V47" s="85">
        <v>164698679</v>
      </c>
      <c r="W47" s="86">
        <v>98099539</v>
      </c>
      <c r="X47" s="86">
        <f t="shared" si="25"/>
        <v>262798218</v>
      </c>
      <c r="Y47" s="104">
        <f t="shared" si="26"/>
        <v>0.24807017604736586</v>
      </c>
      <c r="Z47" s="85">
        <f t="shared" si="27"/>
        <v>549198011</v>
      </c>
      <c r="AA47" s="86">
        <f t="shared" si="28"/>
        <v>347738000</v>
      </c>
      <c r="AB47" s="86">
        <f t="shared" si="29"/>
        <v>896936011</v>
      </c>
      <c r="AC47" s="104">
        <f t="shared" si="30"/>
        <v>0.8466688847638688</v>
      </c>
      <c r="AD47" s="85">
        <v>113349525</v>
      </c>
      <c r="AE47" s="86">
        <v>67380216</v>
      </c>
      <c r="AF47" s="86">
        <f t="shared" si="31"/>
        <v>180729741</v>
      </c>
      <c r="AG47" s="86">
        <v>901669600</v>
      </c>
      <c r="AH47" s="86">
        <v>953493916</v>
      </c>
      <c r="AI47" s="87">
        <v>932191871</v>
      </c>
      <c r="AJ47" s="124">
        <f t="shared" si="32"/>
        <v>0.9776589607520894</v>
      </c>
      <c r="AK47" s="125">
        <f t="shared" si="33"/>
        <v>0.4540950291075778</v>
      </c>
    </row>
    <row r="48" spans="1:37" ht="16.5">
      <c r="A48" s="65"/>
      <c r="B48" s="66" t="s">
        <v>308</v>
      </c>
      <c r="C48" s="67"/>
      <c r="D48" s="88">
        <f>SUM(D42:D47)</f>
        <v>1915994068</v>
      </c>
      <c r="E48" s="89">
        <f>SUM(E42:E47)</f>
        <v>693610769</v>
      </c>
      <c r="F48" s="90">
        <f t="shared" si="17"/>
        <v>2609604837</v>
      </c>
      <c r="G48" s="88">
        <f>SUM(G42:G47)</f>
        <v>2083552247</v>
      </c>
      <c r="H48" s="89">
        <f>SUM(H42:H47)</f>
        <v>708267885</v>
      </c>
      <c r="I48" s="90">
        <f t="shared" si="18"/>
        <v>2791820132</v>
      </c>
      <c r="J48" s="88">
        <f>SUM(J42:J47)</f>
        <v>384116682</v>
      </c>
      <c r="K48" s="89">
        <f>SUM(K42:K47)</f>
        <v>135202189</v>
      </c>
      <c r="L48" s="89">
        <f t="shared" si="19"/>
        <v>519318871</v>
      </c>
      <c r="M48" s="105">
        <f t="shared" si="20"/>
        <v>0.1990028772314082</v>
      </c>
      <c r="N48" s="88">
        <f>SUM(N42:N47)</f>
        <v>442182276</v>
      </c>
      <c r="O48" s="89">
        <f>SUM(O42:O47)</f>
        <v>154094665</v>
      </c>
      <c r="P48" s="89">
        <f t="shared" si="21"/>
        <v>596276941</v>
      </c>
      <c r="Q48" s="105">
        <f t="shared" si="22"/>
        <v>0.22849319274157984</v>
      </c>
      <c r="R48" s="88">
        <f>SUM(R42:R47)</f>
        <v>4027863052</v>
      </c>
      <c r="S48" s="89">
        <f>SUM(S42:S47)</f>
        <v>7070194893</v>
      </c>
      <c r="T48" s="89">
        <f t="shared" si="23"/>
        <v>11098057945</v>
      </c>
      <c r="U48" s="105">
        <f t="shared" si="24"/>
        <v>3.9752052139009364</v>
      </c>
      <c r="V48" s="88">
        <f>SUM(V42:V47)</f>
        <v>11662658458</v>
      </c>
      <c r="W48" s="89">
        <f>SUM(W42:W47)</f>
        <v>140425023</v>
      </c>
      <c r="X48" s="89">
        <f t="shared" si="25"/>
        <v>11803083481</v>
      </c>
      <c r="Y48" s="105">
        <f t="shared" si="26"/>
        <v>4.227737792170918</v>
      </c>
      <c r="Z48" s="88">
        <f t="shared" si="27"/>
        <v>16516820468</v>
      </c>
      <c r="AA48" s="89">
        <f t="shared" si="28"/>
        <v>7499916770</v>
      </c>
      <c r="AB48" s="89">
        <f t="shared" si="29"/>
        <v>24016737238</v>
      </c>
      <c r="AC48" s="105">
        <f t="shared" si="30"/>
        <v>8.602537449572342</v>
      </c>
      <c r="AD48" s="88">
        <f>SUM(AD42:AD47)</f>
        <v>289327743</v>
      </c>
      <c r="AE48" s="89">
        <f>SUM(AE42:AE47)</f>
        <v>95274531</v>
      </c>
      <c r="AF48" s="89">
        <f t="shared" si="31"/>
        <v>384602274</v>
      </c>
      <c r="AG48" s="89">
        <f>SUM(AG42:AG47)</f>
        <v>2648717546</v>
      </c>
      <c r="AH48" s="89">
        <f>SUM(AH42:AH47)</f>
        <v>2621977258</v>
      </c>
      <c r="AI48" s="90">
        <f>SUM(AI42:AI47)</f>
        <v>2256211254</v>
      </c>
      <c r="AJ48" s="126">
        <f t="shared" si="32"/>
        <v>0.8604999326809569</v>
      </c>
      <c r="AK48" s="127">
        <f t="shared" si="33"/>
        <v>29.689063167109616</v>
      </c>
    </row>
    <row r="49" spans="1:37" ht="12.75">
      <c r="A49" s="62" t="s">
        <v>98</v>
      </c>
      <c r="B49" s="63" t="s">
        <v>309</v>
      </c>
      <c r="C49" s="64" t="s">
        <v>310</v>
      </c>
      <c r="D49" s="85">
        <v>175092979</v>
      </c>
      <c r="E49" s="86">
        <v>60587330</v>
      </c>
      <c r="F49" s="87">
        <f t="shared" si="17"/>
        <v>235680309</v>
      </c>
      <c r="G49" s="85">
        <v>175092979</v>
      </c>
      <c r="H49" s="86">
        <v>69784796</v>
      </c>
      <c r="I49" s="87">
        <f t="shared" si="18"/>
        <v>244877775</v>
      </c>
      <c r="J49" s="85">
        <v>37007414</v>
      </c>
      <c r="K49" s="86">
        <v>17626327</v>
      </c>
      <c r="L49" s="86">
        <f t="shared" si="19"/>
        <v>54633741</v>
      </c>
      <c r="M49" s="104">
        <f t="shared" si="20"/>
        <v>0.23181292163020714</v>
      </c>
      <c r="N49" s="85">
        <v>39073873</v>
      </c>
      <c r="O49" s="86">
        <v>22941400</v>
      </c>
      <c r="P49" s="86">
        <f t="shared" si="21"/>
        <v>62015273</v>
      </c>
      <c r="Q49" s="104">
        <f t="shared" si="22"/>
        <v>0.26313302652704856</v>
      </c>
      <c r="R49" s="85">
        <v>37656134</v>
      </c>
      <c r="S49" s="86">
        <v>22511153</v>
      </c>
      <c r="T49" s="86">
        <f t="shared" si="23"/>
        <v>60167287</v>
      </c>
      <c r="U49" s="104">
        <f t="shared" si="24"/>
        <v>0.24570333914541653</v>
      </c>
      <c r="V49" s="85">
        <v>40275969</v>
      </c>
      <c r="W49" s="86">
        <v>5294783</v>
      </c>
      <c r="X49" s="86">
        <f t="shared" si="25"/>
        <v>45570752</v>
      </c>
      <c r="Y49" s="104">
        <f t="shared" si="26"/>
        <v>0.18609590845882196</v>
      </c>
      <c r="Z49" s="85">
        <f t="shared" si="27"/>
        <v>154013390</v>
      </c>
      <c r="AA49" s="86">
        <f t="shared" si="28"/>
        <v>68373663</v>
      </c>
      <c r="AB49" s="86">
        <f t="shared" si="29"/>
        <v>222387053</v>
      </c>
      <c r="AC49" s="104">
        <f t="shared" si="30"/>
        <v>0.9081553154425713</v>
      </c>
      <c r="AD49" s="85">
        <v>33966563</v>
      </c>
      <c r="AE49" s="86">
        <v>25728889</v>
      </c>
      <c r="AF49" s="86">
        <f t="shared" si="31"/>
        <v>59695452</v>
      </c>
      <c r="AG49" s="86">
        <v>285931242</v>
      </c>
      <c r="AH49" s="86">
        <v>293087352</v>
      </c>
      <c r="AI49" s="87">
        <v>244164498</v>
      </c>
      <c r="AJ49" s="124">
        <f t="shared" si="32"/>
        <v>0.8330775665815835</v>
      </c>
      <c r="AK49" s="125">
        <f t="shared" si="33"/>
        <v>-0.23661266523285562</v>
      </c>
    </row>
    <row r="50" spans="1:37" ht="12.75">
      <c r="A50" s="62" t="s">
        <v>98</v>
      </c>
      <c r="B50" s="63" t="s">
        <v>311</v>
      </c>
      <c r="C50" s="64" t="s">
        <v>312</v>
      </c>
      <c r="D50" s="85">
        <v>198405358</v>
      </c>
      <c r="E50" s="86">
        <v>64175530</v>
      </c>
      <c r="F50" s="87">
        <f t="shared" si="17"/>
        <v>262580888</v>
      </c>
      <c r="G50" s="85">
        <v>209873732</v>
      </c>
      <c r="H50" s="86">
        <v>64228580</v>
      </c>
      <c r="I50" s="87">
        <f t="shared" si="18"/>
        <v>274102312</v>
      </c>
      <c r="J50" s="85">
        <v>40351848</v>
      </c>
      <c r="K50" s="86">
        <v>0</v>
      </c>
      <c r="L50" s="86">
        <f t="shared" si="19"/>
        <v>40351848</v>
      </c>
      <c r="M50" s="104">
        <f t="shared" si="20"/>
        <v>0.1536739718848083</v>
      </c>
      <c r="N50" s="85">
        <v>46963639</v>
      </c>
      <c r="O50" s="86">
        <v>14050813</v>
      </c>
      <c r="P50" s="86">
        <f t="shared" si="21"/>
        <v>61014452</v>
      </c>
      <c r="Q50" s="104">
        <f t="shared" si="22"/>
        <v>0.23236440574456432</v>
      </c>
      <c r="R50" s="85">
        <v>38365308</v>
      </c>
      <c r="S50" s="86">
        <v>8764370</v>
      </c>
      <c r="T50" s="86">
        <f t="shared" si="23"/>
        <v>47129678</v>
      </c>
      <c r="U50" s="104">
        <f t="shared" si="24"/>
        <v>0.17194192072338302</v>
      </c>
      <c r="V50" s="85">
        <v>52211678</v>
      </c>
      <c r="W50" s="86">
        <v>12584281</v>
      </c>
      <c r="X50" s="86">
        <f t="shared" si="25"/>
        <v>64795959</v>
      </c>
      <c r="Y50" s="104">
        <f t="shared" si="26"/>
        <v>0.236393332574298</v>
      </c>
      <c r="Z50" s="85">
        <f t="shared" si="27"/>
        <v>177892473</v>
      </c>
      <c r="AA50" s="86">
        <f t="shared" si="28"/>
        <v>35399464</v>
      </c>
      <c r="AB50" s="86">
        <f t="shared" si="29"/>
        <v>213291937</v>
      </c>
      <c r="AC50" s="104">
        <f t="shared" si="30"/>
        <v>0.7781471649899837</v>
      </c>
      <c r="AD50" s="85">
        <v>54365174</v>
      </c>
      <c r="AE50" s="86">
        <v>29083860</v>
      </c>
      <c r="AF50" s="86">
        <f t="shared" si="31"/>
        <v>83449034</v>
      </c>
      <c r="AG50" s="86">
        <v>273197032</v>
      </c>
      <c r="AH50" s="86">
        <v>271869591</v>
      </c>
      <c r="AI50" s="87">
        <v>222728966</v>
      </c>
      <c r="AJ50" s="124">
        <f t="shared" si="32"/>
        <v>0.8192492774964303</v>
      </c>
      <c r="AK50" s="125">
        <f t="shared" si="33"/>
        <v>-0.22352655394429133</v>
      </c>
    </row>
    <row r="51" spans="1:37" ht="12.75">
      <c r="A51" s="62" t="s">
        <v>98</v>
      </c>
      <c r="B51" s="63" t="s">
        <v>313</v>
      </c>
      <c r="C51" s="64" t="s">
        <v>314</v>
      </c>
      <c r="D51" s="85">
        <v>192404294</v>
      </c>
      <c r="E51" s="86">
        <v>55869899</v>
      </c>
      <c r="F51" s="87">
        <f t="shared" si="17"/>
        <v>248274193</v>
      </c>
      <c r="G51" s="85">
        <v>199932630</v>
      </c>
      <c r="H51" s="86">
        <v>58544899</v>
      </c>
      <c r="I51" s="87">
        <f t="shared" si="18"/>
        <v>258477529</v>
      </c>
      <c r="J51" s="85">
        <v>61928246</v>
      </c>
      <c r="K51" s="86">
        <v>8767149</v>
      </c>
      <c r="L51" s="86">
        <f t="shared" si="19"/>
        <v>70695395</v>
      </c>
      <c r="M51" s="104">
        <f t="shared" si="20"/>
        <v>0.28474725522519373</v>
      </c>
      <c r="N51" s="85">
        <v>57595167</v>
      </c>
      <c r="O51" s="86">
        <v>15840705</v>
      </c>
      <c r="P51" s="86">
        <f t="shared" si="21"/>
        <v>73435872</v>
      </c>
      <c r="Q51" s="104">
        <f t="shared" si="22"/>
        <v>0.29578536179150927</v>
      </c>
      <c r="R51" s="85">
        <v>40600807</v>
      </c>
      <c r="S51" s="86">
        <v>11031743</v>
      </c>
      <c r="T51" s="86">
        <f t="shared" si="23"/>
        <v>51632550</v>
      </c>
      <c r="U51" s="104">
        <f t="shared" si="24"/>
        <v>0.19975643608075502</v>
      </c>
      <c r="V51" s="85">
        <v>47390968</v>
      </c>
      <c r="W51" s="86">
        <v>10890063</v>
      </c>
      <c r="X51" s="86">
        <f t="shared" si="25"/>
        <v>58281031</v>
      </c>
      <c r="Y51" s="104">
        <f t="shared" si="26"/>
        <v>0.22547813431008157</v>
      </c>
      <c r="Z51" s="85">
        <f t="shared" si="27"/>
        <v>207515188</v>
      </c>
      <c r="AA51" s="86">
        <f t="shared" si="28"/>
        <v>46529660</v>
      </c>
      <c r="AB51" s="86">
        <f t="shared" si="29"/>
        <v>254044848</v>
      </c>
      <c r="AC51" s="104">
        <f t="shared" si="30"/>
        <v>0.9828508071198715</v>
      </c>
      <c r="AD51" s="85">
        <v>38275893</v>
      </c>
      <c r="AE51" s="86">
        <v>7137244</v>
      </c>
      <c r="AF51" s="86">
        <f t="shared" si="31"/>
        <v>45413137</v>
      </c>
      <c r="AG51" s="86">
        <v>216984519</v>
      </c>
      <c r="AH51" s="86">
        <v>230820779</v>
      </c>
      <c r="AI51" s="87">
        <v>223754922</v>
      </c>
      <c r="AJ51" s="124">
        <f t="shared" si="32"/>
        <v>0.9693881242814799</v>
      </c>
      <c r="AK51" s="125">
        <f t="shared" si="33"/>
        <v>0.2833517975206161</v>
      </c>
    </row>
    <row r="52" spans="1:37" ht="12.75">
      <c r="A52" s="62" t="s">
        <v>98</v>
      </c>
      <c r="B52" s="63" t="s">
        <v>315</v>
      </c>
      <c r="C52" s="64" t="s">
        <v>316</v>
      </c>
      <c r="D52" s="85">
        <v>132983000</v>
      </c>
      <c r="E52" s="86">
        <v>21664000</v>
      </c>
      <c r="F52" s="87">
        <f t="shared" si="17"/>
        <v>154647000</v>
      </c>
      <c r="G52" s="85">
        <v>138824000</v>
      </c>
      <c r="H52" s="86">
        <v>21664000</v>
      </c>
      <c r="I52" s="87">
        <f t="shared" si="18"/>
        <v>160488000</v>
      </c>
      <c r="J52" s="85">
        <v>32046581</v>
      </c>
      <c r="K52" s="86">
        <v>4527009</v>
      </c>
      <c r="L52" s="86">
        <f t="shared" si="19"/>
        <v>36573590</v>
      </c>
      <c r="M52" s="104">
        <f t="shared" si="20"/>
        <v>0.23649724857255555</v>
      </c>
      <c r="N52" s="85">
        <v>34092879</v>
      </c>
      <c r="O52" s="86">
        <v>4965032</v>
      </c>
      <c r="P52" s="86">
        <f t="shared" si="21"/>
        <v>39057911</v>
      </c>
      <c r="Q52" s="104">
        <f t="shared" si="22"/>
        <v>0.25256171151073087</v>
      </c>
      <c r="R52" s="85">
        <v>29092646</v>
      </c>
      <c r="S52" s="86">
        <v>3256891</v>
      </c>
      <c r="T52" s="86">
        <f t="shared" si="23"/>
        <v>32349537</v>
      </c>
      <c r="U52" s="104">
        <f t="shared" si="24"/>
        <v>0.20156981830417228</v>
      </c>
      <c r="V52" s="85">
        <v>28628493</v>
      </c>
      <c r="W52" s="86">
        <v>9392641</v>
      </c>
      <c r="X52" s="86">
        <f t="shared" si="25"/>
        <v>38021134</v>
      </c>
      <c r="Y52" s="104">
        <f t="shared" si="26"/>
        <v>0.23690951348387418</v>
      </c>
      <c r="Z52" s="85">
        <f t="shared" si="27"/>
        <v>123860599</v>
      </c>
      <c r="AA52" s="86">
        <f t="shared" si="28"/>
        <v>22141573</v>
      </c>
      <c r="AB52" s="86">
        <f t="shared" si="29"/>
        <v>146002172</v>
      </c>
      <c r="AC52" s="104">
        <f t="shared" si="30"/>
        <v>0.9097388714421016</v>
      </c>
      <c r="AD52" s="85">
        <v>30746430</v>
      </c>
      <c r="AE52" s="86">
        <v>1961523</v>
      </c>
      <c r="AF52" s="86">
        <f t="shared" si="31"/>
        <v>32707953</v>
      </c>
      <c r="AG52" s="86">
        <v>169402900</v>
      </c>
      <c r="AH52" s="86">
        <v>158282000</v>
      </c>
      <c r="AI52" s="87">
        <v>136435367</v>
      </c>
      <c r="AJ52" s="124">
        <f t="shared" si="32"/>
        <v>0.8619765165969598</v>
      </c>
      <c r="AK52" s="125">
        <f t="shared" si="33"/>
        <v>0.16244309144017666</v>
      </c>
    </row>
    <row r="53" spans="1:37" ht="12.75">
      <c r="A53" s="62" t="s">
        <v>113</v>
      </c>
      <c r="B53" s="63" t="s">
        <v>317</v>
      </c>
      <c r="C53" s="64" t="s">
        <v>318</v>
      </c>
      <c r="D53" s="85">
        <v>398456470</v>
      </c>
      <c r="E53" s="86">
        <v>257964500</v>
      </c>
      <c r="F53" s="87">
        <f t="shared" si="17"/>
        <v>656420970</v>
      </c>
      <c r="G53" s="85">
        <v>413072989</v>
      </c>
      <c r="H53" s="86">
        <v>293965811</v>
      </c>
      <c r="I53" s="87">
        <f t="shared" si="18"/>
        <v>707038800</v>
      </c>
      <c r="J53" s="85">
        <v>63613768</v>
      </c>
      <c r="K53" s="86">
        <v>43491963</v>
      </c>
      <c r="L53" s="86">
        <f t="shared" si="19"/>
        <v>107105731</v>
      </c>
      <c r="M53" s="104">
        <f t="shared" si="20"/>
        <v>0.1631662239553377</v>
      </c>
      <c r="N53" s="85">
        <v>59432959</v>
      </c>
      <c r="O53" s="86">
        <v>137170094</v>
      </c>
      <c r="P53" s="86">
        <f t="shared" si="21"/>
        <v>196603053</v>
      </c>
      <c r="Q53" s="104">
        <f t="shared" si="22"/>
        <v>0.2995075751464796</v>
      </c>
      <c r="R53" s="85">
        <v>97097106</v>
      </c>
      <c r="S53" s="86">
        <v>65172099</v>
      </c>
      <c r="T53" s="86">
        <f t="shared" si="23"/>
        <v>162269205</v>
      </c>
      <c r="U53" s="104">
        <f t="shared" si="24"/>
        <v>0.22950537509398353</v>
      </c>
      <c r="V53" s="85">
        <v>98126276</v>
      </c>
      <c r="W53" s="86">
        <v>47817578</v>
      </c>
      <c r="X53" s="86">
        <f t="shared" si="25"/>
        <v>145943854</v>
      </c>
      <c r="Y53" s="104">
        <f t="shared" si="26"/>
        <v>0.20641562245240289</v>
      </c>
      <c r="Z53" s="85">
        <f t="shared" si="27"/>
        <v>318270109</v>
      </c>
      <c r="AA53" s="86">
        <f t="shared" si="28"/>
        <v>293651734</v>
      </c>
      <c r="AB53" s="86">
        <f t="shared" si="29"/>
        <v>611921843</v>
      </c>
      <c r="AC53" s="104">
        <f t="shared" si="30"/>
        <v>0.8654713758283138</v>
      </c>
      <c r="AD53" s="85">
        <v>85361869</v>
      </c>
      <c r="AE53" s="86">
        <v>8753648</v>
      </c>
      <c r="AF53" s="86">
        <f t="shared" si="31"/>
        <v>94115517</v>
      </c>
      <c r="AG53" s="86">
        <v>642324757</v>
      </c>
      <c r="AH53" s="86">
        <v>663546469</v>
      </c>
      <c r="AI53" s="87">
        <v>552126940</v>
      </c>
      <c r="AJ53" s="124">
        <f t="shared" si="32"/>
        <v>0.8320848136409871</v>
      </c>
      <c r="AK53" s="125">
        <f t="shared" si="33"/>
        <v>0.5506885437392859</v>
      </c>
    </row>
    <row r="54" spans="1:37" ht="16.5">
      <c r="A54" s="65"/>
      <c r="B54" s="66" t="s">
        <v>319</v>
      </c>
      <c r="C54" s="67"/>
      <c r="D54" s="88">
        <f>SUM(D49:D53)</f>
        <v>1097342101</v>
      </c>
      <c r="E54" s="89">
        <f>SUM(E49:E53)</f>
        <v>460261259</v>
      </c>
      <c r="F54" s="90">
        <f t="shared" si="17"/>
        <v>1557603360</v>
      </c>
      <c r="G54" s="88">
        <f>SUM(G49:G53)</f>
        <v>1136796330</v>
      </c>
      <c r="H54" s="89">
        <f>SUM(H49:H53)</f>
        <v>508188086</v>
      </c>
      <c r="I54" s="90">
        <f t="shared" si="18"/>
        <v>1644984416</v>
      </c>
      <c r="J54" s="88">
        <f>SUM(J49:J53)</f>
        <v>234947857</v>
      </c>
      <c r="K54" s="89">
        <f>SUM(K49:K53)</f>
        <v>74412448</v>
      </c>
      <c r="L54" s="89">
        <f t="shared" si="19"/>
        <v>309360305</v>
      </c>
      <c r="M54" s="105">
        <f t="shared" si="20"/>
        <v>0.19861301852867086</v>
      </c>
      <c r="N54" s="88">
        <f>SUM(N49:N53)</f>
        <v>237158517</v>
      </c>
      <c r="O54" s="89">
        <f>SUM(O49:O53)</f>
        <v>194968044</v>
      </c>
      <c r="P54" s="89">
        <f t="shared" si="21"/>
        <v>432126561</v>
      </c>
      <c r="Q54" s="105">
        <f t="shared" si="22"/>
        <v>0.2774304242641079</v>
      </c>
      <c r="R54" s="88">
        <f>SUM(R49:R53)</f>
        <v>242812001</v>
      </c>
      <c r="S54" s="89">
        <f>SUM(S49:S53)</f>
        <v>110736256</v>
      </c>
      <c r="T54" s="89">
        <f t="shared" si="23"/>
        <v>353548257</v>
      </c>
      <c r="U54" s="105">
        <f t="shared" si="24"/>
        <v>0.21492498868755242</v>
      </c>
      <c r="V54" s="88">
        <f>SUM(V49:V53)</f>
        <v>266633384</v>
      </c>
      <c r="W54" s="89">
        <f>SUM(W49:W53)</f>
        <v>85979346</v>
      </c>
      <c r="X54" s="89">
        <f t="shared" si="25"/>
        <v>352612730</v>
      </c>
      <c r="Y54" s="105">
        <f t="shared" si="26"/>
        <v>0.21435627387730827</v>
      </c>
      <c r="Z54" s="88">
        <f t="shared" si="27"/>
        <v>981551759</v>
      </c>
      <c r="AA54" s="89">
        <f t="shared" si="28"/>
        <v>466096094</v>
      </c>
      <c r="AB54" s="89">
        <f t="shared" si="29"/>
        <v>1447647853</v>
      </c>
      <c r="AC54" s="105">
        <f t="shared" si="30"/>
        <v>0.8800374270536554</v>
      </c>
      <c r="AD54" s="88">
        <f>SUM(AD49:AD53)</f>
        <v>242715929</v>
      </c>
      <c r="AE54" s="89">
        <f>SUM(AE49:AE53)</f>
        <v>72665164</v>
      </c>
      <c r="AF54" s="89">
        <f t="shared" si="31"/>
        <v>315381093</v>
      </c>
      <c r="AG54" s="89">
        <f>SUM(AG49:AG53)</f>
        <v>1587840450</v>
      </c>
      <c r="AH54" s="89">
        <f>SUM(AH49:AH53)</f>
        <v>1617606191</v>
      </c>
      <c r="AI54" s="90">
        <f>SUM(AI49:AI53)</f>
        <v>1379210693</v>
      </c>
      <c r="AJ54" s="126">
        <f t="shared" si="32"/>
        <v>0.8526245143432442</v>
      </c>
      <c r="AK54" s="127">
        <f t="shared" si="33"/>
        <v>0.11805285042879854</v>
      </c>
    </row>
    <row r="55" spans="1:37" ht="12.75">
      <c r="A55" s="62" t="s">
        <v>98</v>
      </c>
      <c r="B55" s="63" t="s">
        <v>320</v>
      </c>
      <c r="C55" s="64" t="s">
        <v>321</v>
      </c>
      <c r="D55" s="85">
        <v>120000000</v>
      </c>
      <c r="E55" s="86">
        <v>60000000</v>
      </c>
      <c r="F55" s="87">
        <f t="shared" si="17"/>
        <v>180000000</v>
      </c>
      <c r="G55" s="85">
        <v>133078124</v>
      </c>
      <c r="H55" s="86">
        <v>60000000</v>
      </c>
      <c r="I55" s="87">
        <f t="shared" si="18"/>
        <v>193078124</v>
      </c>
      <c r="J55" s="85">
        <v>32721225</v>
      </c>
      <c r="K55" s="86">
        <v>7302937</v>
      </c>
      <c r="L55" s="86">
        <f t="shared" si="19"/>
        <v>40024162</v>
      </c>
      <c r="M55" s="104">
        <f t="shared" si="20"/>
        <v>0.22235645555555555</v>
      </c>
      <c r="N55" s="85">
        <v>28109837</v>
      </c>
      <c r="O55" s="86">
        <v>10822263</v>
      </c>
      <c r="P55" s="86">
        <f t="shared" si="21"/>
        <v>38932100</v>
      </c>
      <c r="Q55" s="104">
        <f t="shared" si="22"/>
        <v>0.21628944444444445</v>
      </c>
      <c r="R55" s="85">
        <v>26715969</v>
      </c>
      <c r="S55" s="86">
        <v>1286337</v>
      </c>
      <c r="T55" s="86">
        <f t="shared" si="23"/>
        <v>28002306</v>
      </c>
      <c r="U55" s="104">
        <f t="shared" si="24"/>
        <v>0.14503096166399462</v>
      </c>
      <c r="V55" s="85">
        <v>24172360</v>
      </c>
      <c r="W55" s="86">
        <v>8894932</v>
      </c>
      <c r="X55" s="86">
        <f t="shared" si="25"/>
        <v>33067292</v>
      </c>
      <c r="Y55" s="104">
        <f t="shared" si="26"/>
        <v>0.17126379371699302</v>
      </c>
      <c r="Z55" s="85">
        <f t="shared" si="27"/>
        <v>111719391</v>
      </c>
      <c r="AA55" s="86">
        <f t="shared" si="28"/>
        <v>28306469</v>
      </c>
      <c r="AB55" s="86">
        <f t="shared" si="29"/>
        <v>140025860</v>
      </c>
      <c r="AC55" s="104">
        <f t="shared" si="30"/>
        <v>0.7252290269818449</v>
      </c>
      <c r="AD55" s="85">
        <v>19132506</v>
      </c>
      <c r="AE55" s="86">
        <v>3189524</v>
      </c>
      <c r="AF55" s="86">
        <f t="shared" si="31"/>
        <v>22322030</v>
      </c>
      <c r="AG55" s="86">
        <v>175000000</v>
      </c>
      <c r="AH55" s="86">
        <v>173350000</v>
      </c>
      <c r="AI55" s="87">
        <v>151618237</v>
      </c>
      <c r="AJ55" s="124">
        <f t="shared" si="32"/>
        <v>0.8746364984136141</v>
      </c>
      <c r="AK55" s="125">
        <f t="shared" si="33"/>
        <v>0.48137476743826624</v>
      </c>
    </row>
    <row r="56" spans="1:37" ht="12.75">
      <c r="A56" s="62" t="s">
        <v>98</v>
      </c>
      <c r="B56" s="63" t="s">
        <v>94</v>
      </c>
      <c r="C56" s="64" t="s">
        <v>95</v>
      </c>
      <c r="D56" s="85">
        <v>2882743500</v>
      </c>
      <c r="E56" s="86">
        <v>521255100</v>
      </c>
      <c r="F56" s="87">
        <f t="shared" si="17"/>
        <v>3403998600</v>
      </c>
      <c r="G56" s="85">
        <v>2878250200</v>
      </c>
      <c r="H56" s="86">
        <v>570504800</v>
      </c>
      <c r="I56" s="87">
        <f t="shared" si="18"/>
        <v>3448755000</v>
      </c>
      <c r="J56" s="85">
        <v>772434383</v>
      </c>
      <c r="K56" s="86">
        <v>33520468</v>
      </c>
      <c r="L56" s="86">
        <f t="shared" si="19"/>
        <v>805954851</v>
      </c>
      <c r="M56" s="104">
        <f t="shared" si="20"/>
        <v>0.23676709238364552</v>
      </c>
      <c r="N56" s="85">
        <v>658419548</v>
      </c>
      <c r="O56" s="86">
        <v>100586331</v>
      </c>
      <c r="P56" s="86">
        <f t="shared" si="21"/>
        <v>759005879</v>
      </c>
      <c r="Q56" s="104">
        <f t="shared" si="22"/>
        <v>0.2229747917640154</v>
      </c>
      <c r="R56" s="85">
        <v>656009485</v>
      </c>
      <c r="S56" s="86">
        <v>91707310</v>
      </c>
      <c r="T56" s="86">
        <f t="shared" si="23"/>
        <v>747716795</v>
      </c>
      <c r="U56" s="104">
        <f t="shared" si="24"/>
        <v>0.21680774511381642</v>
      </c>
      <c r="V56" s="85">
        <v>693593222</v>
      </c>
      <c r="W56" s="86">
        <v>242786741</v>
      </c>
      <c r="X56" s="86">
        <f t="shared" si="25"/>
        <v>936379963</v>
      </c>
      <c r="Y56" s="104">
        <f t="shared" si="26"/>
        <v>0.2715124626133199</v>
      </c>
      <c r="Z56" s="85">
        <f t="shared" si="27"/>
        <v>2780456638</v>
      </c>
      <c r="AA56" s="86">
        <f t="shared" si="28"/>
        <v>468600850</v>
      </c>
      <c r="AB56" s="86">
        <f t="shared" si="29"/>
        <v>3249057488</v>
      </c>
      <c r="AC56" s="104">
        <f t="shared" si="30"/>
        <v>0.9420957673131318</v>
      </c>
      <c r="AD56" s="85">
        <v>874979782</v>
      </c>
      <c r="AE56" s="86">
        <v>213609996</v>
      </c>
      <c r="AF56" s="86">
        <f t="shared" si="31"/>
        <v>1088589778</v>
      </c>
      <c r="AG56" s="86">
        <v>3108733600</v>
      </c>
      <c r="AH56" s="86">
        <v>3391269900</v>
      </c>
      <c r="AI56" s="87">
        <v>3417481952</v>
      </c>
      <c r="AJ56" s="124">
        <f t="shared" si="32"/>
        <v>1.007729273332093</v>
      </c>
      <c r="AK56" s="125">
        <f t="shared" si="33"/>
        <v>-0.13982293245454303</v>
      </c>
    </row>
    <row r="57" spans="1:37" ht="12.75">
      <c r="A57" s="62" t="s">
        <v>98</v>
      </c>
      <c r="B57" s="63" t="s">
        <v>322</v>
      </c>
      <c r="C57" s="64" t="s">
        <v>323</v>
      </c>
      <c r="D57" s="85">
        <v>384840230</v>
      </c>
      <c r="E57" s="86">
        <v>50447700</v>
      </c>
      <c r="F57" s="87">
        <f t="shared" si="17"/>
        <v>435287930</v>
      </c>
      <c r="G57" s="85">
        <v>389302260</v>
      </c>
      <c r="H57" s="86">
        <v>50447700</v>
      </c>
      <c r="I57" s="87">
        <f t="shared" si="18"/>
        <v>439749960</v>
      </c>
      <c r="J57" s="85">
        <v>81109969</v>
      </c>
      <c r="K57" s="86">
        <v>9422745</v>
      </c>
      <c r="L57" s="86">
        <f t="shared" si="19"/>
        <v>90532714</v>
      </c>
      <c r="M57" s="104">
        <f t="shared" si="20"/>
        <v>0.20798351564675824</v>
      </c>
      <c r="N57" s="85">
        <v>95898955</v>
      </c>
      <c r="O57" s="86">
        <v>11921476</v>
      </c>
      <c r="P57" s="86">
        <f t="shared" si="21"/>
        <v>107820431</v>
      </c>
      <c r="Q57" s="104">
        <f t="shared" si="22"/>
        <v>0.24769910573904497</v>
      </c>
      <c r="R57" s="85">
        <v>91517505</v>
      </c>
      <c r="S57" s="86">
        <v>7681794</v>
      </c>
      <c r="T57" s="86">
        <f t="shared" si="23"/>
        <v>99199299</v>
      </c>
      <c r="U57" s="104">
        <f t="shared" si="24"/>
        <v>0.22558114388458386</v>
      </c>
      <c r="V57" s="85">
        <v>83052510</v>
      </c>
      <c r="W57" s="86">
        <v>17019719</v>
      </c>
      <c r="X57" s="86">
        <f t="shared" si="25"/>
        <v>100072229</v>
      </c>
      <c r="Y57" s="104">
        <f t="shared" si="26"/>
        <v>0.22756620375815384</v>
      </c>
      <c r="Z57" s="85">
        <f t="shared" si="27"/>
        <v>351578939</v>
      </c>
      <c r="AA57" s="86">
        <f t="shared" si="28"/>
        <v>46045734</v>
      </c>
      <c r="AB57" s="86">
        <f t="shared" si="29"/>
        <v>397624673</v>
      </c>
      <c r="AC57" s="104">
        <f t="shared" si="30"/>
        <v>0.9042062744019351</v>
      </c>
      <c r="AD57" s="85">
        <v>112790934</v>
      </c>
      <c r="AE57" s="86">
        <v>31942063</v>
      </c>
      <c r="AF57" s="86">
        <f t="shared" si="31"/>
        <v>144732997</v>
      </c>
      <c r="AG57" s="86">
        <v>432063250</v>
      </c>
      <c r="AH57" s="86">
        <v>457630250</v>
      </c>
      <c r="AI57" s="87">
        <v>457398094</v>
      </c>
      <c r="AJ57" s="124">
        <f t="shared" si="32"/>
        <v>0.999492699619398</v>
      </c>
      <c r="AK57" s="125">
        <f t="shared" si="33"/>
        <v>-0.3085735038016244</v>
      </c>
    </row>
    <row r="58" spans="1:37" ht="12.75">
      <c r="A58" s="62" t="s">
        <v>98</v>
      </c>
      <c r="B58" s="63" t="s">
        <v>324</v>
      </c>
      <c r="C58" s="64" t="s">
        <v>325</v>
      </c>
      <c r="D58" s="85">
        <v>121934711</v>
      </c>
      <c r="E58" s="86">
        <v>39683000</v>
      </c>
      <c r="F58" s="87">
        <f t="shared" si="17"/>
        <v>161617711</v>
      </c>
      <c r="G58" s="85">
        <v>125805391</v>
      </c>
      <c r="H58" s="86">
        <v>49423077</v>
      </c>
      <c r="I58" s="87">
        <f t="shared" si="18"/>
        <v>175228468</v>
      </c>
      <c r="J58" s="85">
        <v>33647967</v>
      </c>
      <c r="K58" s="86">
        <v>9141261</v>
      </c>
      <c r="L58" s="86">
        <f t="shared" si="19"/>
        <v>42789228</v>
      </c>
      <c r="M58" s="104">
        <f t="shared" si="20"/>
        <v>0.26475581008569044</v>
      </c>
      <c r="N58" s="85">
        <v>28073811</v>
      </c>
      <c r="O58" s="86">
        <v>21006879</v>
      </c>
      <c r="P58" s="86">
        <f t="shared" si="21"/>
        <v>49080690</v>
      </c>
      <c r="Q58" s="104">
        <f t="shared" si="22"/>
        <v>0.3036838580147939</v>
      </c>
      <c r="R58" s="85">
        <v>21948935</v>
      </c>
      <c r="S58" s="86">
        <v>3299687</v>
      </c>
      <c r="T58" s="86">
        <f t="shared" si="23"/>
        <v>25248622</v>
      </c>
      <c r="U58" s="104">
        <f t="shared" si="24"/>
        <v>0.14408972633373704</v>
      </c>
      <c r="V58" s="85">
        <v>31267671</v>
      </c>
      <c r="W58" s="86">
        <v>7939386</v>
      </c>
      <c r="X58" s="86">
        <f t="shared" si="25"/>
        <v>39207057</v>
      </c>
      <c r="Y58" s="104">
        <f t="shared" si="26"/>
        <v>0.2237482153870112</v>
      </c>
      <c r="Z58" s="85">
        <f t="shared" si="27"/>
        <v>114938384</v>
      </c>
      <c r="AA58" s="86">
        <f t="shared" si="28"/>
        <v>41387213</v>
      </c>
      <c r="AB58" s="86">
        <f t="shared" si="29"/>
        <v>156325597</v>
      </c>
      <c r="AC58" s="104">
        <f t="shared" si="30"/>
        <v>0.8921244292337247</v>
      </c>
      <c r="AD58" s="85">
        <v>29134719</v>
      </c>
      <c r="AE58" s="86">
        <v>19410739</v>
      </c>
      <c r="AF58" s="86">
        <f t="shared" si="31"/>
        <v>48545458</v>
      </c>
      <c r="AG58" s="86">
        <v>173141297</v>
      </c>
      <c r="AH58" s="86">
        <v>203441568</v>
      </c>
      <c r="AI58" s="87">
        <v>162557531</v>
      </c>
      <c r="AJ58" s="124">
        <f t="shared" si="32"/>
        <v>0.7990379380088144</v>
      </c>
      <c r="AK58" s="125">
        <f t="shared" si="33"/>
        <v>-0.19236405185424355</v>
      </c>
    </row>
    <row r="59" spans="1:37" ht="12.75">
      <c r="A59" s="62" t="s">
        <v>98</v>
      </c>
      <c r="B59" s="63" t="s">
        <v>326</v>
      </c>
      <c r="C59" s="64" t="s">
        <v>327</v>
      </c>
      <c r="D59" s="85">
        <v>122787555</v>
      </c>
      <c r="E59" s="86">
        <v>33714000</v>
      </c>
      <c r="F59" s="87">
        <f t="shared" si="17"/>
        <v>156501555</v>
      </c>
      <c r="G59" s="85">
        <v>151006000</v>
      </c>
      <c r="H59" s="86">
        <v>27714000</v>
      </c>
      <c r="I59" s="87">
        <f t="shared" si="18"/>
        <v>178720000</v>
      </c>
      <c r="J59" s="85">
        <v>26715888</v>
      </c>
      <c r="K59" s="86">
        <v>5272551</v>
      </c>
      <c r="L59" s="86">
        <f t="shared" si="19"/>
        <v>31988439</v>
      </c>
      <c r="M59" s="104">
        <f t="shared" si="20"/>
        <v>0.2043969403371104</v>
      </c>
      <c r="N59" s="85">
        <v>16017183</v>
      </c>
      <c r="O59" s="86">
        <v>3425261</v>
      </c>
      <c r="P59" s="86">
        <f t="shared" si="21"/>
        <v>19442444</v>
      </c>
      <c r="Q59" s="104">
        <f t="shared" si="22"/>
        <v>0.12423163463136197</v>
      </c>
      <c r="R59" s="85">
        <v>27868690</v>
      </c>
      <c r="S59" s="86">
        <v>7356371</v>
      </c>
      <c r="T59" s="86">
        <f t="shared" si="23"/>
        <v>35225061</v>
      </c>
      <c r="U59" s="104">
        <f t="shared" si="24"/>
        <v>0.19709635743061774</v>
      </c>
      <c r="V59" s="85">
        <v>22564877</v>
      </c>
      <c r="W59" s="86">
        <v>6289962</v>
      </c>
      <c r="X59" s="86">
        <f t="shared" si="25"/>
        <v>28854839</v>
      </c>
      <c r="Y59" s="104">
        <f t="shared" si="26"/>
        <v>0.16145276969561326</v>
      </c>
      <c r="Z59" s="85">
        <f t="shared" si="27"/>
        <v>93166638</v>
      </c>
      <c r="AA59" s="86">
        <f t="shared" si="28"/>
        <v>22344145</v>
      </c>
      <c r="AB59" s="86">
        <f t="shared" si="29"/>
        <v>115510783</v>
      </c>
      <c r="AC59" s="104">
        <f t="shared" si="30"/>
        <v>0.6463226443598926</v>
      </c>
      <c r="AD59" s="85">
        <v>18708603</v>
      </c>
      <c r="AE59" s="86">
        <v>1517878</v>
      </c>
      <c r="AF59" s="86">
        <f t="shared" si="31"/>
        <v>20226481</v>
      </c>
      <c r="AG59" s="86">
        <v>160724010</v>
      </c>
      <c r="AH59" s="86">
        <v>165300783</v>
      </c>
      <c r="AI59" s="87">
        <v>166825938</v>
      </c>
      <c r="AJ59" s="124">
        <f t="shared" si="32"/>
        <v>1.009226544317095</v>
      </c>
      <c r="AK59" s="125">
        <f t="shared" si="33"/>
        <v>0.4265872051594146</v>
      </c>
    </row>
    <row r="60" spans="1:37" ht="12.75">
      <c r="A60" s="62" t="s">
        <v>113</v>
      </c>
      <c r="B60" s="63" t="s">
        <v>328</v>
      </c>
      <c r="C60" s="64" t="s">
        <v>329</v>
      </c>
      <c r="D60" s="85">
        <v>776194721</v>
      </c>
      <c r="E60" s="86">
        <v>327417835</v>
      </c>
      <c r="F60" s="87">
        <f t="shared" si="17"/>
        <v>1103612556</v>
      </c>
      <c r="G60" s="85">
        <v>897988761</v>
      </c>
      <c r="H60" s="86">
        <v>274533059</v>
      </c>
      <c r="I60" s="87">
        <f t="shared" si="18"/>
        <v>1172521820</v>
      </c>
      <c r="J60" s="85">
        <v>196567599</v>
      </c>
      <c r="K60" s="86">
        <v>9690009</v>
      </c>
      <c r="L60" s="86">
        <f t="shared" si="19"/>
        <v>206257608</v>
      </c>
      <c r="M60" s="104">
        <f t="shared" si="20"/>
        <v>0.18689313281064193</v>
      </c>
      <c r="N60" s="85">
        <v>191494857</v>
      </c>
      <c r="O60" s="86">
        <v>41455218</v>
      </c>
      <c r="P60" s="86">
        <f t="shared" si="21"/>
        <v>232950075</v>
      </c>
      <c r="Q60" s="104">
        <f t="shared" si="22"/>
        <v>0.21107958017831757</v>
      </c>
      <c r="R60" s="85">
        <v>172231584</v>
      </c>
      <c r="S60" s="86">
        <v>24630877</v>
      </c>
      <c r="T60" s="86">
        <f t="shared" si="23"/>
        <v>196862461</v>
      </c>
      <c r="U60" s="104">
        <f t="shared" si="24"/>
        <v>0.16789662899407706</v>
      </c>
      <c r="V60" s="85">
        <v>225546220</v>
      </c>
      <c r="W60" s="86">
        <v>109515235</v>
      </c>
      <c r="X60" s="86">
        <f t="shared" si="25"/>
        <v>335061455</v>
      </c>
      <c r="Y60" s="104">
        <f t="shared" si="26"/>
        <v>0.2857613813958703</v>
      </c>
      <c r="Z60" s="85">
        <f t="shared" si="27"/>
        <v>785840260</v>
      </c>
      <c r="AA60" s="86">
        <f t="shared" si="28"/>
        <v>185291339</v>
      </c>
      <c r="AB60" s="86">
        <f t="shared" si="29"/>
        <v>971131599</v>
      </c>
      <c r="AC60" s="104">
        <f t="shared" si="30"/>
        <v>0.8282418138708924</v>
      </c>
      <c r="AD60" s="85">
        <v>205556115</v>
      </c>
      <c r="AE60" s="86">
        <v>96425693</v>
      </c>
      <c r="AF60" s="86">
        <f t="shared" si="31"/>
        <v>301981808</v>
      </c>
      <c r="AG60" s="86">
        <v>1135676632</v>
      </c>
      <c r="AH60" s="86">
        <v>1215411408</v>
      </c>
      <c r="AI60" s="87">
        <v>1010537556</v>
      </c>
      <c r="AJ60" s="124">
        <f t="shared" si="32"/>
        <v>0.8314366224872558</v>
      </c>
      <c r="AK60" s="125">
        <f t="shared" si="33"/>
        <v>0.10954185359404156</v>
      </c>
    </row>
    <row r="61" spans="1:37" ht="16.5">
      <c r="A61" s="65"/>
      <c r="B61" s="66" t="s">
        <v>330</v>
      </c>
      <c r="C61" s="67"/>
      <c r="D61" s="88">
        <f>SUM(D55:D60)</f>
        <v>4408500717</v>
      </c>
      <c r="E61" s="89">
        <f>SUM(E55:E60)</f>
        <v>1032517635</v>
      </c>
      <c r="F61" s="90">
        <f t="shared" si="17"/>
        <v>5441018352</v>
      </c>
      <c r="G61" s="88">
        <f>SUM(G55:G60)</f>
        <v>4575430736</v>
      </c>
      <c r="H61" s="89">
        <f>SUM(H55:H60)</f>
        <v>1032622636</v>
      </c>
      <c r="I61" s="90">
        <f t="shared" si="18"/>
        <v>5608053372</v>
      </c>
      <c r="J61" s="88">
        <f>SUM(J55:J60)</f>
        <v>1143197031</v>
      </c>
      <c r="K61" s="89">
        <f>SUM(K55:K60)</f>
        <v>74349971</v>
      </c>
      <c r="L61" s="89">
        <f t="shared" si="19"/>
        <v>1217547002</v>
      </c>
      <c r="M61" s="105">
        <f t="shared" si="20"/>
        <v>0.22377189769125777</v>
      </c>
      <c r="N61" s="88">
        <f>SUM(N55:N60)</f>
        <v>1018014191</v>
      </c>
      <c r="O61" s="89">
        <f>SUM(O55:O60)</f>
        <v>189217428</v>
      </c>
      <c r="P61" s="89">
        <f t="shared" si="21"/>
        <v>1207231619</v>
      </c>
      <c r="Q61" s="105">
        <f t="shared" si="22"/>
        <v>0.22187604247948325</v>
      </c>
      <c r="R61" s="88">
        <f>SUM(R55:R60)</f>
        <v>996292168</v>
      </c>
      <c r="S61" s="89">
        <f>SUM(S55:S60)</f>
        <v>135962376</v>
      </c>
      <c r="T61" s="89">
        <f t="shared" si="23"/>
        <v>1132254544</v>
      </c>
      <c r="U61" s="105">
        <f t="shared" si="24"/>
        <v>0.20189796153744594</v>
      </c>
      <c r="V61" s="88">
        <f>SUM(V55:V60)</f>
        <v>1080196860</v>
      </c>
      <c r="W61" s="89">
        <f>SUM(W55:W60)</f>
        <v>392445975</v>
      </c>
      <c r="X61" s="89">
        <f t="shared" si="25"/>
        <v>1472642835</v>
      </c>
      <c r="Y61" s="105">
        <f t="shared" si="26"/>
        <v>0.2625942973996361</v>
      </c>
      <c r="Z61" s="88">
        <f t="shared" si="27"/>
        <v>4237700250</v>
      </c>
      <c r="AA61" s="89">
        <f t="shared" si="28"/>
        <v>791975750</v>
      </c>
      <c r="AB61" s="89">
        <f t="shared" si="29"/>
        <v>5029676000</v>
      </c>
      <c r="AC61" s="105">
        <f t="shared" si="30"/>
        <v>0.8968666427306605</v>
      </c>
      <c r="AD61" s="88">
        <f>SUM(AD55:AD60)</f>
        <v>1260302659</v>
      </c>
      <c r="AE61" s="89">
        <f>SUM(AE55:AE60)</f>
        <v>366095893</v>
      </c>
      <c r="AF61" s="89">
        <f t="shared" si="31"/>
        <v>1626398552</v>
      </c>
      <c r="AG61" s="89">
        <f>SUM(AG55:AG60)</f>
        <v>5185338789</v>
      </c>
      <c r="AH61" s="89">
        <f>SUM(AH55:AH60)</f>
        <v>5606403909</v>
      </c>
      <c r="AI61" s="90">
        <f>SUM(AI55:AI60)</f>
        <v>5366419308</v>
      </c>
      <c r="AJ61" s="126">
        <f t="shared" si="32"/>
        <v>0.9571945573498993</v>
      </c>
      <c r="AK61" s="127">
        <f t="shared" si="33"/>
        <v>-0.09453753928329867</v>
      </c>
    </row>
    <row r="62" spans="1:37" ht="12.75">
      <c r="A62" s="62" t="s">
        <v>98</v>
      </c>
      <c r="B62" s="63" t="s">
        <v>331</v>
      </c>
      <c r="C62" s="64" t="s">
        <v>332</v>
      </c>
      <c r="D62" s="85">
        <v>218703940</v>
      </c>
      <c r="E62" s="86">
        <v>57721000</v>
      </c>
      <c r="F62" s="87">
        <f t="shared" si="17"/>
        <v>276424940</v>
      </c>
      <c r="G62" s="85">
        <v>224507341</v>
      </c>
      <c r="H62" s="86">
        <v>51721000</v>
      </c>
      <c r="I62" s="87">
        <f t="shared" si="18"/>
        <v>276228341</v>
      </c>
      <c r="J62" s="85">
        <v>34079140</v>
      </c>
      <c r="K62" s="86">
        <v>8584514</v>
      </c>
      <c r="L62" s="86">
        <f t="shared" si="19"/>
        <v>42663654</v>
      </c>
      <c r="M62" s="104">
        <f t="shared" si="20"/>
        <v>0.1543408275678743</v>
      </c>
      <c r="N62" s="85">
        <v>55857665</v>
      </c>
      <c r="O62" s="86">
        <v>8520409</v>
      </c>
      <c r="P62" s="86">
        <f t="shared" si="21"/>
        <v>64378074</v>
      </c>
      <c r="Q62" s="104">
        <f t="shared" si="22"/>
        <v>0.23289531689868503</v>
      </c>
      <c r="R62" s="85">
        <v>48112238</v>
      </c>
      <c r="S62" s="86">
        <v>11285528</v>
      </c>
      <c r="T62" s="86">
        <f t="shared" si="23"/>
        <v>59397766</v>
      </c>
      <c r="U62" s="104">
        <f t="shared" si="24"/>
        <v>0.21503139679646413</v>
      </c>
      <c r="V62" s="85">
        <v>70665975</v>
      </c>
      <c r="W62" s="86">
        <v>12616716</v>
      </c>
      <c r="X62" s="86">
        <f t="shared" si="25"/>
        <v>83282691</v>
      </c>
      <c r="Y62" s="104">
        <f t="shared" si="26"/>
        <v>0.30149944317263233</v>
      </c>
      <c r="Z62" s="85">
        <f t="shared" si="27"/>
        <v>208715018</v>
      </c>
      <c r="AA62" s="86">
        <f t="shared" si="28"/>
        <v>41007167</v>
      </c>
      <c r="AB62" s="86">
        <f t="shared" si="29"/>
        <v>249722185</v>
      </c>
      <c r="AC62" s="104">
        <f t="shared" si="30"/>
        <v>0.9040425906188967</v>
      </c>
      <c r="AD62" s="85">
        <v>58903725</v>
      </c>
      <c r="AE62" s="86">
        <v>28418947</v>
      </c>
      <c r="AF62" s="86">
        <f t="shared" si="31"/>
        <v>87322672</v>
      </c>
      <c r="AG62" s="86">
        <v>254472361</v>
      </c>
      <c r="AH62" s="86">
        <v>246022361</v>
      </c>
      <c r="AI62" s="87">
        <v>292115856</v>
      </c>
      <c r="AJ62" s="124">
        <f t="shared" si="32"/>
        <v>1.187354900638483</v>
      </c>
      <c r="AK62" s="125">
        <f t="shared" si="33"/>
        <v>-0.046264972285777084</v>
      </c>
    </row>
    <row r="63" spans="1:37" ht="12.75">
      <c r="A63" s="62" t="s">
        <v>98</v>
      </c>
      <c r="B63" s="63" t="s">
        <v>333</v>
      </c>
      <c r="C63" s="64" t="s">
        <v>334</v>
      </c>
      <c r="D63" s="85">
        <v>1453584162</v>
      </c>
      <c r="E63" s="86">
        <v>230843836</v>
      </c>
      <c r="F63" s="87">
        <f t="shared" si="17"/>
        <v>1684427998</v>
      </c>
      <c r="G63" s="85">
        <v>1425967858</v>
      </c>
      <c r="H63" s="86">
        <v>217762033</v>
      </c>
      <c r="I63" s="87">
        <f t="shared" si="18"/>
        <v>1643729891</v>
      </c>
      <c r="J63" s="85">
        <v>335207574</v>
      </c>
      <c r="K63" s="86">
        <v>32490922</v>
      </c>
      <c r="L63" s="86">
        <f t="shared" si="19"/>
        <v>367698496</v>
      </c>
      <c r="M63" s="104">
        <f t="shared" si="20"/>
        <v>0.21829279520204223</v>
      </c>
      <c r="N63" s="85">
        <v>279272026</v>
      </c>
      <c r="O63" s="86">
        <v>29198081</v>
      </c>
      <c r="P63" s="86">
        <f t="shared" si="21"/>
        <v>308470107</v>
      </c>
      <c r="Q63" s="104">
        <f t="shared" si="22"/>
        <v>0.1831304795255487</v>
      </c>
      <c r="R63" s="85">
        <v>279200568</v>
      </c>
      <c r="S63" s="86">
        <v>19495002</v>
      </c>
      <c r="T63" s="86">
        <f t="shared" si="23"/>
        <v>298695570</v>
      </c>
      <c r="U63" s="104">
        <f t="shared" si="24"/>
        <v>0.1817181591911563</v>
      </c>
      <c r="V63" s="85">
        <v>334724449</v>
      </c>
      <c r="W63" s="86">
        <v>57851631</v>
      </c>
      <c r="X63" s="86">
        <f t="shared" si="25"/>
        <v>392576080</v>
      </c>
      <c r="Y63" s="104">
        <f t="shared" si="26"/>
        <v>0.23883247615650982</v>
      </c>
      <c r="Z63" s="85">
        <f t="shared" si="27"/>
        <v>1228404617</v>
      </c>
      <c r="AA63" s="86">
        <f t="shared" si="28"/>
        <v>139035636</v>
      </c>
      <c r="AB63" s="86">
        <f t="shared" si="29"/>
        <v>1367440253</v>
      </c>
      <c r="AC63" s="104">
        <f t="shared" si="30"/>
        <v>0.831912992814219</v>
      </c>
      <c r="AD63" s="85">
        <v>357681177</v>
      </c>
      <c r="AE63" s="86">
        <v>75457789</v>
      </c>
      <c r="AF63" s="86">
        <f t="shared" si="31"/>
        <v>433138966</v>
      </c>
      <c r="AG63" s="86">
        <v>1641351253</v>
      </c>
      <c r="AH63" s="86">
        <v>1654588604</v>
      </c>
      <c r="AI63" s="87">
        <v>1566397768</v>
      </c>
      <c r="AJ63" s="124">
        <f t="shared" si="32"/>
        <v>0.9466992364223972</v>
      </c>
      <c r="AK63" s="125">
        <f t="shared" si="33"/>
        <v>-0.09364866517227632</v>
      </c>
    </row>
    <row r="64" spans="1:37" ht="12.75">
      <c r="A64" s="62" t="s">
        <v>98</v>
      </c>
      <c r="B64" s="63" t="s">
        <v>335</v>
      </c>
      <c r="C64" s="64" t="s">
        <v>336</v>
      </c>
      <c r="D64" s="85">
        <v>142556751</v>
      </c>
      <c r="E64" s="86">
        <v>108395000</v>
      </c>
      <c r="F64" s="87">
        <f t="shared" si="17"/>
        <v>250951751</v>
      </c>
      <c r="G64" s="85">
        <v>142556751</v>
      </c>
      <c r="H64" s="86">
        <v>108395000</v>
      </c>
      <c r="I64" s="87">
        <f t="shared" si="18"/>
        <v>250951751</v>
      </c>
      <c r="J64" s="85">
        <v>29299440</v>
      </c>
      <c r="K64" s="86">
        <v>5913633</v>
      </c>
      <c r="L64" s="86">
        <f t="shared" si="19"/>
        <v>35213073</v>
      </c>
      <c r="M64" s="104">
        <f t="shared" si="20"/>
        <v>0.14031810043038911</v>
      </c>
      <c r="N64" s="85">
        <v>39115334</v>
      </c>
      <c r="O64" s="86">
        <v>6635013</v>
      </c>
      <c r="P64" s="86">
        <f t="shared" si="21"/>
        <v>45750347</v>
      </c>
      <c r="Q64" s="104">
        <f t="shared" si="22"/>
        <v>0.18230734321515055</v>
      </c>
      <c r="R64" s="85">
        <v>32870793</v>
      </c>
      <c r="S64" s="86">
        <v>336165978</v>
      </c>
      <c r="T64" s="86">
        <f t="shared" si="23"/>
        <v>369036771</v>
      </c>
      <c r="U64" s="104">
        <f t="shared" si="24"/>
        <v>1.470548699219875</v>
      </c>
      <c r="V64" s="85">
        <v>29544529</v>
      </c>
      <c r="W64" s="86">
        <v>94599123</v>
      </c>
      <c r="X64" s="86">
        <f t="shared" si="25"/>
        <v>124143652</v>
      </c>
      <c r="Y64" s="104">
        <f t="shared" si="26"/>
        <v>0.4946913161805354</v>
      </c>
      <c r="Z64" s="85">
        <f t="shared" si="27"/>
        <v>130830096</v>
      </c>
      <c r="AA64" s="86">
        <f t="shared" si="28"/>
        <v>443313747</v>
      </c>
      <c r="AB64" s="86">
        <f t="shared" si="29"/>
        <v>574143843</v>
      </c>
      <c r="AC64" s="104">
        <f t="shared" si="30"/>
        <v>2.28786545904595</v>
      </c>
      <c r="AD64" s="85">
        <v>29505917</v>
      </c>
      <c r="AE64" s="86">
        <v>15186381</v>
      </c>
      <c r="AF64" s="86">
        <f t="shared" si="31"/>
        <v>44692298</v>
      </c>
      <c r="AG64" s="86">
        <v>127456776</v>
      </c>
      <c r="AH64" s="86">
        <v>214077776</v>
      </c>
      <c r="AI64" s="87">
        <v>160595913</v>
      </c>
      <c r="AJ64" s="124">
        <f t="shared" si="32"/>
        <v>0.7501755483483722</v>
      </c>
      <c r="AK64" s="125">
        <f t="shared" si="33"/>
        <v>1.7777415249491089</v>
      </c>
    </row>
    <row r="65" spans="1:37" ht="12.75">
      <c r="A65" s="62" t="s">
        <v>98</v>
      </c>
      <c r="B65" s="63" t="s">
        <v>337</v>
      </c>
      <c r="C65" s="64" t="s">
        <v>338</v>
      </c>
      <c r="D65" s="85">
        <v>116576451</v>
      </c>
      <c r="E65" s="86">
        <v>24491000</v>
      </c>
      <c r="F65" s="87">
        <f t="shared" si="17"/>
        <v>141067451</v>
      </c>
      <c r="G65" s="85">
        <v>116576451</v>
      </c>
      <c r="H65" s="86">
        <v>29780448</v>
      </c>
      <c r="I65" s="87">
        <f t="shared" si="18"/>
        <v>146356899</v>
      </c>
      <c r="J65" s="85">
        <v>22416855</v>
      </c>
      <c r="K65" s="86">
        <v>5747383</v>
      </c>
      <c r="L65" s="86">
        <f t="shared" si="19"/>
        <v>28164238</v>
      </c>
      <c r="M65" s="104">
        <f t="shared" si="20"/>
        <v>0.19965086063687362</v>
      </c>
      <c r="N65" s="85">
        <v>23135403</v>
      </c>
      <c r="O65" s="86">
        <v>7362539</v>
      </c>
      <c r="P65" s="86">
        <f t="shared" si="21"/>
        <v>30497942</v>
      </c>
      <c r="Q65" s="104">
        <f t="shared" si="22"/>
        <v>0.2161940389778504</v>
      </c>
      <c r="R65" s="85">
        <v>25850018</v>
      </c>
      <c r="S65" s="86">
        <v>10790260</v>
      </c>
      <c r="T65" s="86">
        <f t="shared" si="23"/>
        <v>36640278</v>
      </c>
      <c r="U65" s="104">
        <f t="shared" si="24"/>
        <v>0.2503488270819403</v>
      </c>
      <c r="V65" s="85">
        <v>35679501</v>
      </c>
      <c r="W65" s="86">
        <v>14531108</v>
      </c>
      <c r="X65" s="86">
        <f t="shared" si="25"/>
        <v>50210609</v>
      </c>
      <c r="Y65" s="104">
        <f t="shared" si="26"/>
        <v>0.34306964238153204</v>
      </c>
      <c r="Z65" s="85">
        <f t="shared" si="27"/>
        <v>107081777</v>
      </c>
      <c r="AA65" s="86">
        <f t="shared" si="28"/>
        <v>38431290</v>
      </c>
      <c r="AB65" s="86">
        <f t="shared" si="29"/>
        <v>145513067</v>
      </c>
      <c r="AC65" s="104">
        <f t="shared" si="30"/>
        <v>0.9942344227995702</v>
      </c>
      <c r="AD65" s="85">
        <v>28098417</v>
      </c>
      <c r="AE65" s="86">
        <v>7975837</v>
      </c>
      <c r="AF65" s="86">
        <f t="shared" si="31"/>
        <v>36074254</v>
      </c>
      <c r="AG65" s="86">
        <v>98728637</v>
      </c>
      <c r="AH65" s="86">
        <v>123107420</v>
      </c>
      <c r="AI65" s="87">
        <v>122173516</v>
      </c>
      <c r="AJ65" s="124">
        <f t="shared" si="32"/>
        <v>0.9924139097383408</v>
      </c>
      <c r="AK65" s="125">
        <f t="shared" si="33"/>
        <v>0.39186825595894503</v>
      </c>
    </row>
    <row r="66" spans="1:37" ht="12.75">
      <c r="A66" s="62" t="s">
        <v>113</v>
      </c>
      <c r="B66" s="63" t="s">
        <v>339</v>
      </c>
      <c r="C66" s="64" t="s">
        <v>340</v>
      </c>
      <c r="D66" s="85">
        <v>641946795</v>
      </c>
      <c r="E66" s="86">
        <v>354720174</v>
      </c>
      <c r="F66" s="87">
        <f t="shared" si="17"/>
        <v>996666969</v>
      </c>
      <c r="G66" s="85">
        <v>653000172</v>
      </c>
      <c r="H66" s="86">
        <v>337303304</v>
      </c>
      <c r="I66" s="87">
        <f t="shared" si="18"/>
        <v>990303476</v>
      </c>
      <c r="J66" s="85">
        <v>126510919</v>
      </c>
      <c r="K66" s="86">
        <v>70448776</v>
      </c>
      <c r="L66" s="86">
        <f t="shared" si="19"/>
        <v>196959695</v>
      </c>
      <c r="M66" s="104">
        <f t="shared" si="20"/>
        <v>0.19761836313048317</v>
      </c>
      <c r="N66" s="85">
        <v>160540161</v>
      </c>
      <c r="O66" s="86">
        <v>67477898</v>
      </c>
      <c r="P66" s="86">
        <f t="shared" si="21"/>
        <v>228018059</v>
      </c>
      <c r="Q66" s="104">
        <f t="shared" si="22"/>
        <v>0.22878059180468335</v>
      </c>
      <c r="R66" s="85">
        <v>167485317</v>
      </c>
      <c r="S66" s="86">
        <v>46857943</v>
      </c>
      <c r="T66" s="86">
        <f t="shared" si="23"/>
        <v>214343260</v>
      </c>
      <c r="U66" s="104">
        <f t="shared" si="24"/>
        <v>0.21644199499911682</v>
      </c>
      <c r="V66" s="85">
        <v>173704333</v>
      </c>
      <c r="W66" s="86">
        <v>58271808</v>
      </c>
      <c r="X66" s="86">
        <f t="shared" si="25"/>
        <v>231976141</v>
      </c>
      <c r="Y66" s="104">
        <f t="shared" si="26"/>
        <v>0.23424752777501107</v>
      </c>
      <c r="Z66" s="85">
        <f t="shared" si="27"/>
        <v>628240730</v>
      </c>
      <c r="AA66" s="86">
        <f t="shared" si="28"/>
        <v>243056425</v>
      </c>
      <c r="AB66" s="86">
        <f t="shared" si="29"/>
        <v>871297155</v>
      </c>
      <c r="AC66" s="104">
        <f t="shared" si="30"/>
        <v>0.8798284325117324</v>
      </c>
      <c r="AD66" s="85">
        <v>136879858</v>
      </c>
      <c r="AE66" s="86">
        <v>51549774</v>
      </c>
      <c r="AF66" s="86">
        <f t="shared" si="31"/>
        <v>188429632</v>
      </c>
      <c r="AG66" s="86">
        <v>927499868</v>
      </c>
      <c r="AH66" s="86">
        <v>910705821</v>
      </c>
      <c r="AI66" s="87">
        <v>926028941</v>
      </c>
      <c r="AJ66" s="124">
        <f t="shared" si="32"/>
        <v>1.0168255430531612</v>
      </c>
      <c r="AK66" s="125">
        <f t="shared" si="33"/>
        <v>0.23110223449356426</v>
      </c>
    </row>
    <row r="67" spans="1:37" ht="16.5">
      <c r="A67" s="65"/>
      <c r="B67" s="66" t="s">
        <v>341</v>
      </c>
      <c r="C67" s="67"/>
      <c r="D67" s="88">
        <f>SUM(D62:D66)</f>
        <v>2573368099</v>
      </c>
      <c r="E67" s="89">
        <f>SUM(E62:E66)</f>
        <v>776171010</v>
      </c>
      <c r="F67" s="90">
        <f t="shared" si="17"/>
        <v>3349539109</v>
      </c>
      <c r="G67" s="88">
        <f>SUM(G62:G66)</f>
        <v>2562608573</v>
      </c>
      <c r="H67" s="89">
        <f>SUM(H62:H66)</f>
        <v>744961785</v>
      </c>
      <c r="I67" s="90">
        <f t="shared" si="18"/>
        <v>3307570358</v>
      </c>
      <c r="J67" s="88">
        <f>SUM(J62:J66)</f>
        <v>547513928</v>
      </c>
      <c r="K67" s="89">
        <f>SUM(K62:K66)</f>
        <v>123185228</v>
      </c>
      <c r="L67" s="89">
        <f t="shared" si="19"/>
        <v>670699156</v>
      </c>
      <c r="M67" s="105">
        <f t="shared" si="20"/>
        <v>0.20023625166754247</v>
      </c>
      <c r="N67" s="88">
        <f>SUM(N62:N66)</f>
        <v>557920589</v>
      </c>
      <c r="O67" s="89">
        <f>SUM(O62:O66)</f>
        <v>119193940</v>
      </c>
      <c r="P67" s="89">
        <f t="shared" si="21"/>
        <v>677114529</v>
      </c>
      <c r="Q67" s="105">
        <f t="shared" si="22"/>
        <v>0.2021515518898215</v>
      </c>
      <c r="R67" s="88">
        <f>SUM(R62:R66)</f>
        <v>553518934</v>
      </c>
      <c r="S67" s="89">
        <f>SUM(S62:S66)</f>
        <v>424594711</v>
      </c>
      <c r="T67" s="89">
        <f t="shared" si="23"/>
        <v>978113645</v>
      </c>
      <c r="U67" s="105">
        <f t="shared" si="24"/>
        <v>0.2957196791397778</v>
      </c>
      <c r="V67" s="88">
        <f>SUM(V62:V66)</f>
        <v>644318787</v>
      </c>
      <c r="W67" s="89">
        <f>SUM(W62:W66)</f>
        <v>237870386</v>
      </c>
      <c r="X67" s="89">
        <f t="shared" si="25"/>
        <v>882189173</v>
      </c>
      <c r="Y67" s="105">
        <f t="shared" si="26"/>
        <v>0.26671818813052744</v>
      </c>
      <c r="Z67" s="88">
        <f t="shared" si="27"/>
        <v>2303272238</v>
      </c>
      <c r="AA67" s="89">
        <f t="shared" si="28"/>
        <v>904844265</v>
      </c>
      <c r="AB67" s="89">
        <f t="shared" si="29"/>
        <v>3208116503</v>
      </c>
      <c r="AC67" s="105">
        <f t="shared" si="30"/>
        <v>0.969931446882316</v>
      </c>
      <c r="AD67" s="88">
        <f>SUM(AD62:AD66)</f>
        <v>611069094</v>
      </c>
      <c r="AE67" s="89">
        <f>SUM(AE62:AE66)</f>
        <v>178588728</v>
      </c>
      <c r="AF67" s="89">
        <f t="shared" si="31"/>
        <v>789657822</v>
      </c>
      <c r="AG67" s="89">
        <f>SUM(AG62:AG66)</f>
        <v>3049508895</v>
      </c>
      <c r="AH67" s="89">
        <f>SUM(AH62:AH66)</f>
        <v>3148501982</v>
      </c>
      <c r="AI67" s="90">
        <f>SUM(AI62:AI66)</f>
        <v>3067311994</v>
      </c>
      <c r="AJ67" s="126">
        <f t="shared" si="32"/>
        <v>0.9742131374017982</v>
      </c>
      <c r="AK67" s="127">
        <f t="shared" si="33"/>
        <v>0.11717904695180748</v>
      </c>
    </row>
    <row r="68" spans="1:37" ht="12.75">
      <c r="A68" s="62" t="s">
        <v>98</v>
      </c>
      <c r="B68" s="63" t="s">
        <v>342</v>
      </c>
      <c r="C68" s="64" t="s">
        <v>343</v>
      </c>
      <c r="D68" s="85">
        <v>370110920</v>
      </c>
      <c r="E68" s="86">
        <v>63705000</v>
      </c>
      <c r="F68" s="87">
        <f t="shared" si="17"/>
        <v>433815920</v>
      </c>
      <c r="G68" s="85">
        <v>366595000</v>
      </c>
      <c r="H68" s="86">
        <v>93986840</v>
      </c>
      <c r="I68" s="87">
        <f t="shared" si="18"/>
        <v>460581840</v>
      </c>
      <c r="J68" s="85">
        <v>73053178</v>
      </c>
      <c r="K68" s="86">
        <v>5806998</v>
      </c>
      <c r="L68" s="86">
        <f t="shared" si="19"/>
        <v>78860176</v>
      </c>
      <c r="M68" s="104">
        <f t="shared" si="20"/>
        <v>0.1817825772737893</v>
      </c>
      <c r="N68" s="85">
        <v>71482259</v>
      </c>
      <c r="O68" s="86">
        <v>14405663</v>
      </c>
      <c r="P68" s="86">
        <f t="shared" si="21"/>
        <v>85887922</v>
      </c>
      <c r="Q68" s="104">
        <f t="shared" si="22"/>
        <v>0.19798241152606846</v>
      </c>
      <c r="R68" s="85">
        <v>52937833</v>
      </c>
      <c r="S68" s="86">
        <v>18302443</v>
      </c>
      <c r="T68" s="86">
        <f t="shared" si="23"/>
        <v>71240276</v>
      </c>
      <c r="U68" s="104">
        <f t="shared" si="24"/>
        <v>0.15467452212184485</v>
      </c>
      <c r="V68" s="85">
        <v>76381184</v>
      </c>
      <c r="W68" s="86">
        <v>24490857</v>
      </c>
      <c r="X68" s="86">
        <f t="shared" si="25"/>
        <v>100872041</v>
      </c>
      <c r="Y68" s="104">
        <f t="shared" si="26"/>
        <v>0.21901002653513216</v>
      </c>
      <c r="Z68" s="85">
        <f t="shared" si="27"/>
        <v>273854454</v>
      </c>
      <c r="AA68" s="86">
        <f t="shared" si="28"/>
        <v>63005961</v>
      </c>
      <c r="AB68" s="86">
        <f t="shared" si="29"/>
        <v>336860415</v>
      </c>
      <c r="AC68" s="104">
        <f t="shared" si="30"/>
        <v>0.7313801495082828</v>
      </c>
      <c r="AD68" s="85">
        <v>71772378</v>
      </c>
      <c r="AE68" s="86">
        <v>21430692</v>
      </c>
      <c r="AF68" s="86">
        <f t="shared" si="31"/>
        <v>93203070</v>
      </c>
      <c r="AG68" s="86">
        <v>419362885</v>
      </c>
      <c r="AH68" s="86">
        <v>434272373</v>
      </c>
      <c r="AI68" s="87">
        <v>336197547</v>
      </c>
      <c r="AJ68" s="124">
        <f t="shared" si="32"/>
        <v>0.7741628708211655</v>
      </c>
      <c r="AK68" s="125">
        <f t="shared" si="33"/>
        <v>0.0822823861917854</v>
      </c>
    </row>
    <row r="69" spans="1:37" ht="12.75">
      <c r="A69" s="62" t="s">
        <v>98</v>
      </c>
      <c r="B69" s="63" t="s">
        <v>344</v>
      </c>
      <c r="C69" s="64" t="s">
        <v>345</v>
      </c>
      <c r="D69" s="85">
        <v>145083724</v>
      </c>
      <c r="E69" s="86">
        <v>83009663</v>
      </c>
      <c r="F69" s="87">
        <f t="shared" si="17"/>
        <v>228093387</v>
      </c>
      <c r="G69" s="85">
        <v>164921782</v>
      </c>
      <c r="H69" s="86">
        <v>55820077</v>
      </c>
      <c r="I69" s="87">
        <f t="shared" si="18"/>
        <v>220741859</v>
      </c>
      <c r="J69" s="85">
        <v>18221661</v>
      </c>
      <c r="K69" s="86">
        <v>10172396</v>
      </c>
      <c r="L69" s="86">
        <f t="shared" si="19"/>
        <v>28394057</v>
      </c>
      <c r="M69" s="104">
        <f t="shared" si="20"/>
        <v>0.12448434991234533</v>
      </c>
      <c r="N69" s="85">
        <v>47925124</v>
      </c>
      <c r="O69" s="86">
        <v>13902805</v>
      </c>
      <c r="P69" s="86">
        <f t="shared" si="21"/>
        <v>61827929</v>
      </c>
      <c r="Q69" s="104">
        <f t="shared" si="22"/>
        <v>0.2710641014769972</v>
      </c>
      <c r="R69" s="85">
        <v>18311120</v>
      </c>
      <c r="S69" s="86">
        <v>5153340</v>
      </c>
      <c r="T69" s="86">
        <f t="shared" si="23"/>
        <v>23464460</v>
      </c>
      <c r="U69" s="104">
        <f t="shared" si="24"/>
        <v>0.1062981896877112</v>
      </c>
      <c r="V69" s="85">
        <v>45894571</v>
      </c>
      <c r="W69" s="86">
        <v>11828723</v>
      </c>
      <c r="X69" s="86">
        <f t="shared" si="25"/>
        <v>57723294</v>
      </c>
      <c r="Y69" s="104">
        <f t="shared" si="26"/>
        <v>0.2614968192326404</v>
      </c>
      <c r="Z69" s="85">
        <f t="shared" si="27"/>
        <v>130352476</v>
      </c>
      <c r="AA69" s="86">
        <f t="shared" si="28"/>
        <v>41057264</v>
      </c>
      <c r="AB69" s="86">
        <f t="shared" si="29"/>
        <v>171409740</v>
      </c>
      <c r="AC69" s="104">
        <f t="shared" si="30"/>
        <v>0.7765167004414871</v>
      </c>
      <c r="AD69" s="85">
        <v>29602836</v>
      </c>
      <c r="AE69" s="86">
        <v>13033556</v>
      </c>
      <c r="AF69" s="86">
        <f t="shared" si="31"/>
        <v>42636392</v>
      </c>
      <c r="AG69" s="86">
        <v>200608450</v>
      </c>
      <c r="AH69" s="86">
        <v>201159537</v>
      </c>
      <c r="AI69" s="87">
        <v>168779066</v>
      </c>
      <c r="AJ69" s="124">
        <f t="shared" si="32"/>
        <v>0.8390308931760964</v>
      </c>
      <c r="AK69" s="125">
        <f t="shared" si="33"/>
        <v>0.353850344560112</v>
      </c>
    </row>
    <row r="70" spans="1:37" ht="12.75">
      <c r="A70" s="62" t="s">
        <v>98</v>
      </c>
      <c r="B70" s="63" t="s">
        <v>346</v>
      </c>
      <c r="C70" s="64" t="s">
        <v>347</v>
      </c>
      <c r="D70" s="85">
        <v>232615989</v>
      </c>
      <c r="E70" s="86">
        <v>73012200</v>
      </c>
      <c r="F70" s="87">
        <f t="shared" si="17"/>
        <v>305628189</v>
      </c>
      <c r="G70" s="85">
        <v>241659963</v>
      </c>
      <c r="H70" s="86">
        <v>82041498</v>
      </c>
      <c r="I70" s="87">
        <f t="shared" si="18"/>
        <v>323701461</v>
      </c>
      <c r="J70" s="85">
        <v>45515461</v>
      </c>
      <c r="K70" s="86">
        <v>10677717</v>
      </c>
      <c r="L70" s="86">
        <f t="shared" si="19"/>
        <v>56193178</v>
      </c>
      <c r="M70" s="104">
        <f t="shared" si="20"/>
        <v>0.18386124062659678</v>
      </c>
      <c r="N70" s="85">
        <v>58174973</v>
      </c>
      <c r="O70" s="86">
        <v>17581990</v>
      </c>
      <c r="P70" s="86">
        <f t="shared" si="21"/>
        <v>75756963</v>
      </c>
      <c r="Q70" s="104">
        <f t="shared" si="22"/>
        <v>0.24787295716364696</v>
      </c>
      <c r="R70" s="85">
        <v>56003718</v>
      </c>
      <c r="S70" s="86">
        <v>17305186</v>
      </c>
      <c r="T70" s="86">
        <f t="shared" si="23"/>
        <v>73308904</v>
      </c>
      <c r="U70" s="104">
        <f t="shared" si="24"/>
        <v>0.22647072328165982</v>
      </c>
      <c r="V70" s="85">
        <v>58938976</v>
      </c>
      <c r="W70" s="86">
        <v>21373160</v>
      </c>
      <c r="X70" s="86">
        <f t="shared" si="25"/>
        <v>80312136</v>
      </c>
      <c r="Y70" s="104">
        <f t="shared" si="26"/>
        <v>0.248105571571702</v>
      </c>
      <c r="Z70" s="85">
        <f t="shared" si="27"/>
        <v>218633128</v>
      </c>
      <c r="AA70" s="86">
        <f t="shared" si="28"/>
        <v>66938053</v>
      </c>
      <c r="AB70" s="86">
        <f t="shared" si="29"/>
        <v>285571181</v>
      </c>
      <c r="AC70" s="104">
        <f t="shared" si="30"/>
        <v>0.8822054127213222</v>
      </c>
      <c r="AD70" s="85">
        <v>50728035</v>
      </c>
      <c r="AE70" s="86">
        <v>19941409</v>
      </c>
      <c r="AF70" s="86">
        <f t="shared" si="31"/>
        <v>70669444</v>
      </c>
      <c r="AG70" s="86">
        <v>299988569</v>
      </c>
      <c r="AH70" s="86">
        <v>303016232</v>
      </c>
      <c r="AI70" s="87">
        <v>247608011</v>
      </c>
      <c r="AJ70" s="124">
        <f t="shared" si="32"/>
        <v>0.8171443799089945</v>
      </c>
      <c r="AK70" s="125">
        <f t="shared" si="33"/>
        <v>0.13644782602223393</v>
      </c>
    </row>
    <row r="71" spans="1:37" ht="12.75">
      <c r="A71" s="62" t="s">
        <v>98</v>
      </c>
      <c r="B71" s="63" t="s">
        <v>348</v>
      </c>
      <c r="C71" s="64" t="s">
        <v>349</v>
      </c>
      <c r="D71" s="85">
        <v>151131155</v>
      </c>
      <c r="E71" s="86">
        <v>79738000</v>
      </c>
      <c r="F71" s="87">
        <f t="shared" si="17"/>
        <v>230869155</v>
      </c>
      <c r="G71" s="85">
        <v>155934893</v>
      </c>
      <c r="H71" s="86">
        <v>102695124</v>
      </c>
      <c r="I71" s="87">
        <f t="shared" si="18"/>
        <v>258630017</v>
      </c>
      <c r="J71" s="85">
        <v>26185503</v>
      </c>
      <c r="K71" s="86">
        <v>10905858</v>
      </c>
      <c r="L71" s="86">
        <f t="shared" si="19"/>
        <v>37091361</v>
      </c>
      <c r="M71" s="104">
        <f t="shared" si="20"/>
        <v>0.16065966456194636</v>
      </c>
      <c r="N71" s="85">
        <v>38920992</v>
      </c>
      <c r="O71" s="86">
        <v>8005175</v>
      </c>
      <c r="P71" s="86">
        <f t="shared" si="21"/>
        <v>46926167</v>
      </c>
      <c r="Q71" s="104">
        <f t="shared" si="22"/>
        <v>0.20325871162823808</v>
      </c>
      <c r="R71" s="85">
        <v>29987782</v>
      </c>
      <c r="S71" s="86">
        <v>21838169</v>
      </c>
      <c r="T71" s="86">
        <f t="shared" si="23"/>
        <v>51825951</v>
      </c>
      <c r="U71" s="104">
        <f t="shared" si="24"/>
        <v>0.2003864501157265</v>
      </c>
      <c r="V71" s="85">
        <v>36648524</v>
      </c>
      <c r="W71" s="86">
        <v>62761568</v>
      </c>
      <c r="X71" s="86">
        <f t="shared" si="25"/>
        <v>99410092</v>
      </c>
      <c r="Y71" s="104">
        <f t="shared" si="26"/>
        <v>0.38437182641487433</v>
      </c>
      <c r="Z71" s="85">
        <f t="shared" si="27"/>
        <v>131742801</v>
      </c>
      <c r="AA71" s="86">
        <f t="shared" si="28"/>
        <v>103510770</v>
      </c>
      <c r="AB71" s="86">
        <f t="shared" si="29"/>
        <v>235253571</v>
      </c>
      <c r="AC71" s="104">
        <f t="shared" si="30"/>
        <v>0.9096143352919471</v>
      </c>
      <c r="AD71" s="85">
        <v>29519885</v>
      </c>
      <c r="AE71" s="86">
        <v>45897501</v>
      </c>
      <c r="AF71" s="86">
        <f t="shared" si="31"/>
        <v>75417386</v>
      </c>
      <c r="AG71" s="86">
        <v>204207102</v>
      </c>
      <c r="AH71" s="86">
        <v>231090943</v>
      </c>
      <c r="AI71" s="87">
        <v>200310254</v>
      </c>
      <c r="AJ71" s="124">
        <f t="shared" si="32"/>
        <v>0.8668027028649063</v>
      </c>
      <c r="AK71" s="125">
        <f t="shared" si="33"/>
        <v>0.31813229379230945</v>
      </c>
    </row>
    <row r="72" spans="1:37" ht="12.75">
      <c r="A72" s="62" t="s">
        <v>113</v>
      </c>
      <c r="B72" s="63" t="s">
        <v>350</v>
      </c>
      <c r="C72" s="64" t="s">
        <v>351</v>
      </c>
      <c r="D72" s="85">
        <v>387112065</v>
      </c>
      <c r="E72" s="86">
        <v>399054000</v>
      </c>
      <c r="F72" s="87">
        <f t="shared" si="17"/>
        <v>786166065</v>
      </c>
      <c r="G72" s="85">
        <v>387112065</v>
      </c>
      <c r="H72" s="86">
        <v>399054000</v>
      </c>
      <c r="I72" s="87">
        <f t="shared" si="18"/>
        <v>786166065</v>
      </c>
      <c r="J72" s="85">
        <v>70180491</v>
      </c>
      <c r="K72" s="86">
        <v>37851601</v>
      </c>
      <c r="L72" s="86">
        <f t="shared" si="19"/>
        <v>108032092</v>
      </c>
      <c r="M72" s="104">
        <f t="shared" si="20"/>
        <v>0.13741637652599517</v>
      </c>
      <c r="N72" s="85">
        <v>77560437</v>
      </c>
      <c r="O72" s="86">
        <v>70232404</v>
      </c>
      <c r="P72" s="86">
        <f t="shared" si="21"/>
        <v>147792841</v>
      </c>
      <c r="Q72" s="104">
        <f t="shared" si="22"/>
        <v>0.1879918856584073</v>
      </c>
      <c r="R72" s="85">
        <v>86543359</v>
      </c>
      <c r="S72" s="86">
        <v>33022184</v>
      </c>
      <c r="T72" s="86">
        <f t="shared" si="23"/>
        <v>119565543</v>
      </c>
      <c r="U72" s="104">
        <f t="shared" si="24"/>
        <v>0.15208687874361507</v>
      </c>
      <c r="V72" s="85">
        <v>139966183</v>
      </c>
      <c r="W72" s="86">
        <v>79761938</v>
      </c>
      <c r="X72" s="86">
        <f t="shared" si="25"/>
        <v>219728121</v>
      </c>
      <c r="Y72" s="104">
        <f t="shared" si="26"/>
        <v>0.27949326584072287</v>
      </c>
      <c r="Z72" s="85">
        <f t="shared" si="27"/>
        <v>374250470</v>
      </c>
      <c r="AA72" s="86">
        <f t="shared" si="28"/>
        <v>220868127</v>
      </c>
      <c r="AB72" s="86">
        <f t="shared" si="29"/>
        <v>595118597</v>
      </c>
      <c r="AC72" s="104">
        <f t="shared" si="30"/>
        <v>0.7569884067687404</v>
      </c>
      <c r="AD72" s="85">
        <v>214720363</v>
      </c>
      <c r="AE72" s="86">
        <v>60491671</v>
      </c>
      <c r="AF72" s="86">
        <f t="shared" si="31"/>
        <v>275212034</v>
      </c>
      <c r="AG72" s="86">
        <v>744240238</v>
      </c>
      <c r="AH72" s="86">
        <v>753447154</v>
      </c>
      <c r="AI72" s="87">
        <v>680075908</v>
      </c>
      <c r="AJ72" s="124">
        <f t="shared" si="32"/>
        <v>0.9026192539045678</v>
      </c>
      <c r="AK72" s="125">
        <f t="shared" si="33"/>
        <v>-0.20160424016923617</v>
      </c>
    </row>
    <row r="73" spans="1:37" ht="16.5">
      <c r="A73" s="65"/>
      <c r="B73" s="66" t="s">
        <v>352</v>
      </c>
      <c r="C73" s="67"/>
      <c r="D73" s="88">
        <f>SUM(D68:D72)</f>
        <v>1286053853</v>
      </c>
      <c r="E73" s="89">
        <f>SUM(E68:E72)</f>
        <v>698518863</v>
      </c>
      <c r="F73" s="90">
        <f t="shared" si="17"/>
        <v>1984572716</v>
      </c>
      <c r="G73" s="88">
        <f>SUM(G68:G72)</f>
        <v>1316223703</v>
      </c>
      <c r="H73" s="89">
        <f>SUM(H68:H72)</f>
        <v>733597539</v>
      </c>
      <c r="I73" s="90">
        <f t="shared" si="18"/>
        <v>2049821242</v>
      </c>
      <c r="J73" s="88">
        <f>SUM(J68:J72)</f>
        <v>233156294</v>
      </c>
      <c r="K73" s="89">
        <f>SUM(K68:K72)</f>
        <v>75414570</v>
      </c>
      <c r="L73" s="89">
        <f t="shared" si="19"/>
        <v>308570864</v>
      </c>
      <c r="M73" s="105">
        <f t="shared" si="20"/>
        <v>0.15548478597546134</v>
      </c>
      <c r="N73" s="88">
        <f>SUM(N68:N72)</f>
        <v>294063785</v>
      </c>
      <c r="O73" s="89">
        <f>SUM(O68:O72)</f>
        <v>124128037</v>
      </c>
      <c r="P73" s="89">
        <f t="shared" si="21"/>
        <v>418191822</v>
      </c>
      <c r="Q73" s="105">
        <f t="shared" si="22"/>
        <v>0.2107213399783533</v>
      </c>
      <c r="R73" s="88">
        <f>SUM(R68:R72)</f>
        <v>243783812</v>
      </c>
      <c r="S73" s="89">
        <f>SUM(S68:S72)</f>
        <v>95621322</v>
      </c>
      <c r="T73" s="89">
        <f t="shared" si="23"/>
        <v>339405134</v>
      </c>
      <c r="U73" s="105">
        <f t="shared" si="24"/>
        <v>0.16557791823293047</v>
      </c>
      <c r="V73" s="88">
        <f>SUM(V68:V72)</f>
        <v>357829438</v>
      </c>
      <c r="W73" s="89">
        <f>SUM(W68:W72)</f>
        <v>200216246</v>
      </c>
      <c r="X73" s="89">
        <f t="shared" si="25"/>
        <v>558045684</v>
      </c>
      <c r="Y73" s="105">
        <f t="shared" si="26"/>
        <v>0.27224114599159766</v>
      </c>
      <c r="Z73" s="88">
        <f t="shared" si="27"/>
        <v>1128833329</v>
      </c>
      <c r="AA73" s="89">
        <f t="shared" si="28"/>
        <v>495380175</v>
      </c>
      <c r="AB73" s="89">
        <f t="shared" si="29"/>
        <v>1624213504</v>
      </c>
      <c r="AC73" s="105">
        <f t="shared" si="30"/>
        <v>0.7923683639922002</v>
      </c>
      <c r="AD73" s="88">
        <f>SUM(AD68:AD72)</f>
        <v>396343497</v>
      </c>
      <c r="AE73" s="89">
        <f>SUM(AE68:AE72)</f>
        <v>160794829</v>
      </c>
      <c r="AF73" s="89">
        <f t="shared" si="31"/>
        <v>557138326</v>
      </c>
      <c r="AG73" s="89">
        <f>SUM(AG68:AG72)</f>
        <v>1868407244</v>
      </c>
      <c r="AH73" s="89">
        <f>SUM(AH68:AH72)</f>
        <v>1922986239</v>
      </c>
      <c r="AI73" s="90">
        <f>SUM(AI68:AI72)</f>
        <v>1632970786</v>
      </c>
      <c r="AJ73" s="126">
        <f t="shared" si="32"/>
        <v>0.8491848526431395</v>
      </c>
      <c r="AK73" s="127">
        <f t="shared" si="33"/>
        <v>0.0016286045271995953</v>
      </c>
    </row>
    <row r="74" spans="1:37" ht="16.5">
      <c r="A74" s="68"/>
      <c r="B74" s="69" t="s">
        <v>353</v>
      </c>
      <c r="C74" s="70"/>
      <c r="D74" s="91">
        <f>SUM(D9,D11:D15,D17:D24,D26:D29,D31:D35,D37:D40,D42:D47,D49:D53,D55:D60,D62:D66,D68:D72)</f>
        <v>58688406972</v>
      </c>
      <c r="E74" s="92">
        <f>SUM(E9,E11:E15,E17:E24,E26:E29,E31:E35,E37:E40,E42:E47,E49:E53,E55:E60,E62:E66,E68:E72)</f>
        <v>14570998196</v>
      </c>
      <c r="F74" s="93">
        <f t="shared" si="17"/>
        <v>73259405168</v>
      </c>
      <c r="G74" s="91">
        <f>SUM(G9,G11:G15,G17:G24,G26:G29,G31:G35,G37:G40,G42:G47,G49:G53,G55:G60,G62:G66,G68:G72)</f>
        <v>58974569827</v>
      </c>
      <c r="H74" s="92">
        <f>SUM(H9,H11:H15,H17:H24,H26:H29,H31:H35,H37:H40,H42:H47,H49:H53,H55:H60,H62:H66,H68:H72)</f>
        <v>14708240945</v>
      </c>
      <c r="I74" s="93">
        <f t="shared" si="18"/>
        <v>73682810772</v>
      </c>
      <c r="J74" s="91">
        <f>SUM(J9,J11:J15,J17:J24,J26:J29,J31:J35,J37:J40,J42:J47,J49:J53,J55:J60,J62:J66,J68:J72)</f>
        <v>13498443449</v>
      </c>
      <c r="K74" s="92">
        <f>SUM(K9,K11:K15,K17:K24,K26:K29,K31:K35,K37:K40,K42:K47,K49:K53,K55:K60,K62:K66,K68:K72)</f>
        <v>1814832288</v>
      </c>
      <c r="L74" s="92">
        <f t="shared" si="19"/>
        <v>15313275737</v>
      </c>
      <c r="M74" s="106">
        <f t="shared" si="20"/>
        <v>0.20902812003296062</v>
      </c>
      <c r="N74" s="91">
        <f>SUM(N9,N11:N15,N17:N24,N26:N29,N31:N35,N37:N40,N42:N47,N49:N53,N55:N60,N62:N66,N68:N72)</f>
        <v>13352770353</v>
      </c>
      <c r="O74" s="92">
        <f>SUM(O9,O11:O15,O17:O24,O26:O29,O31:O35,O37:O40,O42:O47,O49:O53,O55:O60,O62:O66,O68:O72)</f>
        <v>2660173835</v>
      </c>
      <c r="P74" s="92">
        <f t="shared" si="21"/>
        <v>16012944188</v>
      </c>
      <c r="Q74" s="106">
        <f t="shared" si="22"/>
        <v>0.2185786814850432</v>
      </c>
      <c r="R74" s="91">
        <f>SUM(R9,R11:R15,R17:R24,R26:R29,R31:R35,R37:R40,R42:R47,R49:R53,R55:R60,R62:R66,R68:R72)</f>
        <v>16030234997</v>
      </c>
      <c r="S74" s="92">
        <f>SUM(S9,S11:S15,S17:S24,S26:S29,S31:S35,S37:S40,S42:S47,S49:S53,S55:S60,S62:S66,S68:S72)</f>
        <v>9118112913</v>
      </c>
      <c r="T74" s="92">
        <f t="shared" si="23"/>
        <v>25148347910</v>
      </c>
      <c r="U74" s="106">
        <f t="shared" si="24"/>
        <v>0.3413054910163193</v>
      </c>
      <c r="V74" s="91">
        <f>SUM(V9,V11:V15,V17:V24,V26:V29,V31:V35,V37:V40,V42:V47,V49:V53,V55:V60,V62:V66,V68:V72)</f>
        <v>25420090521</v>
      </c>
      <c r="W74" s="92">
        <f>SUM(W9,W11:W15,W17:W24,W26:W29,W31:W35,W37:W40,W42:W47,W49:W53,W55:W60,W62:W66,W68:W72)</f>
        <v>3579880632</v>
      </c>
      <c r="X74" s="92">
        <f t="shared" si="25"/>
        <v>28999971153</v>
      </c>
      <c r="Y74" s="106">
        <f t="shared" si="26"/>
        <v>0.3935785137558867</v>
      </c>
      <c r="Z74" s="91">
        <f t="shared" si="27"/>
        <v>68301539320</v>
      </c>
      <c r="AA74" s="92">
        <f t="shared" si="28"/>
        <v>17172999668</v>
      </c>
      <c r="AB74" s="92">
        <f t="shared" si="29"/>
        <v>85474538988</v>
      </c>
      <c r="AC74" s="106">
        <f t="shared" si="30"/>
        <v>1.160033637322654</v>
      </c>
      <c r="AD74" s="91">
        <f>SUM(AD9,AD11:AD15,AD17:AD24,AD26:AD29,AD31:AD35,AD37:AD40,AD42:AD47,AD49:AD53,AD55:AD60,AD62:AD66,AD68:AD72)</f>
        <v>15683798056</v>
      </c>
      <c r="AE74" s="92">
        <f>SUM(AE9,AE11:AE15,AE17:AE24,AE26:AE29,AE31:AE35,AE37:AE40,AE42:AE47,AE49:AE53,AE55:AE60,AE62:AE66,AE68:AE72)</f>
        <v>4342956431</v>
      </c>
      <c r="AF74" s="92">
        <f t="shared" si="31"/>
        <v>20026754487</v>
      </c>
      <c r="AG74" s="92">
        <f>SUM(AG9,AG11:AG15,AG17:AG24,AG26:AG29,AG31:AG35,AG37:AG40,AG42:AG47,AG49:AG53,AG55:AG60,AG62:AG66,AG68:AG72)</f>
        <v>68856421886</v>
      </c>
      <c r="AH74" s="92">
        <f>SUM(AH9,AH11:AH15,AH17:AH24,AH26:AH29,AH31:AH35,AH37:AH40,AH42:AH47,AH49:AH53,AH55:AH60,AH62:AH66,AH68:AH72)</f>
        <v>70809905968</v>
      </c>
      <c r="AI74" s="93">
        <f>SUM(AI9,AI11:AI15,AI17:AI24,AI26:AI29,AI31:AI35,AI37:AI40,AI42:AI47,AI49:AI53,AI55:AI60,AI62:AI66,AI68:AI72)</f>
        <v>64810107038</v>
      </c>
      <c r="AJ74" s="128">
        <f t="shared" si="32"/>
        <v>0.9152689323904568</v>
      </c>
      <c r="AK74" s="129">
        <f t="shared" si="33"/>
        <v>0.4480614505872531</v>
      </c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143" t="s">
        <v>616</v>
      </c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1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</row>
    <row r="3" spans="1:37" ht="16.5">
      <c r="A3" s="5"/>
      <c r="B3" s="133" t="s">
        <v>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</row>
    <row r="4" spans="1:37" ht="15" customHeight="1">
      <c r="A4" s="8"/>
      <c r="B4" s="9"/>
      <c r="C4" s="10"/>
      <c r="D4" s="135" t="s">
        <v>2</v>
      </c>
      <c r="E4" s="135"/>
      <c r="F4" s="135"/>
      <c r="G4" s="135" t="s">
        <v>3</v>
      </c>
      <c r="H4" s="135"/>
      <c r="I4" s="135"/>
      <c r="J4" s="136" t="s">
        <v>4</v>
      </c>
      <c r="K4" s="137"/>
      <c r="L4" s="137"/>
      <c r="M4" s="138"/>
      <c r="N4" s="136" t="s">
        <v>5</v>
      </c>
      <c r="O4" s="139"/>
      <c r="P4" s="139"/>
      <c r="Q4" s="140"/>
      <c r="R4" s="136" t="s">
        <v>6</v>
      </c>
      <c r="S4" s="139"/>
      <c r="T4" s="139"/>
      <c r="U4" s="140"/>
      <c r="V4" s="136" t="s">
        <v>7</v>
      </c>
      <c r="W4" s="141"/>
      <c r="X4" s="141"/>
      <c r="Y4" s="142"/>
      <c r="Z4" s="136" t="s">
        <v>8</v>
      </c>
      <c r="AA4" s="137"/>
      <c r="AB4" s="137"/>
      <c r="AC4" s="138"/>
      <c r="AD4" s="136" t="s">
        <v>9</v>
      </c>
      <c r="AE4" s="137"/>
      <c r="AF4" s="137"/>
      <c r="AG4" s="137"/>
      <c r="AH4" s="137"/>
      <c r="AI4" s="137"/>
      <c r="AJ4" s="138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30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98</v>
      </c>
      <c r="B9" s="63" t="s">
        <v>354</v>
      </c>
      <c r="C9" s="64" t="s">
        <v>355</v>
      </c>
      <c r="D9" s="85">
        <v>301312410</v>
      </c>
      <c r="E9" s="86">
        <v>113023557</v>
      </c>
      <c r="F9" s="87">
        <f>$D9+$E9</f>
        <v>414335967</v>
      </c>
      <c r="G9" s="85">
        <v>330413680</v>
      </c>
      <c r="H9" s="86">
        <v>135338681</v>
      </c>
      <c r="I9" s="87">
        <f>$G9+$H9</f>
        <v>465752361</v>
      </c>
      <c r="J9" s="85">
        <v>53622944</v>
      </c>
      <c r="K9" s="86">
        <v>49641852</v>
      </c>
      <c r="L9" s="86">
        <f>$J9+$K9</f>
        <v>103264796</v>
      </c>
      <c r="M9" s="104">
        <f>IF($F9=0,0,$L9/$F9)</f>
        <v>0.24922962094671353</v>
      </c>
      <c r="N9" s="85">
        <v>64386680</v>
      </c>
      <c r="O9" s="86">
        <v>64945884</v>
      </c>
      <c r="P9" s="86">
        <f>$N9+$O9</f>
        <v>129332564</v>
      </c>
      <c r="Q9" s="104">
        <f>IF($F9=0,0,$P9/$F9)</f>
        <v>0.312144188052108</v>
      </c>
      <c r="R9" s="85">
        <v>54353176</v>
      </c>
      <c r="S9" s="86">
        <v>12349414</v>
      </c>
      <c r="T9" s="86">
        <f>$R9+$S9</f>
        <v>66702590</v>
      </c>
      <c r="U9" s="104">
        <f>IF($I9=0,0,$T9/$I9)</f>
        <v>0.14321471147625595</v>
      </c>
      <c r="V9" s="85">
        <v>60271554</v>
      </c>
      <c r="W9" s="86">
        <v>22445713</v>
      </c>
      <c r="X9" s="86">
        <f>$V9+$W9</f>
        <v>82717267</v>
      </c>
      <c r="Y9" s="104">
        <f>IF($I9=0,0,$X9/$I9)</f>
        <v>0.17759924356024898</v>
      </c>
      <c r="Z9" s="85">
        <f>$J9+$N9+$R9+$V9</f>
        <v>232634354</v>
      </c>
      <c r="AA9" s="86">
        <f>$K9+$O9+$S9+$W9</f>
        <v>149382863</v>
      </c>
      <c r="AB9" s="86">
        <f>$Z9+$AA9</f>
        <v>382017217</v>
      </c>
      <c r="AC9" s="104">
        <f>IF($I9=0,0,$AB9/$I9)</f>
        <v>0.8202153096546514</v>
      </c>
      <c r="AD9" s="85">
        <v>59856034</v>
      </c>
      <c r="AE9" s="86">
        <v>1936134</v>
      </c>
      <c r="AF9" s="86">
        <f>$AD9+$AE9</f>
        <v>61792168</v>
      </c>
      <c r="AG9" s="86">
        <v>399436771</v>
      </c>
      <c r="AH9" s="86">
        <v>438941841</v>
      </c>
      <c r="AI9" s="87">
        <v>335213760</v>
      </c>
      <c r="AJ9" s="124">
        <f>IF($AH9=0,0,$AI9/$AH9)</f>
        <v>0.7636860483300337</v>
      </c>
      <c r="AK9" s="125">
        <f>IF($AF9=0,0,(($X9/$AF9)-1))</f>
        <v>0.3386367508581347</v>
      </c>
    </row>
    <row r="10" spans="1:37" ht="12.75">
      <c r="A10" s="62" t="s">
        <v>98</v>
      </c>
      <c r="B10" s="63" t="s">
        <v>356</v>
      </c>
      <c r="C10" s="64" t="s">
        <v>357</v>
      </c>
      <c r="D10" s="85">
        <v>218201390</v>
      </c>
      <c r="E10" s="86">
        <v>141632508</v>
      </c>
      <c r="F10" s="87">
        <f aca="true" t="shared" si="0" ref="F10:F41">$D10+$E10</f>
        <v>359833898</v>
      </c>
      <c r="G10" s="85">
        <v>223599635</v>
      </c>
      <c r="H10" s="86">
        <v>162818703</v>
      </c>
      <c r="I10" s="87">
        <f aca="true" t="shared" si="1" ref="I10:I41">$G10+$H10</f>
        <v>386418338</v>
      </c>
      <c r="J10" s="85">
        <v>46871889</v>
      </c>
      <c r="K10" s="86">
        <v>17299048</v>
      </c>
      <c r="L10" s="86">
        <f aca="true" t="shared" si="2" ref="L10:L41">$J10+$K10</f>
        <v>64170937</v>
      </c>
      <c r="M10" s="104">
        <f aca="true" t="shared" si="3" ref="M10:M41">IF($F10=0,0,$L10/$F10)</f>
        <v>0.1783348855031996</v>
      </c>
      <c r="N10" s="85">
        <v>58095273</v>
      </c>
      <c r="O10" s="86">
        <v>56952530</v>
      </c>
      <c r="P10" s="86">
        <f aca="true" t="shared" si="4" ref="P10:P41">$N10+$O10</f>
        <v>115047803</v>
      </c>
      <c r="Q10" s="104">
        <f aca="true" t="shared" si="5" ref="Q10:Q41">IF($F10=0,0,$P10/$F10)</f>
        <v>0.3197247497788549</v>
      </c>
      <c r="R10" s="85">
        <v>48996435</v>
      </c>
      <c r="S10" s="86">
        <v>38134722</v>
      </c>
      <c r="T10" s="86">
        <f aca="true" t="shared" si="6" ref="T10:T41">$R10+$S10</f>
        <v>87131157</v>
      </c>
      <c r="U10" s="104">
        <f aca="true" t="shared" si="7" ref="U10:U41">IF($I10=0,0,$T10/$I10)</f>
        <v>0.22548401157918133</v>
      </c>
      <c r="V10" s="85">
        <v>52615210</v>
      </c>
      <c r="W10" s="86">
        <v>41799022</v>
      </c>
      <c r="X10" s="86">
        <f aca="true" t="shared" si="8" ref="X10:X41">$V10+$W10</f>
        <v>94414232</v>
      </c>
      <c r="Y10" s="104">
        <f aca="true" t="shared" si="9" ref="Y10:Y41">IF($I10=0,0,$X10/$I10)</f>
        <v>0.24433165488124428</v>
      </c>
      <c r="Z10" s="85">
        <f aca="true" t="shared" si="10" ref="Z10:Z41">$J10+$N10+$R10+$V10</f>
        <v>206578807</v>
      </c>
      <c r="AA10" s="86">
        <f aca="true" t="shared" si="11" ref="AA10:AA41">$K10+$O10+$S10+$W10</f>
        <v>154185322</v>
      </c>
      <c r="AB10" s="86">
        <f aca="true" t="shared" si="12" ref="AB10:AB41">$Z10+$AA10</f>
        <v>360764129</v>
      </c>
      <c r="AC10" s="104">
        <f aca="true" t="shared" si="13" ref="AC10:AC41">IF($I10=0,0,$AB10/$I10)</f>
        <v>0.9336102703283197</v>
      </c>
      <c r="AD10" s="85">
        <v>53091082</v>
      </c>
      <c r="AE10" s="86">
        <v>25474534</v>
      </c>
      <c r="AF10" s="86">
        <f aca="true" t="shared" si="14" ref="AF10:AF41">$AD10+$AE10</f>
        <v>78565616</v>
      </c>
      <c r="AG10" s="86">
        <v>350701670</v>
      </c>
      <c r="AH10" s="86">
        <v>369874821</v>
      </c>
      <c r="AI10" s="87">
        <v>286612921</v>
      </c>
      <c r="AJ10" s="124">
        <f aca="true" t="shared" si="15" ref="AJ10:AJ41">IF($AH10=0,0,$AI10/$AH10)</f>
        <v>0.7748916788255776</v>
      </c>
      <c r="AK10" s="125">
        <f aca="true" t="shared" si="16" ref="AK10:AK41">IF($AF10=0,0,(($X10/$AF10)-1))</f>
        <v>0.20172458139957805</v>
      </c>
    </row>
    <row r="11" spans="1:37" ht="12.75">
      <c r="A11" s="62" t="s">
        <v>98</v>
      </c>
      <c r="B11" s="63" t="s">
        <v>358</v>
      </c>
      <c r="C11" s="64" t="s">
        <v>359</v>
      </c>
      <c r="D11" s="85">
        <v>1104879328</v>
      </c>
      <c r="E11" s="86">
        <v>141124514</v>
      </c>
      <c r="F11" s="87">
        <f t="shared" si="0"/>
        <v>1246003842</v>
      </c>
      <c r="G11" s="85">
        <v>1117685743</v>
      </c>
      <c r="H11" s="86">
        <v>168930910</v>
      </c>
      <c r="I11" s="87">
        <f t="shared" si="1"/>
        <v>1286616653</v>
      </c>
      <c r="J11" s="85">
        <v>174380495</v>
      </c>
      <c r="K11" s="86">
        <v>33883735</v>
      </c>
      <c r="L11" s="86">
        <f t="shared" si="2"/>
        <v>208264230</v>
      </c>
      <c r="M11" s="104">
        <f t="shared" si="3"/>
        <v>0.16714573661804166</v>
      </c>
      <c r="N11" s="85">
        <v>231594365</v>
      </c>
      <c r="O11" s="86">
        <v>45969693</v>
      </c>
      <c r="P11" s="86">
        <f t="shared" si="4"/>
        <v>277564058</v>
      </c>
      <c r="Q11" s="104">
        <f t="shared" si="5"/>
        <v>0.22276340460914887</v>
      </c>
      <c r="R11" s="85">
        <v>200081095</v>
      </c>
      <c r="S11" s="86">
        <v>29578000</v>
      </c>
      <c r="T11" s="86">
        <f t="shared" si="6"/>
        <v>229659095</v>
      </c>
      <c r="U11" s="104">
        <f t="shared" si="7"/>
        <v>0.17849846297613559</v>
      </c>
      <c r="V11" s="85">
        <v>196806046</v>
      </c>
      <c r="W11" s="86">
        <v>12206231</v>
      </c>
      <c r="X11" s="86">
        <f t="shared" si="8"/>
        <v>209012277</v>
      </c>
      <c r="Y11" s="104">
        <f t="shared" si="9"/>
        <v>0.1624510894621539</v>
      </c>
      <c r="Z11" s="85">
        <f t="shared" si="10"/>
        <v>802862001</v>
      </c>
      <c r="AA11" s="86">
        <f t="shared" si="11"/>
        <v>121637659</v>
      </c>
      <c r="AB11" s="86">
        <f t="shared" si="12"/>
        <v>924499660</v>
      </c>
      <c r="AC11" s="104">
        <f t="shared" si="13"/>
        <v>0.7185509824113865</v>
      </c>
      <c r="AD11" s="85">
        <v>200482644</v>
      </c>
      <c r="AE11" s="86">
        <v>40181536</v>
      </c>
      <c r="AF11" s="86">
        <f t="shared" si="14"/>
        <v>240664180</v>
      </c>
      <c r="AG11" s="86">
        <v>1180390816</v>
      </c>
      <c r="AH11" s="86">
        <v>1270245224</v>
      </c>
      <c r="AI11" s="87">
        <v>972559968</v>
      </c>
      <c r="AJ11" s="124">
        <f t="shared" si="15"/>
        <v>0.7656474117158342</v>
      </c>
      <c r="AK11" s="125">
        <f t="shared" si="16"/>
        <v>-0.13151896140090313</v>
      </c>
    </row>
    <row r="12" spans="1:37" ht="12.75">
      <c r="A12" s="62" t="s">
        <v>98</v>
      </c>
      <c r="B12" s="63" t="s">
        <v>360</v>
      </c>
      <c r="C12" s="64" t="s">
        <v>361</v>
      </c>
      <c r="D12" s="85">
        <v>506386742</v>
      </c>
      <c r="E12" s="86">
        <v>63119000</v>
      </c>
      <c r="F12" s="87">
        <f t="shared" si="0"/>
        <v>569505742</v>
      </c>
      <c r="G12" s="85">
        <v>506499785</v>
      </c>
      <c r="H12" s="86">
        <v>64101000</v>
      </c>
      <c r="I12" s="87">
        <f t="shared" si="1"/>
        <v>570600785</v>
      </c>
      <c r="J12" s="85">
        <v>84834464</v>
      </c>
      <c r="K12" s="86">
        <v>12662090</v>
      </c>
      <c r="L12" s="86">
        <f t="shared" si="2"/>
        <v>97496554</v>
      </c>
      <c r="M12" s="104">
        <f t="shared" si="3"/>
        <v>0.17119503248134063</v>
      </c>
      <c r="N12" s="85">
        <v>101171464</v>
      </c>
      <c r="O12" s="86">
        <v>7198997</v>
      </c>
      <c r="P12" s="86">
        <f t="shared" si="4"/>
        <v>108370461</v>
      </c>
      <c r="Q12" s="104">
        <f t="shared" si="5"/>
        <v>0.1902886187230049</v>
      </c>
      <c r="R12" s="85">
        <v>90344605</v>
      </c>
      <c r="S12" s="86">
        <v>11710260</v>
      </c>
      <c r="T12" s="86">
        <f t="shared" si="6"/>
        <v>102054865</v>
      </c>
      <c r="U12" s="104">
        <f t="shared" si="7"/>
        <v>0.1788551079543292</v>
      </c>
      <c r="V12" s="85">
        <v>89224616</v>
      </c>
      <c r="W12" s="86">
        <v>15977908</v>
      </c>
      <c r="X12" s="86">
        <f t="shared" si="8"/>
        <v>105202524</v>
      </c>
      <c r="Y12" s="104">
        <f t="shared" si="9"/>
        <v>0.18437150239812586</v>
      </c>
      <c r="Z12" s="85">
        <f t="shared" si="10"/>
        <v>365575149</v>
      </c>
      <c r="AA12" s="86">
        <f t="shared" si="11"/>
        <v>47549255</v>
      </c>
      <c r="AB12" s="86">
        <f t="shared" si="12"/>
        <v>413124404</v>
      </c>
      <c r="AC12" s="104">
        <f t="shared" si="13"/>
        <v>0.7240165363600052</v>
      </c>
      <c r="AD12" s="85">
        <v>90646090</v>
      </c>
      <c r="AE12" s="86">
        <v>9069574</v>
      </c>
      <c r="AF12" s="86">
        <f t="shared" si="14"/>
        <v>99715664</v>
      </c>
      <c r="AG12" s="86">
        <v>524815057</v>
      </c>
      <c r="AH12" s="86">
        <v>520297436</v>
      </c>
      <c r="AI12" s="87">
        <v>402469005</v>
      </c>
      <c r="AJ12" s="124">
        <f t="shared" si="15"/>
        <v>0.7735363988993403</v>
      </c>
      <c r="AK12" s="125">
        <f t="shared" si="16"/>
        <v>0.055025056043351395</v>
      </c>
    </row>
    <row r="13" spans="1:37" ht="12.75">
      <c r="A13" s="62" t="s">
        <v>98</v>
      </c>
      <c r="B13" s="63" t="s">
        <v>362</v>
      </c>
      <c r="C13" s="64" t="s">
        <v>363</v>
      </c>
      <c r="D13" s="85">
        <v>189747769</v>
      </c>
      <c r="E13" s="86">
        <v>96044850</v>
      </c>
      <c r="F13" s="87">
        <f t="shared" si="0"/>
        <v>285792619</v>
      </c>
      <c r="G13" s="85">
        <v>186341360</v>
      </c>
      <c r="H13" s="86">
        <v>99533247</v>
      </c>
      <c r="I13" s="87">
        <f t="shared" si="1"/>
        <v>285874607</v>
      </c>
      <c r="J13" s="85">
        <v>30032789</v>
      </c>
      <c r="K13" s="86">
        <v>8123430</v>
      </c>
      <c r="L13" s="86">
        <f t="shared" si="2"/>
        <v>38156219</v>
      </c>
      <c r="M13" s="104">
        <f t="shared" si="3"/>
        <v>0.13351016248603678</v>
      </c>
      <c r="N13" s="85">
        <v>29545854</v>
      </c>
      <c r="O13" s="86">
        <v>32652572</v>
      </c>
      <c r="P13" s="86">
        <f t="shared" si="4"/>
        <v>62198426</v>
      </c>
      <c r="Q13" s="104">
        <f t="shared" si="5"/>
        <v>0.21763482282234867</v>
      </c>
      <c r="R13" s="85">
        <v>25132586</v>
      </c>
      <c r="S13" s="86">
        <v>13759105</v>
      </c>
      <c r="T13" s="86">
        <f t="shared" si="6"/>
        <v>38891691</v>
      </c>
      <c r="U13" s="104">
        <f t="shared" si="7"/>
        <v>0.13604458055275961</v>
      </c>
      <c r="V13" s="85">
        <v>32173761</v>
      </c>
      <c r="W13" s="86">
        <v>25323986</v>
      </c>
      <c r="X13" s="86">
        <f t="shared" si="8"/>
        <v>57497747</v>
      </c>
      <c r="Y13" s="104">
        <f t="shared" si="9"/>
        <v>0.20112925594682146</v>
      </c>
      <c r="Z13" s="85">
        <f t="shared" si="10"/>
        <v>116884990</v>
      </c>
      <c r="AA13" s="86">
        <f t="shared" si="11"/>
        <v>79859093</v>
      </c>
      <c r="AB13" s="86">
        <f t="shared" si="12"/>
        <v>196744083</v>
      </c>
      <c r="AC13" s="104">
        <f t="shared" si="13"/>
        <v>0.6882181144546357</v>
      </c>
      <c r="AD13" s="85">
        <v>22482550</v>
      </c>
      <c r="AE13" s="86">
        <v>19769697</v>
      </c>
      <c r="AF13" s="86">
        <f t="shared" si="14"/>
        <v>42252247</v>
      </c>
      <c r="AG13" s="86">
        <v>229969318</v>
      </c>
      <c r="AH13" s="86">
        <v>253454322</v>
      </c>
      <c r="AI13" s="87">
        <v>156922785</v>
      </c>
      <c r="AJ13" s="124">
        <f t="shared" si="15"/>
        <v>0.6191363546761692</v>
      </c>
      <c r="AK13" s="125">
        <f t="shared" si="16"/>
        <v>0.3608210469847912</v>
      </c>
    </row>
    <row r="14" spans="1:37" ht="12.75">
      <c r="A14" s="62" t="s">
        <v>113</v>
      </c>
      <c r="B14" s="63" t="s">
        <v>364</v>
      </c>
      <c r="C14" s="64" t="s">
        <v>365</v>
      </c>
      <c r="D14" s="85">
        <v>1035314097</v>
      </c>
      <c r="E14" s="86">
        <v>640834648</v>
      </c>
      <c r="F14" s="87">
        <f t="shared" si="0"/>
        <v>1676148745</v>
      </c>
      <c r="G14" s="85">
        <v>832540944</v>
      </c>
      <c r="H14" s="86">
        <v>610475626</v>
      </c>
      <c r="I14" s="87">
        <f t="shared" si="1"/>
        <v>1443016570</v>
      </c>
      <c r="J14" s="85">
        <v>120642164</v>
      </c>
      <c r="K14" s="86">
        <v>11557801</v>
      </c>
      <c r="L14" s="86">
        <f t="shared" si="2"/>
        <v>132199965</v>
      </c>
      <c r="M14" s="104">
        <f t="shared" si="3"/>
        <v>0.07887126091545056</v>
      </c>
      <c r="N14" s="85">
        <v>143565209</v>
      </c>
      <c r="O14" s="86">
        <v>133987553</v>
      </c>
      <c r="P14" s="86">
        <f t="shared" si="4"/>
        <v>277552762</v>
      </c>
      <c r="Q14" s="104">
        <f t="shared" si="5"/>
        <v>0.1655895771947137</v>
      </c>
      <c r="R14" s="85">
        <v>155968534</v>
      </c>
      <c r="S14" s="86">
        <v>113255626</v>
      </c>
      <c r="T14" s="86">
        <f t="shared" si="6"/>
        <v>269224160</v>
      </c>
      <c r="U14" s="104">
        <f t="shared" si="7"/>
        <v>0.18657038706076673</v>
      </c>
      <c r="V14" s="85">
        <v>145399060</v>
      </c>
      <c r="W14" s="86">
        <v>0</v>
      </c>
      <c r="X14" s="86">
        <f t="shared" si="8"/>
        <v>145399060</v>
      </c>
      <c r="Y14" s="104">
        <f t="shared" si="9"/>
        <v>0.10076049230675155</v>
      </c>
      <c r="Z14" s="85">
        <f t="shared" si="10"/>
        <v>565574967</v>
      </c>
      <c r="AA14" s="86">
        <f t="shared" si="11"/>
        <v>258800980</v>
      </c>
      <c r="AB14" s="86">
        <f t="shared" si="12"/>
        <v>824375947</v>
      </c>
      <c r="AC14" s="104">
        <f t="shared" si="13"/>
        <v>0.5712865424684624</v>
      </c>
      <c r="AD14" s="85">
        <v>234586001</v>
      </c>
      <c r="AE14" s="86">
        <v>125487531</v>
      </c>
      <c r="AF14" s="86">
        <f t="shared" si="14"/>
        <v>360073532</v>
      </c>
      <c r="AG14" s="86">
        <v>1510707041</v>
      </c>
      <c r="AH14" s="86">
        <v>1487104842</v>
      </c>
      <c r="AI14" s="87">
        <v>1125143506</v>
      </c>
      <c r="AJ14" s="124">
        <f t="shared" si="15"/>
        <v>0.7565999882609488</v>
      </c>
      <c r="AK14" s="125">
        <f t="shared" si="16"/>
        <v>-0.5961962013914425</v>
      </c>
    </row>
    <row r="15" spans="1:37" ht="16.5">
      <c r="A15" s="65"/>
      <c r="B15" s="66" t="s">
        <v>366</v>
      </c>
      <c r="C15" s="67"/>
      <c r="D15" s="88">
        <f>SUM(D9:D14)</f>
        <v>3355841736</v>
      </c>
      <c r="E15" s="89">
        <f>SUM(E9:E14)</f>
        <v>1195779077</v>
      </c>
      <c r="F15" s="90">
        <f t="shared" si="0"/>
        <v>4551620813</v>
      </c>
      <c r="G15" s="88">
        <f>SUM(G9:G14)</f>
        <v>3197081147</v>
      </c>
      <c r="H15" s="89">
        <f>SUM(H9:H14)</f>
        <v>1241198167</v>
      </c>
      <c r="I15" s="90">
        <f t="shared" si="1"/>
        <v>4438279314</v>
      </c>
      <c r="J15" s="88">
        <f>SUM(J9:J14)</f>
        <v>510384745</v>
      </c>
      <c r="K15" s="89">
        <f>SUM(K9:K14)</f>
        <v>133167956</v>
      </c>
      <c r="L15" s="89">
        <f t="shared" si="2"/>
        <v>643552701</v>
      </c>
      <c r="M15" s="105">
        <f t="shared" si="3"/>
        <v>0.1413897878228197</v>
      </c>
      <c r="N15" s="88">
        <f>SUM(N9:N14)</f>
        <v>628358845</v>
      </c>
      <c r="O15" s="89">
        <f>SUM(O9:O14)</f>
        <v>341707229</v>
      </c>
      <c r="P15" s="89">
        <f t="shared" si="4"/>
        <v>970066074</v>
      </c>
      <c r="Q15" s="105">
        <f t="shared" si="5"/>
        <v>0.2131254148476889</v>
      </c>
      <c r="R15" s="88">
        <f>SUM(R9:R14)</f>
        <v>574876431</v>
      </c>
      <c r="S15" s="89">
        <f>SUM(S9:S14)</f>
        <v>218787127</v>
      </c>
      <c r="T15" s="89">
        <f t="shared" si="6"/>
        <v>793663558</v>
      </c>
      <c r="U15" s="105">
        <f t="shared" si="7"/>
        <v>0.1788223547572788</v>
      </c>
      <c r="V15" s="88">
        <f>SUM(V9:V14)</f>
        <v>576490247</v>
      </c>
      <c r="W15" s="89">
        <f>SUM(W9:W14)</f>
        <v>117752860</v>
      </c>
      <c r="X15" s="89">
        <f t="shared" si="8"/>
        <v>694243107</v>
      </c>
      <c r="Y15" s="105">
        <f t="shared" si="9"/>
        <v>0.15642168008896973</v>
      </c>
      <c r="Z15" s="88">
        <f t="shared" si="10"/>
        <v>2290110268</v>
      </c>
      <c r="AA15" s="89">
        <f t="shared" si="11"/>
        <v>811415172</v>
      </c>
      <c r="AB15" s="89">
        <f t="shared" si="12"/>
        <v>3101525440</v>
      </c>
      <c r="AC15" s="105">
        <f t="shared" si="13"/>
        <v>0.6988125849170024</v>
      </c>
      <c r="AD15" s="88">
        <f>SUM(AD9:AD14)</f>
        <v>661144401</v>
      </c>
      <c r="AE15" s="89">
        <f>SUM(AE9:AE14)</f>
        <v>221919006</v>
      </c>
      <c r="AF15" s="89">
        <f t="shared" si="14"/>
        <v>883063407</v>
      </c>
      <c r="AG15" s="89">
        <f>SUM(AG9:AG14)</f>
        <v>4196020673</v>
      </c>
      <c r="AH15" s="89">
        <f>SUM(AH9:AH14)</f>
        <v>4339918486</v>
      </c>
      <c r="AI15" s="90">
        <f>SUM(AI9:AI14)</f>
        <v>3278921945</v>
      </c>
      <c r="AJ15" s="126">
        <f t="shared" si="15"/>
        <v>0.7555261592072215</v>
      </c>
      <c r="AK15" s="127">
        <f t="shared" si="16"/>
        <v>-0.21382416993302045</v>
      </c>
    </row>
    <row r="16" spans="1:37" ht="12.75">
      <c r="A16" s="62" t="s">
        <v>98</v>
      </c>
      <c r="B16" s="63" t="s">
        <v>367</v>
      </c>
      <c r="C16" s="64" t="s">
        <v>368</v>
      </c>
      <c r="D16" s="85">
        <v>296066151</v>
      </c>
      <c r="E16" s="86">
        <v>47468000</v>
      </c>
      <c r="F16" s="87">
        <f t="shared" si="0"/>
        <v>343534151</v>
      </c>
      <c r="G16" s="85">
        <v>296066151</v>
      </c>
      <c r="H16" s="86">
        <v>47468000</v>
      </c>
      <c r="I16" s="87">
        <f t="shared" si="1"/>
        <v>343534151</v>
      </c>
      <c r="J16" s="85">
        <v>112320908</v>
      </c>
      <c r="K16" s="86">
        <v>2529920</v>
      </c>
      <c r="L16" s="86">
        <f t="shared" si="2"/>
        <v>114850828</v>
      </c>
      <c r="M16" s="104">
        <f t="shared" si="3"/>
        <v>0.33432142820642013</v>
      </c>
      <c r="N16" s="85">
        <v>90029812</v>
      </c>
      <c r="O16" s="86">
        <v>8924311</v>
      </c>
      <c r="P16" s="86">
        <f t="shared" si="4"/>
        <v>98954123</v>
      </c>
      <c r="Q16" s="104">
        <f t="shared" si="5"/>
        <v>0.28804741162400477</v>
      </c>
      <c r="R16" s="85">
        <v>106276164</v>
      </c>
      <c r="S16" s="86">
        <v>7058210</v>
      </c>
      <c r="T16" s="86">
        <f t="shared" si="6"/>
        <v>113334374</v>
      </c>
      <c r="U16" s="104">
        <f t="shared" si="7"/>
        <v>0.3299071538305372</v>
      </c>
      <c r="V16" s="85">
        <v>46916631</v>
      </c>
      <c r="W16" s="86">
        <v>261624</v>
      </c>
      <c r="X16" s="86">
        <f t="shared" si="8"/>
        <v>47178255</v>
      </c>
      <c r="Y16" s="104">
        <f t="shared" si="9"/>
        <v>0.13733206687797395</v>
      </c>
      <c r="Z16" s="85">
        <f t="shared" si="10"/>
        <v>355543515</v>
      </c>
      <c r="AA16" s="86">
        <f t="shared" si="11"/>
        <v>18774065</v>
      </c>
      <c r="AB16" s="86">
        <f t="shared" si="12"/>
        <v>374317580</v>
      </c>
      <c r="AC16" s="104">
        <f t="shared" si="13"/>
        <v>1.089608060538936</v>
      </c>
      <c r="AD16" s="85">
        <v>38301258</v>
      </c>
      <c r="AE16" s="86">
        <v>12000671</v>
      </c>
      <c r="AF16" s="86">
        <f t="shared" si="14"/>
        <v>50301929</v>
      </c>
      <c r="AG16" s="86">
        <v>291323825</v>
      </c>
      <c r="AH16" s="86">
        <v>323518266</v>
      </c>
      <c r="AI16" s="87">
        <v>285621586</v>
      </c>
      <c r="AJ16" s="124">
        <f t="shared" si="15"/>
        <v>0.8828607717624204</v>
      </c>
      <c r="AK16" s="125">
        <f t="shared" si="16"/>
        <v>-0.06209849328044659</v>
      </c>
    </row>
    <row r="17" spans="1:37" ht="12.75">
      <c r="A17" s="62" t="s">
        <v>98</v>
      </c>
      <c r="B17" s="63" t="s">
        <v>369</v>
      </c>
      <c r="C17" s="64" t="s">
        <v>370</v>
      </c>
      <c r="D17" s="85">
        <v>631888723</v>
      </c>
      <c r="E17" s="86">
        <v>252050000</v>
      </c>
      <c r="F17" s="87">
        <f t="shared" si="0"/>
        <v>883938723</v>
      </c>
      <c r="G17" s="85">
        <v>596613719</v>
      </c>
      <c r="H17" s="86">
        <v>217403000</v>
      </c>
      <c r="I17" s="87">
        <f t="shared" si="1"/>
        <v>814016719</v>
      </c>
      <c r="J17" s="85">
        <v>95018971</v>
      </c>
      <c r="K17" s="86">
        <v>31884010</v>
      </c>
      <c r="L17" s="86">
        <f t="shared" si="2"/>
        <v>126902981</v>
      </c>
      <c r="M17" s="104">
        <f t="shared" si="3"/>
        <v>0.14356536001647707</v>
      </c>
      <c r="N17" s="85">
        <v>104244299</v>
      </c>
      <c r="O17" s="86">
        <v>40308418</v>
      </c>
      <c r="P17" s="86">
        <f t="shared" si="4"/>
        <v>144552717</v>
      </c>
      <c r="Q17" s="104">
        <f t="shared" si="5"/>
        <v>0.16353250880264922</v>
      </c>
      <c r="R17" s="85">
        <v>110795865</v>
      </c>
      <c r="S17" s="86">
        <v>48997122</v>
      </c>
      <c r="T17" s="86">
        <f t="shared" si="6"/>
        <v>159792987</v>
      </c>
      <c r="U17" s="104">
        <f t="shared" si="7"/>
        <v>0.19630184893045177</v>
      </c>
      <c r="V17" s="85">
        <v>191288227</v>
      </c>
      <c r="W17" s="86">
        <v>42108980</v>
      </c>
      <c r="X17" s="86">
        <f t="shared" si="8"/>
        <v>233397207</v>
      </c>
      <c r="Y17" s="104">
        <f t="shared" si="9"/>
        <v>0.28672286643783296</v>
      </c>
      <c r="Z17" s="85">
        <f t="shared" si="10"/>
        <v>501347362</v>
      </c>
      <c r="AA17" s="86">
        <f t="shared" si="11"/>
        <v>163298530</v>
      </c>
      <c r="AB17" s="86">
        <f t="shared" si="12"/>
        <v>664645892</v>
      </c>
      <c r="AC17" s="104">
        <f t="shared" si="13"/>
        <v>0.8165015244607033</v>
      </c>
      <c r="AD17" s="85">
        <v>143524337</v>
      </c>
      <c r="AE17" s="86">
        <v>70459895</v>
      </c>
      <c r="AF17" s="86">
        <f t="shared" si="14"/>
        <v>213984232</v>
      </c>
      <c r="AG17" s="86">
        <v>814877769</v>
      </c>
      <c r="AH17" s="86">
        <v>837280735</v>
      </c>
      <c r="AI17" s="87">
        <v>552223327</v>
      </c>
      <c r="AJ17" s="124">
        <f t="shared" si="15"/>
        <v>0.6595438111925506</v>
      </c>
      <c r="AK17" s="125">
        <f t="shared" si="16"/>
        <v>0.09072152101375397</v>
      </c>
    </row>
    <row r="18" spans="1:37" ht="12.75">
      <c r="A18" s="62" t="s">
        <v>98</v>
      </c>
      <c r="B18" s="63" t="s">
        <v>371</v>
      </c>
      <c r="C18" s="64" t="s">
        <v>372</v>
      </c>
      <c r="D18" s="85">
        <v>841501323</v>
      </c>
      <c r="E18" s="86">
        <v>163757000</v>
      </c>
      <c r="F18" s="87">
        <f t="shared" si="0"/>
        <v>1005258323</v>
      </c>
      <c r="G18" s="85">
        <v>889080000</v>
      </c>
      <c r="H18" s="86">
        <v>182816000</v>
      </c>
      <c r="I18" s="87">
        <f t="shared" si="1"/>
        <v>1071896000</v>
      </c>
      <c r="J18" s="85">
        <v>134729116</v>
      </c>
      <c r="K18" s="86">
        <v>57277253</v>
      </c>
      <c r="L18" s="86">
        <f t="shared" si="2"/>
        <v>192006369</v>
      </c>
      <c r="M18" s="104">
        <f t="shared" si="3"/>
        <v>0.1910020186920651</v>
      </c>
      <c r="N18" s="85">
        <v>173850569</v>
      </c>
      <c r="O18" s="86">
        <v>46163799</v>
      </c>
      <c r="P18" s="86">
        <f t="shared" si="4"/>
        <v>220014368</v>
      </c>
      <c r="Q18" s="104">
        <f t="shared" si="5"/>
        <v>0.21886351295596287</v>
      </c>
      <c r="R18" s="85">
        <v>230597968</v>
      </c>
      <c r="S18" s="86">
        <v>42580795</v>
      </c>
      <c r="T18" s="86">
        <f t="shared" si="6"/>
        <v>273178763</v>
      </c>
      <c r="U18" s="104">
        <f t="shared" si="7"/>
        <v>0.2548556604372066</v>
      </c>
      <c r="V18" s="85">
        <v>24422000</v>
      </c>
      <c r="W18" s="86">
        <v>44108273</v>
      </c>
      <c r="X18" s="86">
        <f t="shared" si="8"/>
        <v>68530273</v>
      </c>
      <c r="Y18" s="104">
        <f t="shared" si="9"/>
        <v>0.06393369599289483</v>
      </c>
      <c r="Z18" s="85">
        <f t="shared" si="10"/>
        <v>563599653</v>
      </c>
      <c r="AA18" s="86">
        <f t="shared" si="11"/>
        <v>190130120</v>
      </c>
      <c r="AB18" s="86">
        <f t="shared" si="12"/>
        <v>753729773</v>
      </c>
      <c r="AC18" s="104">
        <f t="shared" si="13"/>
        <v>0.7031743499369342</v>
      </c>
      <c r="AD18" s="85">
        <v>102129537</v>
      </c>
      <c r="AE18" s="86">
        <v>62706856</v>
      </c>
      <c r="AF18" s="86">
        <f t="shared" si="14"/>
        <v>164836393</v>
      </c>
      <c r="AG18" s="86">
        <v>986526454</v>
      </c>
      <c r="AH18" s="86">
        <v>1116832000</v>
      </c>
      <c r="AI18" s="87">
        <v>677556106</v>
      </c>
      <c r="AJ18" s="124">
        <f t="shared" si="15"/>
        <v>0.6066768376980602</v>
      </c>
      <c r="AK18" s="125">
        <f t="shared" si="16"/>
        <v>-0.5842527748104753</v>
      </c>
    </row>
    <row r="19" spans="1:37" ht="12.75">
      <c r="A19" s="62" t="s">
        <v>98</v>
      </c>
      <c r="B19" s="63" t="s">
        <v>373</v>
      </c>
      <c r="C19" s="64" t="s">
        <v>374</v>
      </c>
      <c r="D19" s="85">
        <v>265721234</v>
      </c>
      <c r="E19" s="86">
        <v>131615000</v>
      </c>
      <c r="F19" s="87">
        <f t="shared" si="0"/>
        <v>397336234</v>
      </c>
      <c r="G19" s="85">
        <v>265721234</v>
      </c>
      <c r="H19" s="86">
        <v>131615000</v>
      </c>
      <c r="I19" s="87">
        <f t="shared" si="1"/>
        <v>397336234</v>
      </c>
      <c r="J19" s="85">
        <v>37004194</v>
      </c>
      <c r="K19" s="86">
        <v>37570394</v>
      </c>
      <c r="L19" s="86">
        <f t="shared" si="2"/>
        <v>74574588</v>
      </c>
      <c r="M19" s="104">
        <f t="shared" si="3"/>
        <v>0.18768635130316355</v>
      </c>
      <c r="N19" s="85">
        <v>37719512</v>
      </c>
      <c r="O19" s="86">
        <v>12696151</v>
      </c>
      <c r="P19" s="86">
        <f t="shared" si="4"/>
        <v>50415663</v>
      </c>
      <c r="Q19" s="104">
        <f t="shared" si="5"/>
        <v>0.12688413158916687</v>
      </c>
      <c r="R19" s="85">
        <v>19426735</v>
      </c>
      <c r="S19" s="86">
        <v>0</v>
      </c>
      <c r="T19" s="86">
        <f t="shared" si="6"/>
        <v>19426735</v>
      </c>
      <c r="U19" s="104">
        <f t="shared" si="7"/>
        <v>0.048892432498366105</v>
      </c>
      <c r="V19" s="85">
        <v>13093936</v>
      </c>
      <c r="W19" s="86">
        <v>0</v>
      </c>
      <c r="X19" s="86">
        <f t="shared" si="8"/>
        <v>13093936</v>
      </c>
      <c r="Y19" s="104">
        <f t="shared" si="9"/>
        <v>0.03295429633532994</v>
      </c>
      <c r="Z19" s="85">
        <f t="shared" si="10"/>
        <v>107244377</v>
      </c>
      <c r="AA19" s="86">
        <f t="shared" si="11"/>
        <v>50266545</v>
      </c>
      <c r="AB19" s="86">
        <f t="shared" si="12"/>
        <v>157510922</v>
      </c>
      <c r="AC19" s="104">
        <f t="shared" si="13"/>
        <v>0.39641721172602645</v>
      </c>
      <c r="AD19" s="85">
        <v>37338786</v>
      </c>
      <c r="AE19" s="86">
        <v>22083569</v>
      </c>
      <c r="AF19" s="86">
        <f t="shared" si="14"/>
        <v>59422355</v>
      </c>
      <c r="AG19" s="86">
        <v>360333710</v>
      </c>
      <c r="AH19" s="86">
        <v>357833710</v>
      </c>
      <c r="AI19" s="87">
        <v>151152012</v>
      </c>
      <c r="AJ19" s="124">
        <f t="shared" si="15"/>
        <v>0.42240853160536496</v>
      </c>
      <c r="AK19" s="125">
        <f t="shared" si="16"/>
        <v>-0.7796462964148761</v>
      </c>
    </row>
    <row r="20" spans="1:37" ht="12.75">
      <c r="A20" s="62" t="s">
        <v>113</v>
      </c>
      <c r="B20" s="63" t="s">
        <v>375</v>
      </c>
      <c r="C20" s="64" t="s">
        <v>376</v>
      </c>
      <c r="D20" s="85">
        <v>780848695</v>
      </c>
      <c r="E20" s="86">
        <v>634432291</v>
      </c>
      <c r="F20" s="87">
        <f t="shared" si="0"/>
        <v>1415280986</v>
      </c>
      <c r="G20" s="85">
        <v>836032856</v>
      </c>
      <c r="H20" s="86">
        <v>634432291</v>
      </c>
      <c r="I20" s="87">
        <f t="shared" si="1"/>
        <v>1470465147</v>
      </c>
      <c r="J20" s="85">
        <v>118735156</v>
      </c>
      <c r="K20" s="86">
        <v>63633577</v>
      </c>
      <c r="L20" s="86">
        <f t="shared" si="2"/>
        <v>182368733</v>
      </c>
      <c r="M20" s="104">
        <f t="shared" si="3"/>
        <v>0.12885690884283527</v>
      </c>
      <c r="N20" s="85">
        <v>207020134</v>
      </c>
      <c r="O20" s="86">
        <v>172326683</v>
      </c>
      <c r="P20" s="86">
        <f t="shared" si="4"/>
        <v>379346817</v>
      </c>
      <c r="Q20" s="104">
        <f t="shared" si="5"/>
        <v>0.268036397544028</v>
      </c>
      <c r="R20" s="85">
        <v>152315531</v>
      </c>
      <c r="S20" s="86">
        <v>14436496</v>
      </c>
      <c r="T20" s="86">
        <f t="shared" si="6"/>
        <v>166752027</v>
      </c>
      <c r="U20" s="104">
        <f t="shared" si="7"/>
        <v>0.11340087001735649</v>
      </c>
      <c r="V20" s="85">
        <v>129457808</v>
      </c>
      <c r="W20" s="86">
        <v>160692664</v>
      </c>
      <c r="X20" s="86">
        <f t="shared" si="8"/>
        <v>290150472</v>
      </c>
      <c r="Y20" s="104">
        <f t="shared" si="9"/>
        <v>0.19731883655451238</v>
      </c>
      <c r="Z20" s="85">
        <f t="shared" si="10"/>
        <v>607528629</v>
      </c>
      <c r="AA20" s="86">
        <f t="shared" si="11"/>
        <v>411089420</v>
      </c>
      <c r="AB20" s="86">
        <f t="shared" si="12"/>
        <v>1018618049</v>
      </c>
      <c r="AC20" s="104">
        <f t="shared" si="13"/>
        <v>0.6927182538655573</v>
      </c>
      <c r="AD20" s="85">
        <v>91501440</v>
      </c>
      <c r="AE20" s="86">
        <v>38007807</v>
      </c>
      <c r="AF20" s="86">
        <f t="shared" si="14"/>
        <v>129509247</v>
      </c>
      <c r="AG20" s="86">
        <v>1478465350</v>
      </c>
      <c r="AH20" s="86">
        <v>1371839049</v>
      </c>
      <c r="AI20" s="87">
        <v>892852735</v>
      </c>
      <c r="AJ20" s="124">
        <f t="shared" si="15"/>
        <v>0.6508436508283123</v>
      </c>
      <c r="AK20" s="125">
        <f t="shared" si="16"/>
        <v>1.2403842097854216</v>
      </c>
    </row>
    <row r="21" spans="1:37" ht="16.5">
      <c r="A21" s="65"/>
      <c r="B21" s="66" t="s">
        <v>377</v>
      </c>
      <c r="C21" s="67"/>
      <c r="D21" s="88">
        <f>SUM(D16:D20)</f>
        <v>2816026126</v>
      </c>
      <c r="E21" s="89">
        <f>SUM(E16:E20)</f>
        <v>1229322291</v>
      </c>
      <c r="F21" s="90">
        <f t="shared" si="0"/>
        <v>4045348417</v>
      </c>
      <c r="G21" s="88">
        <f>SUM(G16:G20)</f>
        <v>2883513960</v>
      </c>
      <c r="H21" s="89">
        <f>SUM(H16:H20)</f>
        <v>1213734291</v>
      </c>
      <c r="I21" s="90">
        <f t="shared" si="1"/>
        <v>4097248251</v>
      </c>
      <c r="J21" s="88">
        <f>SUM(J16:J20)</f>
        <v>497808345</v>
      </c>
      <c r="K21" s="89">
        <f>SUM(K16:K20)</f>
        <v>192895154</v>
      </c>
      <c r="L21" s="89">
        <f t="shared" si="2"/>
        <v>690703499</v>
      </c>
      <c r="M21" s="105">
        <f t="shared" si="3"/>
        <v>0.17074017557978863</v>
      </c>
      <c r="N21" s="88">
        <f>SUM(N16:N20)</f>
        <v>612864326</v>
      </c>
      <c r="O21" s="89">
        <f>SUM(O16:O20)</f>
        <v>280419362</v>
      </c>
      <c r="P21" s="89">
        <f t="shared" si="4"/>
        <v>893283688</v>
      </c>
      <c r="Q21" s="105">
        <f t="shared" si="5"/>
        <v>0.22081749108336446</v>
      </c>
      <c r="R21" s="88">
        <f>SUM(R16:R20)</f>
        <v>619412263</v>
      </c>
      <c r="S21" s="89">
        <f>SUM(S16:S20)</f>
        <v>113072623</v>
      </c>
      <c r="T21" s="89">
        <f t="shared" si="6"/>
        <v>732484886</v>
      </c>
      <c r="U21" s="105">
        <f t="shared" si="7"/>
        <v>0.1787748364579142</v>
      </c>
      <c r="V21" s="88">
        <f>SUM(V16:V20)</f>
        <v>405178602</v>
      </c>
      <c r="W21" s="89">
        <f>SUM(W16:W20)</f>
        <v>247171541</v>
      </c>
      <c r="X21" s="89">
        <f t="shared" si="8"/>
        <v>652350143</v>
      </c>
      <c r="Y21" s="105">
        <f t="shared" si="9"/>
        <v>0.15921665055096024</v>
      </c>
      <c r="Z21" s="88">
        <f t="shared" si="10"/>
        <v>2135263536</v>
      </c>
      <c r="AA21" s="89">
        <f t="shared" si="11"/>
        <v>833558680</v>
      </c>
      <c r="AB21" s="89">
        <f t="shared" si="12"/>
        <v>2968822216</v>
      </c>
      <c r="AC21" s="105">
        <f t="shared" si="13"/>
        <v>0.724589293625401</v>
      </c>
      <c r="AD21" s="88">
        <f>SUM(AD16:AD20)</f>
        <v>412795358</v>
      </c>
      <c r="AE21" s="89">
        <f>SUM(AE16:AE20)</f>
        <v>205258798</v>
      </c>
      <c r="AF21" s="89">
        <f t="shared" si="14"/>
        <v>618054156</v>
      </c>
      <c r="AG21" s="89">
        <f>SUM(AG16:AG20)</f>
        <v>3931527108</v>
      </c>
      <c r="AH21" s="89">
        <f>SUM(AH16:AH20)</f>
        <v>4007303760</v>
      </c>
      <c r="AI21" s="90">
        <f>SUM(AI16:AI20)</f>
        <v>2559405766</v>
      </c>
      <c r="AJ21" s="126">
        <f t="shared" si="15"/>
        <v>0.6386852405718303</v>
      </c>
      <c r="AK21" s="127">
        <f t="shared" si="16"/>
        <v>0.05549026192455542</v>
      </c>
    </row>
    <row r="22" spans="1:37" ht="12.75">
      <c r="A22" s="62" t="s">
        <v>98</v>
      </c>
      <c r="B22" s="63" t="s">
        <v>378</v>
      </c>
      <c r="C22" s="64" t="s">
        <v>379</v>
      </c>
      <c r="D22" s="85">
        <v>294519993</v>
      </c>
      <c r="E22" s="86">
        <v>69568500</v>
      </c>
      <c r="F22" s="87">
        <f t="shared" si="0"/>
        <v>364088493</v>
      </c>
      <c r="G22" s="85">
        <v>294519993</v>
      </c>
      <c r="H22" s="86">
        <v>66041024</v>
      </c>
      <c r="I22" s="87">
        <f t="shared" si="1"/>
        <v>360561017</v>
      </c>
      <c r="J22" s="85">
        <v>70499153</v>
      </c>
      <c r="K22" s="86">
        <v>4216130</v>
      </c>
      <c r="L22" s="86">
        <f t="shared" si="2"/>
        <v>74715283</v>
      </c>
      <c r="M22" s="104">
        <f t="shared" si="3"/>
        <v>0.20521187688290934</v>
      </c>
      <c r="N22" s="85">
        <v>71880423</v>
      </c>
      <c r="O22" s="86">
        <v>24156181</v>
      </c>
      <c r="P22" s="86">
        <f t="shared" si="4"/>
        <v>96036604</v>
      </c>
      <c r="Q22" s="104">
        <f t="shared" si="5"/>
        <v>0.26377269769962214</v>
      </c>
      <c r="R22" s="85">
        <v>60710981</v>
      </c>
      <c r="S22" s="86">
        <v>8290758</v>
      </c>
      <c r="T22" s="86">
        <f t="shared" si="6"/>
        <v>69001739</v>
      </c>
      <c r="U22" s="104">
        <f t="shared" si="7"/>
        <v>0.1913732648474308</v>
      </c>
      <c r="V22" s="85">
        <v>25145939</v>
      </c>
      <c r="W22" s="86">
        <v>2912517</v>
      </c>
      <c r="X22" s="86">
        <f t="shared" si="8"/>
        <v>28058456</v>
      </c>
      <c r="Y22" s="104">
        <f t="shared" si="9"/>
        <v>0.0778188841196884</v>
      </c>
      <c r="Z22" s="85">
        <f t="shared" si="10"/>
        <v>228236496</v>
      </c>
      <c r="AA22" s="86">
        <f t="shared" si="11"/>
        <v>39575586</v>
      </c>
      <c r="AB22" s="86">
        <f t="shared" si="12"/>
        <v>267812082</v>
      </c>
      <c r="AC22" s="104">
        <f t="shared" si="13"/>
        <v>0.74276493956084</v>
      </c>
      <c r="AD22" s="85">
        <v>51924993</v>
      </c>
      <c r="AE22" s="86">
        <v>22013315</v>
      </c>
      <c r="AF22" s="86">
        <f t="shared" si="14"/>
        <v>73938308</v>
      </c>
      <c r="AG22" s="86">
        <v>312397744</v>
      </c>
      <c r="AH22" s="86">
        <v>375314092</v>
      </c>
      <c r="AI22" s="87">
        <v>269061094</v>
      </c>
      <c r="AJ22" s="124">
        <f t="shared" si="15"/>
        <v>0.7168957940433529</v>
      </c>
      <c r="AK22" s="125">
        <f t="shared" si="16"/>
        <v>-0.6205153085190968</v>
      </c>
    </row>
    <row r="23" spans="1:37" ht="12.75">
      <c r="A23" s="62" t="s">
        <v>98</v>
      </c>
      <c r="B23" s="63" t="s">
        <v>380</v>
      </c>
      <c r="C23" s="64" t="s">
        <v>381</v>
      </c>
      <c r="D23" s="85">
        <v>166560061</v>
      </c>
      <c r="E23" s="86">
        <v>47527108</v>
      </c>
      <c r="F23" s="87">
        <f t="shared" si="0"/>
        <v>214087169</v>
      </c>
      <c r="G23" s="85">
        <v>173724533</v>
      </c>
      <c r="H23" s="86">
        <v>64055524</v>
      </c>
      <c r="I23" s="87">
        <f t="shared" si="1"/>
        <v>237780057</v>
      </c>
      <c r="J23" s="85">
        <v>30162018</v>
      </c>
      <c r="K23" s="86">
        <v>279688</v>
      </c>
      <c r="L23" s="86">
        <f t="shared" si="2"/>
        <v>30441706</v>
      </c>
      <c r="M23" s="104">
        <f t="shared" si="3"/>
        <v>0.142193042872177</v>
      </c>
      <c r="N23" s="85">
        <v>37231108</v>
      </c>
      <c r="O23" s="86">
        <v>15809175</v>
      </c>
      <c r="P23" s="86">
        <f t="shared" si="4"/>
        <v>53040283</v>
      </c>
      <c r="Q23" s="104">
        <f t="shared" si="5"/>
        <v>0.2477508729166296</v>
      </c>
      <c r="R23" s="85">
        <v>27147297</v>
      </c>
      <c r="S23" s="86">
        <v>16874602</v>
      </c>
      <c r="T23" s="86">
        <f t="shared" si="6"/>
        <v>44021899</v>
      </c>
      <c r="U23" s="104">
        <f t="shared" si="7"/>
        <v>0.18513705293627716</v>
      </c>
      <c r="V23" s="85">
        <v>34715999</v>
      </c>
      <c r="W23" s="86">
        <v>7372791</v>
      </c>
      <c r="X23" s="86">
        <f t="shared" si="8"/>
        <v>42088790</v>
      </c>
      <c r="Y23" s="104">
        <f t="shared" si="9"/>
        <v>0.1770072332012268</v>
      </c>
      <c r="Z23" s="85">
        <f t="shared" si="10"/>
        <v>129256422</v>
      </c>
      <c r="AA23" s="86">
        <f t="shared" si="11"/>
        <v>40336256</v>
      </c>
      <c r="AB23" s="86">
        <f t="shared" si="12"/>
        <v>169592678</v>
      </c>
      <c r="AC23" s="104">
        <f t="shared" si="13"/>
        <v>0.7132333978707054</v>
      </c>
      <c r="AD23" s="85">
        <v>35219028</v>
      </c>
      <c r="AE23" s="86">
        <v>14140273</v>
      </c>
      <c r="AF23" s="86">
        <f t="shared" si="14"/>
        <v>49359301</v>
      </c>
      <c r="AG23" s="86">
        <v>226642490</v>
      </c>
      <c r="AH23" s="86">
        <v>252979629</v>
      </c>
      <c r="AI23" s="87">
        <v>192955086</v>
      </c>
      <c r="AJ23" s="124">
        <f t="shared" si="15"/>
        <v>0.7627297374208735</v>
      </c>
      <c r="AK23" s="125">
        <f t="shared" si="16"/>
        <v>-0.1472976896492112</v>
      </c>
    </row>
    <row r="24" spans="1:37" ht="12.75">
      <c r="A24" s="62" t="s">
        <v>98</v>
      </c>
      <c r="B24" s="63" t="s">
        <v>84</v>
      </c>
      <c r="C24" s="64" t="s">
        <v>85</v>
      </c>
      <c r="D24" s="85">
        <v>2902257718</v>
      </c>
      <c r="E24" s="86">
        <v>1230118000</v>
      </c>
      <c r="F24" s="87">
        <f t="shared" si="0"/>
        <v>4132375718</v>
      </c>
      <c r="G24" s="85">
        <v>2953840004</v>
      </c>
      <c r="H24" s="86">
        <v>1231379000</v>
      </c>
      <c r="I24" s="87">
        <f t="shared" si="1"/>
        <v>4185219004</v>
      </c>
      <c r="J24" s="85">
        <v>663867993</v>
      </c>
      <c r="K24" s="86">
        <v>206746264</v>
      </c>
      <c r="L24" s="86">
        <f t="shared" si="2"/>
        <v>870614257</v>
      </c>
      <c r="M24" s="104">
        <f t="shared" si="3"/>
        <v>0.21068129241195005</v>
      </c>
      <c r="N24" s="85">
        <v>704039972</v>
      </c>
      <c r="O24" s="86">
        <v>224552475</v>
      </c>
      <c r="P24" s="86">
        <f t="shared" si="4"/>
        <v>928592447</v>
      </c>
      <c r="Q24" s="104">
        <f t="shared" si="5"/>
        <v>0.22471152440355135</v>
      </c>
      <c r="R24" s="85">
        <v>603844382</v>
      </c>
      <c r="S24" s="86">
        <v>236665657</v>
      </c>
      <c r="T24" s="86">
        <f t="shared" si="6"/>
        <v>840510039</v>
      </c>
      <c r="U24" s="104">
        <f t="shared" si="7"/>
        <v>0.2008282095146484</v>
      </c>
      <c r="V24" s="85">
        <v>959508601</v>
      </c>
      <c r="W24" s="86">
        <v>293985340</v>
      </c>
      <c r="X24" s="86">
        <f t="shared" si="8"/>
        <v>1253493941</v>
      </c>
      <c r="Y24" s="104">
        <f t="shared" si="9"/>
        <v>0.29950498165137357</v>
      </c>
      <c r="Z24" s="85">
        <f t="shared" si="10"/>
        <v>2931260948</v>
      </c>
      <c r="AA24" s="86">
        <f t="shared" si="11"/>
        <v>961949736</v>
      </c>
      <c r="AB24" s="86">
        <f t="shared" si="12"/>
        <v>3893210684</v>
      </c>
      <c r="AC24" s="104">
        <f t="shared" si="13"/>
        <v>0.930228664325352</v>
      </c>
      <c r="AD24" s="85">
        <v>695547129</v>
      </c>
      <c r="AE24" s="86">
        <v>453483549</v>
      </c>
      <c r="AF24" s="86">
        <f t="shared" si="14"/>
        <v>1149030678</v>
      </c>
      <c r="AG24" s="86">
        <v>3675023000</v>
      </c>
      <c r="AH24" s="86">
        <v>3725110359</v>
      </c>
      <c r="AI24" s="87">
        <v>3320719926</v>
      </c>
      <c r="AJ24" s="124">
        <f t="shared" si="15"/>
        <v>0.8914420261340773</v>
      </c>
      <c r="AK24" s="125">
        <f t="shared" si="16"/>
        <v>0.09091425059409941</v>
      </c>
    </row>
    <row r="25" spans="1:37" ht="12.75">
      <c r="A25" s="62" t="s">
        <v>98</v>
      </c>
      <c r="B25" s="63" t="s">
        <v>382</v>
      </c>
      <c r="C25" s="64" t="s">
        <v>383</v>
      </c>
      <c r="D25" s="85">
        <v>326133519</v>
      </c>
      <c r="E25" s="86">
        <v>219628474</v>
      </c>
      <c r="F25" s="87">
        <f t="shared" si="0"/>
        <v>545761993</v>
      </c>
      <c r="G25" s="85">
        <v>348188880</v>
      </c>
      <c r="H25" s="86">
        <v>201570735</v>
      </c>
      <c r="I25" s="87">
        <f t="shared" si="1"/>
        <v>549759615</v>
      </c>
      <c r="J25" s="85">
        <v>52104032</v>
      </c>
      <c r="K25" s="86">
        <v>2844357</v>
      </c>
      <c r="L25" s="86">
        <f t="shared" si="2"/>
        <v>54948389</v>
      </c>
      <c r="M25" s="104">
        <f t="shared" si="3"/>
        <v>0.10068196339205321</v>
      </c>
      <c r="N25" s="85">
        <v>64418616</v>
      </c>
      <c r="O25" s="86">
        <v>14671971</v>
      </c>
      <c r="P25" s="86">
        <f t="shared" si="4"/>
        <v>79090587</v>
      </c>
      <c r="Q25" s="104">
        <f t="shared" si="5"/>
        <v>0.1449177260681837</v>
      </c>
      <c r="R25" s="85">
        <v>71135737</v>
      </c>
      <c r="S25" s="86">
        <v>31209712</v>
      </c>
      <c r="T25" s="86">
        <f t="shared" si="6"/>
        <v>102345449</v>
      </c>
      <c r="U25" s="104">
        <f t="shared" si="7"/>
        <v>0.1861640000602809</v>
      </c>
      <c r="V25" s="85">
        <v>59438206</v>
      </c>
      <c r="W25" s="86">
        <v>36152058</v>
      </c>
      <c r="X25" s="86">
        <f t="shared" si="8"/>
        <v>95590264</v>
      </c>
      <c r="Y25" s="104">
        <f t="shared" si="9"/>
        <v>0.1738764750844785</v>
      </c>
      <c r="Z25" s="85">
        <f t="shared" si="10"/>
        <v>247096591</v>
      </c>
      <c r="AA25" s="86">
        <f t="shared" si="11"/>
        <v>84878098</v>
      </c>
      <c r="AB25" s="86">
        <f t="shared" si="12"/>
        <v>331974689</v>
      </c>
      <c r="AC25" s="104">
        <f t="shared" si="13"/>
        <v>0.6038542663778604</v>
      </c>
      <c r="AD25" s="85">
        <v>61839885</v>
      </c>
      <c r="AE25" s="86">
        <v>17764539</v>
      </c>
      <c r="AF25" s="86">
        <f t="shared" si="14"/>
        <v>79604424</v>
      </c>
      <c r="AG25" s="86">
        <v>447917160</v>
      </c>
      <c r="AH25" s="86">
        <v>474949226</v>
      </c>
      <c r="AI25" s="87">
        <v>293163097</v>
      </c>
      <c r="AJ25" s="124">
        <f t="shared" si="15"/>
        <v>0.6172514469999368</v>
      </c>
      <c r="AK25" s="125">
        <f t="shared" si="16"/>
        <v>0.20081597475034796</v>
      </c>
    </row>
    <row r="26" spans="1:37" ht="12.75">
      <c r="A26" s="62" t="s">
        <v>113</v>
      </c>
      <c r="B26" s="63" t="s">
        <v>384</v>
      </c>
      <c r="C26" s="64" t="s">
        <v>385</v>
      </c>
      <c r="D26" s="85">
        <v>755056000</v>
      </c>
      <c r="E26" s="86">
        <v>237974000</v>
      </c>
      <c r="F26" s="87">
        <f t="shared" si="0"/>
        <v>993030000</v>
      </c>
      <c r="G26" s="85">
        <v>790457000</v>
      </c>
      <c r="H26" s="86">
        <v>296529000</v>
      </c>
      <c r="I26" s="87">
        <f t="shared" si="1"/>
        <v>1086986000</v>
      </c>
      <c r="J26" s="85">
        <v>109519352</v>
      </c>
      <c r="K26" s="86">
        <v>16300900</v>
      </c>
      <c r="L26" s="86">
        <f t="shared" si="2"/>
        <v>125820252</v>
      </c>
      <c r="M26" s="104">
        <f t="shared" si="3"/>
        <v>0.12670337452040722</v>
      </c>
      <c r="N26" s="85">
        <v>212873284</v>
      </c>
      <c r="O26" s="86">
        <v>43458265</v>
      </c>
      <c r="P26" s="86">
        <f t="shared" si="4"/>
        <v>256331549</v>
      </c>
      <c r="Q26" s="104">
        <f t="shared" si="5"/>
        <v>0.25813072011923105</v>
      </c>
      <c r="R26" s="85">
        <v>121786012</v>
      </c>
      <c r="S26" s="86">
        <v>55617546</v>
      </c>
      <c r="T26" s="86">
        <f t="shared" si="6"/>
        <v>177403558</v>
      </c>
      <c r="U26" s="104">
        <f t="shared" si="7"/>
        <v>0.1632068471903042</v>
      </c>
      <c r="V26" s="85">
        <v>137338330</v>
      </c>
      <c r="W26" s="86">
        <v>107162730</v>
      </c>
      <c r="X26" s="86">
        <f t="shared" si="8"/>
        <v>244501060</v>
      </c>
      <c r="Y26" s="104">
        <f t="shared" si="9"/>
        <v>0.2249348749661909</v>
      </c>
      <c r="Z26" s="85">
        <f t="shared" si="10"/>
        <v>581516978</v>
      </c>
      <c r="AA26" s="86">
        <f t="shared" si="11"/>
        <v>222539441</v>
      </c>
      <c r="AB26" s="86">
        <f t="shared" si="12"/>
        <v>804056419</v>
      </c>
      <c r="AC26" s="104">
        <f t="shared" si="13"/>
        <v>0.7397118444947773</v>
      </c>
      <c r="AD26" s="85">
        <v>107569196</v>
      </c>
      <c r="AE26" s="86">
        <v>151567955</v>
      </c>
      <c r="AF26" s="86">
        <f t="shared" si="14"/>
        <v>259137151</v>
      </c>
      <c r="AG26" s="86">
        <v>1027618000</v>
      </c>
      <c r="AH26" s="86">
        <v>1071001535</v>
      </c>
      <c r="AI26" s="87">
        <v>1196373268</v>
      </c>
      <c r="AJ26" s="124">
        <f t="shared" si="15"/>
        <v>1.1170602738678614</v>
      </c>
      <c r="AK26" s="125">
        <f t="shared" si="16"/>
        <v>-0.056480095360776694</v>
      </c>
    </row>
    <row r="27" spans="1:37" ht="16.5">
      <c r="A27" s="65"/>
      <c r="B27" s="66" t="s">
        <v>386</v>
      </c>
      <c r="C27" s="67"/>
      <c r="D27" s="88">
        <f>SUM(D22:D26)</f>
        <v>4444527291</v>
      </c>
      <c r="E27" s="89">
        <f>SUM(E22:E26)</f>
        <v>1804816082</v>
      </c>
      <c r="F27" s="90">
        <f t="shared" si="0"/>
        <v>6249343373</v>
      </c>
      <c r="G27" s="88">
        <f>SUM(G22:G26)</f>
        <v>4560730410</v>
      </c>
      <c r="H27" s="89">
        <f>SUM(H22:H26)</f>
        <v>1859575283</v>
      </c>
      <c r="I27" s="90">
        <f t="shared" si="1"/>
        <v>6420305693</v>
      </c>
      <c r="J27" s="88">
        <f>SUM(J22:J26)</f>
        <v>926152548</v>
      </c>
      <c r="K27" s="89">
        <f>SUM(K22:K26)</f>
        <v>230387339</v>
      </c>
      <c r="L27" s="89">
        <f t="shared" si="2"/>
        <v>1156539887</v>
      </c>
      <c r="M27" s="105">
        <f t="shared" si="3"/>
        <v>0.18506582499479501</v>
      </c>
      <c r="N27" s="88">
        <f>SUM(N22:N26)</f>
        <v>1090443403</v>
      </c>
      <c r="O27" s="89">
        <f>SUM(O22:O26)</f>
        <v>322648067</v>
      </c>
      <c r="P27" s="89">
        <f t="shared" si="4"/>
        <v>1413091470</v>
      </c>
      <c r="Q27" s="105">
        <f t="shared" si="5"/>
        <v>0.22611839127054476</v>
      </c>
      <c r="R27" s="88">
        <f>SUM(R22:R26)</f>
        <v>884624409</v>
      </c>
      <c r="S27" s="89">
        <f>SUM(S22:S26)</f>
        <v>348658275</v>
      </c>
      <c r="T27" s="89">
        <f t="shared" si="6"/>
        <v>1233282684</v>
      </c>
      <c r="U27" s="105">
        <f t="shared" si="7"/>
        <v>0.1920909599903688</v>
      </c>
      <c r="V27" s="88">
        <f>SUM(V22:V26)</f>
        <v>1216147075</v>
      </c>
      <c r="W27" s="89">
        <f>SUM(W22:W26)</f>
        <v>447585436</v>
      </c>
      <c r="X27" s="89">
        <f t="shared" si="8"/>
        <v>1663732511</v>
      </c>
      <c r="Y27" s="105">
        <f t="shared" si="9"/>
        <v>0.2591360272477294</v>
      </c>
      <c r="Z27" s="88">
        <f t="shared" si="10"/>
        <v>4117367435</v>
      </c>
      <c r="AA27" s="89">
        <f t="shared" si="11"/>
        <v>1349279117</v>
      </c>
      <c r="AB27" s="89">
        <f t="shared" si="12"/>
        <v>5466646552</v>
      </c>
      <c r="AC27" s="105">
        <f t="shared" si="13"/>
        <v>0.8514620352049956</v>
      </c>
      <c r="AD27" s="88">
        <f>SUM(AD22:AD26)</f>
        <v>952100231</v>
      </c>
      <c r="AE27" s="89">
        <f>SUM(AE22:AE26)</f>
        <v>658969631</v>
      </c>
      <c r="AF27" s="89">
        <f t="shared" si="14"/>
        <v>1611069862</v>
      </c>
      <c r="AG27" s="89">
        <f>SUM(AG22:AG26)</f>
        <v>5689598394</v>
      </c>
      <c r="AH27" s="89">
        <f>SUM(AH22:AH26)</f>
        <v>5899354841</v>
      </c>
      <c r="AI27" s="90">
        <f>SUM(AI22:AI26)</f>
        <v>5272272471</v>
      </c>
      <c r="AJ27" s="126">
        <f t="shared" si="15"/>
        <v>0.8937032290985732</v>
      </c>
      <c r="AK27" s="127">
        <f t="shared" si="16"/>
        <v>0.03268799835571623</v>
      </c>
    </row>
    <row r="28" spans="1:37" ht="12.75">
      <c r="A28" s="62" t="s">
        <v>98</v>
      </c>
      <c r="B28" s="63" t="s">
        <v>387</v>
      </c>
      <c r="C28" s="64" t="s">
        <v>388</v>
      </c>
      <c r="D28" s="85">
        <v>285813610</v>
      </c>
      <c r="E28" s="86">
        <v>114676972</v>
      </c>
      <c r="F28" s="87">
        <f t="shared" si="0"/>
        <v>400490582</v>
      </c>
      <c r="G28" s="85">
        <v>322597838</v>
      </c>
      <c r="H28" s="86">
        <v>45067986</v>
      </c>
      <c r="I28" s="87">
        <f t="shared" si="1"/>
        <v>367665824</v>
      </c>
      <c r="J28" s="85">
        <v>37477809</v>
      </c>
      <c r="K28" s="86">
        <v>0</v>
      </c>
      <c r="L28" s="86">
        <f t="shared" si="2"/>
        <v>37477809</v>
      </c>
      <c r="M28" s="104">
        <f t="shared" si="3"/>
        <v>0.09357975114630786</v>
      </c>
      <c r="N28" s="85">
        <v>66900460</v>
      </c>
      <c r="O28" s="86">
        <v>0</v>
      </c>
      <c r="P28" s="86">
        <f t="shared" si="4"/>
        <v>66900460</v>
      </c>
      <c r="Q28" s="104">
        <f t="shared" si="5"/>
        <v>0.1670462752604754</v>
      </c>
      <c r="R28" s="85">
        <v>27941543</v>
      </c>
      <c r="S28" s="86">
        <v>0</v>
      </c>
      <c r="T28" s="86">
        <f t="shared" si="6"/>
        <v>27941543</v>
      </c>
      <c r="U28" s="104">
        <f t="shared" si="7"/>
        <v>0.0759971179698225</v>
      </c>
      <c r="V28" s="85">
        <v>37601195</v>
      </c>
      <c r="W28" s="86">
        <v>0</v>
      </c>
      <c r="X28" s="86">
        <f t="shared" si="8"/>
        <v>37601195</v>
      </c>
      <c r="Y28" s="104">
        <f t="shared" si="9"/>
        <v>0.1022700304067424</v>
      </c>
      <c r="Z28" s="85">
        <f t="shared" si="10"/>
        <v>169921007</v>
      </c>
      <c r="AA28" s="86">
        <f t="shared" si="11"/>
        <v>0</v>
      </c>
      <c r="AB28" s="86">
        <f t="shared" si="12"/>
        <v>169921007</v>
      </c>
      <c r="AC28" s="104">
        <f t="shared" si="13"/>
        <v>0.4621615497229354</v>
      </c>
      <c r="AD28" s="85">
        <v>58740065</v>
      </c>
      <c r="AE28" s="86">
        <v>0</v>
      </c>
      <c r="AF28" s="86">
        <f t="shared" si="14"/>
        <v>58740065</v>
      </c>
      <c r="AG28" s="86">
        <v>367581942</v>
      </c>
      <c r="AH28" s="86">
        <v>291843626</v>
      </c>
      <c r="AI28" s="87">
        <v>274435000</v>
      </c>
      <c r="AJ28" s="124">
        <f t="shared" si="15"/>
        <v>0.9403494733169194</v>
      </c>
      <c r="AK28" s="125">
        <f t="shared" si="16"/>
        <v>-0.3598714097439286</v>
      </c>
    </row>
    <row r="29" spans="1:37" ht="12.75">
      <c r="A29" s="62" t="s">
        <v>98</v>
      </c>
      <c r="B29" s="63" t="s">
        <v>389</v>
      </c>
      <c r="C29" s="64" t="s">
        <v>390</v>
      </c>
      <c r="D29" s="85">
        <v>506273807</v>
      </c>
      <c r="E29" s="86">
        <v>106452000</v>
      </c>
      <c r="F29" s="87">
        <f t="shared" si="0"/>
        <v>612725807</v>
      </c>
      <c r="G29" s="85">
        <v>501276030</v>
      </c>
      <c r="H29" s="86">
        <v>133958000</v>
      </c>
      <c r="I29" s="87">
        <f t="shared" si="1"/>
        <v>635234030</v>
      </c>
      <c r="J29" s="85">
        <v>121307602</v>
      </c>
      <c r="K29" s="86">
        <v>24425362</v>
      </c>
      <c r="L29" s="86">
        <f t="shared" si="2"/>
        <v>145732964</v>
      </c>
      <c r="M29" s="104">
        <f t="shared" si="3"/>
        <v>0.23784368527503527</v>
      </c>
      <c r="N29" s="85">
        <v>128195835</v>
      </c>
      <c r="O29" s="86">
        <v>41903252</v>
      </c>
      <c r="P29" s="86">
        <f t="shared" si="4"/>
        <v>170099087</v>
      </c>
      <c r="Q29" s="104">
        <f t="shared" si="5"/>
        <v>0.2776104499871343</v>
      </c>
      <c r="R29" s="85">
        <v>131663059</v>
      </c>
      <c r="S29" s="86">
        <v>12690311</v>
      </c>
      <c r="T29" s="86">
        <f t="shared" si="6"/>
        <v>144353370</v>
      </c>
      <c r="U29" s="104">
        <f t="shared" si="7"/>
        <v>0.22724439054374967</v>
      </c>
      <c r="V29" s="85">
        <v>67987298</v>
      </c>
      <c r="W29" s="86">
        <v>22180140</v>
      </c>
      <c r="X29" s="86">
        <f t="shared" si="8"/>
        <v>90167438</v>
      </c>
      <c r="Y29" s="104">
        <f t="shared" si="9"/>
        <v>0.14194365185379001</v>
      </c>
      <c r="Z29" s="85">
        <f t="shared" si="10"/>
        <v>449153794</v>
      </c>
      <c r="AA29" s="86">
        <f t="shared" si="11"/>
        <v>101199065</v>
      </c>
      <c r="AB29" s="86">
        <f t="shared" si="12"/>
        <v>550352859</v>
      </c>
      <c r="AC29" s="104">
        <f t="shared" si="13"/>
        <v>0.8663781110719148</v>
      </c>
      <c r="AD29" s="85">
        <v>0</v>
      </c>
      <c r="AE29" s="86">
        <v>33832637</v>
      </c>
      <c r="AF29" s="86">
        <f t="shared" si="14"/>
        <v>33832637</v>
      </c>
      <c r="AG29" s="86">
        <v>533657939</v>
      </c>
      <c r="AH29" s="86">
        <v>643257561</v>
      </c>
      <c r="AI29" s="87">
        <v>132768031</v>
      </c>
      <c r="AJ29" s="124">
        <f t="shared" si="15"/>
        <v>0.20639948762296786</v>
      </c>
      <c r="AK29" s="125">
        <f t="shared" si="16"/>
        <v>1.665102279789778</v>
      </c>
    </row>
    <row r="30" spans="1:37" ht="12.75">
      <c r="A30" s="62" t="s">
        <v>98</v>
      </c>
      <c r="B30" s="63" t="s">
        <v>391</v>
      </c>
      <c r="C30" s="64" t="s">
        <v>392</v>
      </c>
      <c r="D30" s="85">
        <v>393653181</v>
      </c>
      <c r="E30" s="86">
        <v>85238800</v>
      </c>
      <c r="F30" s="87">
        <f t="shared" si="0"/>
        <v>478891981</v>
      </c>
      <c r="G30" s="85">
        <v>394922440</v>
      </c>
      <c r="H30" s="86">
        <v>84988799</v>
      </c>
      <c r="I30" s="87">
        <f t="shared" si="1"/>
        <v>479911239</v>
      </c>
      <c r="J30" s="85">
        <v>100798303</v>
      </c>
      <c r="K30" s="86">
        <v>3109391</v>
      </c>
      <c r="L30" s="86">
        <f t="shared" si="2"/>
        <v>103907694</v>
      </c>
      <c r="M30" s="104">
        <f t="shared" si="3"/>
        <v>0.21697522222657556</v>
      </c>
      <c r="N30" s="85">
        <v>66200202</v>
      </c>
      <c r="O30" s="86">
        <v>2843639</v>
      </c>
      <c r="P30" s="86">
        <f t="shared" si="4"/>
        <v>69043841</v>
      </c>
      <c r="Q30" s="104">
        <f t="shared" si="5"/>
        <v>0.14417414310389132</v>
      </c>
      <c r="R30" s="85">
        <v>36380240</v>
      </c>
      <c r="S30" s="86">
        <v>21799267</v>
      </c>
      <c r="T30" s="86">
        <f t="shared" si="6"/>
        <v>58179507</v>
      </c>
      <c r="U30" s="104">
        <f t="shared" si="7"/>
        <v>0.12122972389900626</v>
      </c>
      <c r="V30" s="85">
        <v>21109629</v>
      </c>
      <c r="W30" s="86">
        <v>6923175</v>
      </c>
      <c r="X30" s="86">
        <f t="shared" si="8"/>
        <v>28032804</v>
      </c>
      <c r="Y30" s="104">
        <f t="shared" si="9"/>
        <v>0.058412476562150276</v>
      </c>
      <c r="Z30" s="85">
        <f t="shared" si="10"/>
        <v>224488374</v>
      </c>
      <c r="AA30" s="86">
        <f t="shared" si="11"/>
        <v>34675472</v>
      </c>
      <c r="AB30" s="86">
        <f t="shared" si="12"/>
        <v>259163846</v>
      </c>
      <c r="AC30" s="104">
        <f t="shared" si="13"/>
        <v>0.5400245398295412</v>
      </c>
      <c r="AD30" s="85">
        <v>93811662</v>
      </c>
      <c r="AE30" s="86">
        <v>16663633</v>
      </c>
      <c r="AF30" s="86">
        <f t="shared" si="14"/>
        <v>110475295</v>
      </c>
      <c r="AG30" s="86">
        <v>456955263</v>
      </c>
      <c r="AH30" s="86">
        <v>452904869</v>
      </c>
      <c r="AI30" s="87">
        <v>361097481</v>
      </c>
      <c r="AJ30" s="124">
        <f t="shared" si="15"/>
        <v>0.7972921152234289</v>
      </c>
      <c r="AK30" s="125">
        <f t="shared" si="16"/>
        <v>-0.746252734604601</v>
      </c>
    </row>
    <row r="31" spans="1:37" ht="12.75">
      <c r="A31" s="62" t="s">
        <v>98</v>
      </c>
      <c r="B31" s="63" t="s">
        <v>393</v>
      </c>
      <c r="C31" s="64" t="s">
        <v>394</v>
      </c>
      <c r="D31" s="85">
        <v>885064353</v>
      </c>
      <c r="E31" s="86">
        <v>486147170</v>
      </c>
      <c r="F31" s="87">
        <f t="shared" si="0"/>
        <v>1371211523</v>
      </c>
      <c r="G31" s="85">
        <v>934047197</v>
      </c>
      <c r="H31" s="86">
        <v>409229036</v>
      </c>
      <c r="I31" s="87">
        <f t="shared" si="1"/>
        <v>1343276233</v>
      </c>
      <c r="J31" s="85">
        <v>53874984</v>
      </c>
      <c r="K31" s="86">
        <v>69744930</v>
      </c>
      <c r="L31" s="86">
        <f t="shared" si="2"/>
        <v>123619914</v>
      </c>
      <c r="M31" s="104">
        <f t="shared" si="3"/>
        <v>0.09015378876742418</v>
      </c>
      <c r="N31" s="85">
        <v>173289265</v>
      </c>
      <c r="O31" s="86">
        <v>98172413</v>
      </c>
      <c r="P31" s="86">
        <f t="shared" si="4"/>
        <v>271461678</v>
      </c>
      <c r="Q31" s="104">
        <f t="shared" si="5"/>
        <v>0.19797213883244183</v>
      </c>
      <c r="R31" s="85">
        <v>273851455</v>
      </c>
      <c r="S31" s="86">
        <v>48971697</v>
      </c>
      <c r="T31" s="86">
        <f t="shared" si="6"/>
        <v>322823152</v>
      </c>
      <c r="U31" s="104">
        <f t="shared" si="7"/>
        <v>0.2403252168610356</v>
      </c>
      <c r="V31" s="85">
        <v>234605179</v>
      </c>
      <c r="W31" s="86">
        <v>84805133</v>
      </c>
      <c r="X31" s="86">
        <f t="shared" si="8"/>
        <v>319410312</v>
      </c>
      <c r="Y31" s="104">
        <f t="shared" si="9"/>
        <v>0.23778453318320567</v>
      </c>
      <c r="Z31" s="85">
        <f t="shared" si="10"/>
        <v>735620883</v>
      </c>
      <c r="AA31" s="86">
        <f t="shared" si="11"/>
        <v>301694173</v>
      </c>
      <c r="AB31" s="86">
        <f t="shared" si="12"/>
        <v>1037315056</v>
      </c>
      <c r="AC31" s="104">
        <f t="shared" si="13"/>
        <v>0.7722276554267004</v>
      </c>
      <c r="AD31" s="85">
        <v>251836259</v>
      </c>
      <c r="AE31" s="86">
        <v>88579235</v>
      </c>
      <c r="AF31" s="86">
        <f t="shared" si="14"/>
        <v>340415494</v>
      </c>
      <c r="AG31" s="86">
        <v>1257204194</v>
      </c>
      <c r="AH31" s="86">
        <v>1500023440</v>
      </c>
      <c r="AI31" s="87">
        <v>1241205248</v>
      </c>
      <c r="AJ31" s="124">
        <f t="shared" si="15"/>
        <v>0.827457234934942</v>
      </c>
      <c r="AK31" s="125">
        <f t="shared" si="16"/>
        <v>-0.06170454156825189</v>
      </c>
    </row>
    <row r="32" spans="1:37" ht="12.75">
      <c r="A32" s="62" t="s">
        <v>98</v>
      </c>
      <c r="B32" s="63" t="s">
        <v>395</v>
      </c>
      <c r="C32" s="64" t="s">
        <v>396</v>
      </c>
      <c r="D32" s="85">
        <v>573770676</v>
      </c>
      <c r="E32" s="86">
        <v>125230500</v>
      </c>
      <c r="F32" s="87">
        <f t="shared" si="0"/>
        <v>699001176</v>
      </c>
      <c r="G32" s="85">
        <v>573770676</v>
      </c>
      <c r="H32" s="86">
        <v>125230500</v>
      </c>
      <c r="I32" s="87">
        <f t="shared" si="1"/>
        <v>699001176</v>
      </c>
      <c r="J32" s="85">
        <v>9543757</v>
      </c>
      <c r="K32" s="86">
        <v>7754106</v>
      </c>
      <c r="L32" s="86">
        <f t="shared" si="2"/>
        <v>17297863</v>
      </c>
      <c r="M32" s="104">
        <f t="shared" si="3"/>
        <v>0.024746543487932558</v>
      </c>
      <c r="N32" s="85">
        <v>45527811</v>
      </c>
      <c r="O32" s="86">
        <v>5982609</v>
      </c>
      <c r="P32" s="86">
        <f t="shared" si="4"/>
        <v>51510420</v>
      </c>
      <c r="Q32" s="104">
        <f t="shared" si="5"/>
        <v>0.07369146400406056</v>
      </c>
      <c r="R32" s="85">
        <v>142868191</v>
      </c>
      <c r="S32" s="86">
        <v>13014786</v>
      </c>
      <c r="T32" s="86">
        <f t="shared" si="6"/>
        <v>155882977</v>
      </c>
      <c r="U32" s="104">
        <f t="shared" si="7"/>
        <v>0.22300817559711802</v>
      </c>
      <c r="V32" s="85">
        <v>159537815</v>
      </c>
      <c r="W32" s="86">
        <v>15684217</v>
      </c>
      <c r="X32" s="86">
        <f t="shared" si="8"/>
        <v>175222032</v>
      </c>
      <c r="Y32" s="104">
        <f t="shared" si="9"/>
        <v>0.25067487440106967</v>
      </c>
      <c r="Z32" s="85">
        <f t="shared" si="10"/>
        <v>357477574</v>
      </c>
      <c r="AA32" s="86">
        <f t="shared" si="11"/>
        <v>42435718</v>
      </c>
      <c r="AB32" s="86">
        <f t="shared" si="12"/>
        <v>399913292</v>
      </c>
      <c r="AC32" s="104">
        <f t="shared" si="13"/>
        <v>0.5721210574901808</v>
      </c>
      <c r="AD32" s="85">
        <v>142597610</v>
      </c>
      <c r="AE32" s="86">
        <v>38433892</v>
      </c>
      <c r="AF32" s="86">
        <f t="shared" si="14"/>
        <v>181031502</v>
      </c>
      <c r="AG32" s="86">
        <v>642328156</v>
      </c>
      <c r="AH32" s="86">
        <v>634220333</v>
      </c>
      <c r="AI32" s="87">
        <v>532897777</v>
      </c>
      <c r="AJ32" s="124">
        <f t="shared" si="15"/>
        <v>0.8402407637725484</v>
      </c>
      <c r="AK32" s="125">
        <f t="shared" si="16"/>
        <v>-0.03209093409609998</v>
      </c>
    </row>
    <row r="33" spans="1:37" ht="12.75">
      <c r="A33" s="62" t="s">
        <v>113</v>
      </c>
      <c r="B33" s="63" t="s">
        <v>397</v>
      </c>
      <c r="C33" s="64" t="s">
        <v>398</v>
      </c>
      <c r="D33" s="85">
        <v>161727705</v>
      </c>
      <c r="E33" s="86">
        <v>300000</v>
      </c>
      <c r="F33" s="87">
        <f t="shared" si="0"/>
        <v>162027705</v>
      </c>
      <c r="G33" s="85">
        <v>163927664</v>
      </c>
      <c r="H33" s="86">
        <v>1100000</v>
      </c>
      <c r="I33" s="87">
        <f t="shared" si="1"/>
        <v>165027664</v>
      </c>
      <c r="J33" s="85">
        <v>29662639</v>
      </c>
      <c r="K33" s="86">
        <v>0</v>
      </c>
      <c r="L33" s="86">
        <f t="shared" si="2"/>
        <v>29662639</v>
      </c>
      <c r="M33" s="104">
        <f t="shared" si="3"/>
        <v>0.18307140127671376</v>
      </c>
      <c r="N33" s="85">
        <v>18246816</v>
      </c>
      <c r="O33" s="86">
        <v>0</v>
      </c>
      <c r="P33" s="86">
        <f t="shared" si="4"/>
        <v>18246816</v>
      </c>
      <c r="Q33" s="104">
        <f t="shared" si="5"/>
        <v>0.11261540734653991</v>
      </c>
      <c r="R33" s="85">
        <v>8924309</v>
      </c>
      <c r="S33" s="86">
        <v>0</v>
      </c>
      <c r="T33" s="86">
        <f t="shared" si="6"/>
        <v>8924309</v>
      </c>
      <c r="U33" s="104">
        <f t="shared" si="7"/>
        <v>0.05407765451979009</v>
      </c>
      <c r="V33" s="85">
        <v>90760419</v>
      </c>
      <c r="W33" s="86">
        <v>0</v>
      </c>
      <c r="X33" s="86">
        <f t="shared" si="8"/>
        <v>90760419</v>
      </c>
      <c r="Y33" s="104">
        <f t="shared" si="9"/>
        <v>0.5499709369939333</v>
      </c>
      <c r="Z33" s="85">
        <f t="shared" si="10"/>
        <v>147594183</v>
      </c>
      <c r="AA33" s="86">
        <f t="shared" si="11"/>
        <v>0</v>
      </c>
      <c r="AB33" s="86">
        <f t="shared" si="12"/>
        <v>147594183</v>
      </c>
      <c r="AC33" s="104">
        <f t="shared" si="13"/>
        <v>0.8943602510182778</v>
      </c>
      <c r="AD33" s="85">
        <v>54303616</v>
      </c>
      <c r="AE33" s="86">
        <v>0</v>
      </c>
      <c r="AF33" s="86">
        <f t="shared" si="14"/>
        <v>54303616</v>
      </c>
      <c r="AG33" s="86">
        <v>153800901</v>
      </c>
      <c r="AH33" s="86">
        <v>184948312</v>
      </c>
      <c r="AI33" s="87">
        <v>157325055</v>
      </c>
      <c r="AJ33" s="124">
        <f t="shared" si="15"/>
        <v>0.850643367861611</v>
      </c>
      <c r="AK33" s="125">
        <f t="shared" si="16"/>
        <v>0.6713512963851247</v>
      </c>
    </row>
    <row r="34" spans="1:37" ht="16.5">
      <c r="A34" s="65"/>
      <c r="B34" s="66" t="s">
        <v>399</v>
      </c>
      <c r="C34" s="67"/>
      <c r="D34" s="88">
        <f>SUM(D28:D33)</f>
        <v>2806303332</v>
      </c>
      <c r="E34" s="89">
        <f>SUM(E28:E33)</f>
        <v>918045442</v>
      </c>
      <c r="F34" s="90">
        <f t="shared" si="0"/>
        <v>3724348774</v>
      </c>
      <c r="G34" s="88">
        <f>SUM(G28:G33)</f>
        <v>2890541845</v>
      </c>
      <c r="H34" s="89">
        <f>SUM(H28:H33)</f>
        <v>799574321</v>
      </c>
      <c r="I34" s="90">
        <f t="shared" si="1"/>
        <v>3690116166</v>
      </c>
      <c r="J34" s="88">
        <f>SUM(J28:J33)</f>
        <v>352665094</v>
      </c>
      <c r="K34" s="89">
        <f>SUM(K28:K33)</f>
        <v>105033789</v>
      </c>
      <c r="L34" s="89">
        <f t="shared" si="2"/>
        <v>457698883</v>
      </c>
      <c r="M34" s="105">
        <f t="shared" si="3"/>
        <v>0.12289366833612238</v>
      </c>
      <c r="N34" s="88">
        <f>SUM(N28:N33)</f>
        <v>498360389</v>
      </c>
      <c r="O34" s="89">
        <f>SUM(O28:O33)</f>
        <v>148901913</v>
      </c>
      <c r="P34" s="89">
        <f t="shared" si="4"/>
        <v>647262302</v>
      </c>
      <c r="Q34" s="105">
        <f t="shared" si="5"/>
        <v>0.1737920751457527</v>
      </c>
      <c r="R34" s="88">
        <f>SUM(R28:R33)</f>
        <v>621628797</v>
      </c>
      <c r="S34" s="89">
        <f>SUM(S28:S33)</f>
        <v>96476061</v>
      </c>
      <c r="T34" s="89">
        <f t="shared" si="6"/>
        <v>718104858</v>
      </c>
      <c r="U34" s="105">
        <f t="shared" si="7"/>
        <v>0.1946022362700871</v>
      </c>
      <c r="V34" s="88">
        <f>SUM(V28:V33)</f>
        <v>611601535</v>
      </c>
      <c r="W34" s="89">
        <f>SUM(W28:W33)</f>
        <v>129592665</v>
      </c>
      <c r="X34" s="89">
        <f t="shared" si="8"/>
        <v>741194200</v>
      </c>
      <c r="Y34" s="105">
        <f t="shared" si="9"/>
        <v>0.2008593135438978</v>
      </c>
      <c r="Z34" s="88">
        <f t="shared" si="10"/>
        <v>2084255815</v>
      </c>
      <c r="AA34" s="89">
        <f t="shared" si="11"/>
        <v>480004428</v>
      </c>
      <c r="AB34" s="89">
        <f t="shared" si="12"/>
        <v>2564260243</v>
      </c>
      <c r="AC34" s="105">
        <f t="shared" si="13"/>
        <v>0.6948995987244484</v>
      </c>
      <c r="AD34" s="88">
        <f>SUM(AD28:AD33)</f>
        <v>601289212</v>
      </c>
      <c r="AE34" s="89">
        <f>SUM(AE28:AE33)</f>
        <v>177509397</v>
      </c>
      <c r="AF34" s="89">
        <f t="shared" si="14"/>
        <v>778798609</v>
      </c>
      <c r="AG34" s="89">
        <f>SUM(AG28:AG33)</f>
        <v>3411528395</v>
      </c>
      <c r="AH34" s="89">
        <f>SUM(AH28:AH33)</f>
        <v>3707198141</v>
      </c>
      <c r="AI34" s="90">
        <f>SUM(AI28:AI33)</f>
        <v>2699728592</v>
      </c>
      <c r="AJ34" s="126">
        <f t="shared" si="15"/>
        <v>0.7282396271572796</v>
      </c>
      <c r="AK34" s="127">
        <f t="shared" si="16"/>
        <v>-0.04828515172656145</v>
      </c>
    </row>
    <row r="35" spans="1:37" ht="12.75">
      <c r="A35" s="62" t="s">
        <v>98</v>
      </c>
      <c r="B35" s="63" t="s">
        <v>400</v>
      </c>
      <c r="C35" s="64" t="s">
        <v>401</v>
      </c>
      <c r="D35" s="85">
        <v>270153546</v>
      </c>
      <c r="E35" s="86">
        <v>61285000</v>
      </c>
      <c r="F35" s="87">
        <f t="shared" si="0"/>
        <v>331438546</v>
      </c>
      <c r="G35" s="85">
        <v>270153546</v>
      </c>
      <c r="H35" s="86">
        <v>9424167</v>
      </c>
      <c r="I35" s="87">
        <f t="shared" si="1"/>
        <v>279577713</v>
      </c>
      <c r="J35" s="85">
        <v>87762865</v>
      </c>
      <c r="K35" s="86">
        <v>4649218</v>
      </c>
      <c r="L35" s="86">
        <f t="shared" si="2"/>
        <v>92412083</v>
      </c>
      <c r="M35" s="104">
        <f t="shared" si="3"/>
        <v>0.2788211694604767</v>
      </c>
      <c r="N35" s="85">
        <v>66472143</v>
      </c>
      <c r="O35" s="86">
        <v>29548481</v>
      </c>
      <c r="P35" s="86">
        <f t="shared" si="4"/>
        <v>96020624</v>
      </c>
      <c r="Q35" s="104">
        <f t="shared" si="5"/>
        <v>0.2897086810174457</v>
      </c>
      <c r="R35" s="85">
        <v>40807384</v>
      </c>
      <c r="S35" s="86">
        <v>16395591</v>
      </c>
      <c r="T35" s="86">
        <f t="shared" si="6"/>
        <v>57202975</v>
      </c>
      <c r="U35" s="104">
        <f t="shared" si="7"/>
        <v>0.2046049178462233</v>
      </c>
      <c r="V35" s="85">
        <v>30206568</v>
      </c>
      <c r="W35" s="86">
        <v>6274746</v>
      </c>
      <c r="X35" s="86">
        <f t="shared" si="8"/>
        <v>36481314</v>
      </c>
      <c r="Y35" s="104">
        <f t="shared" si="9"/>
        <v>0.13048720374932032</v>
      </c>
      <c r="Z35" s="85">
        <f t="shared" si="10"/>
        <v>225248960</v>
      </c>
      <c r="AA35" s="86">
        <f t="shared" si="11"/>
        <v>56868036</v>
      </c>
      <c r="AB35" s="86">
        <f t="shared" si="12"/>
        <v>282116996</v>
      </c>
      <c r="AC35" s="104">
        <f t="shared" si="13"/>
        <v>1.0090825658910803</v>
      </c>
      <c r="AD35" s="85">
        <v>15495225</v>
      </c>
      <c r="AE35" s="86">
        <v>34938095</v>
      </c>
      <c r="AF35" s="86">
        <f t="shared" si="14"/>
        <v>50433320</v>
      </c>
      <c r="AG35" s="86">
        <v>313763807</v>
      </c>
      <c r="AH35" s="86">
        <v>320630815</v>
      </c>
      <c r="AI35" s="87">
        <v>186431981</v>
      </c>
      <c r="AJ35" s="124">
        <f t="shared" si="15"/>
        <v>0.581453722718448</v>
      </c>
      <c r="AK35" s="125">
        <f t="shared" si="16"/>
        <v>-0.27664262436024434</v>
      </c>
    </row>
    <row r="36" spans="1:37" ht="12.75">
      <c r="A36" s="62" t="s">
        <v>98</v>
      </c>
      <c r="B36" s="63" t="s">
        <v>402</v>
      </c>
      <c r="C36" s="64" t="s">
        <v>403</v>
      </c>
      <c r="D36" s="85">
        <v>386388134</v>
      </c>
      <c r="E36" s="86">
        <v>77301755</v>
      </c>
      <c r="F36" s="87">
        <f t="shared" si="0"/>
        <v>463689889</v>
      </c>
      <c r="G36" s="85">
        <v>431132058</v>
      </c>
      <c r="H36" s="86">
        <v>104559899</v>
      </c>
      <c r="I36" s="87">
        <f t="shared" si="1"/>
        <v>535691957</v>
      </c>
      <c r="J36" s="85">
        <v>79840147</v>
      </c>
      <c r="K36" s="86">
        <v>18578290</v>
      </c>
      <c r="L36" s="86">
        <f t="shared" si="2"/>
        <v>98418437</v>
      </c>
      <c r="M36" s="104">
        <f t="shared" si="3"/>
        <v>0.21225055653521055</v>
      </c>
      <c r="N36" s="85">
        <v>104012553</v>
      </c>
      <c r="O36" s="86">
        <v>27486066</v>
      </c>
      <c r="P36" s="86">
        <f t="shared" si="4"/>
        <v>131498619</v>
      </c>
      <c r="Q36" s="104">
        <f t="shared" si="5"/>
        <v>0.2835917325771147</v>
      </c>
      <c r="R36" s="85">
        <v>76441882</v>
      </c>
      <c r="S36" s="86">
        <v>19695045</v>
      </c>
      <c r="T36" s="86">
        <f t="shared" si="6"/>
        <v>96136927</v>
      </c>
      <c r="U36" s="104">
        <f t="shared" si="7"/>
        <v>0.1794630771355785</v>
      </c>
      <c r="V36" s="85">
        <v>64209341</v>
      </c>
      <c r="W36" s="86">
        <v>44724553</v>
      </c>
      <c r="X36" s="86">
        <f t="shared" si="8"/>
        <v>108933894</v>
      </c>
      <c r="Y36" s="104">
        <f t="shared" si="9"/>
        <v>0.20335174455494018</v>
      </c>
      <c r="Z36" s="85">
        <f t="shared" si="10"/>
        <v>324503923</v>
      </c>
      <c r="AA36" s="86">
        <f t="shared" si="11"/>
        <v>110483954</v>
      </c>
      <c r="AB36" s="86">
        <f t="shared" si="12"/>
        <v>434987877</v>
      </c>
      <c r="AC36" s="104">
        <f t="shared" si="13"/>
        <v>0.8120112152439877</v>
      </c>
      <c r="AD36" s="85">
        <v>77712726</v>
      </c>
      <c r="AE36" s="86">
        <v>6409984</v>
      </c>
      <c r="AF36" s="86">
        <f t="shared" si="14"/>
        <v>84122710</v>
      </c>
      <c r="AG36" s="86">
        <v>423364031</v>
      </c>
      <c r="AH36" s="86">
        <v>466053317</v>
      </c>
      <c r="AI36" s="87">
        <v>364956841</v>
      </c>
      <c r="AJ36" s="124">
        <f t="shared" si="15"/>
        <v>0.7830795912992075</v>
      </c>
      <c r="AK36" s="125">
        <f t="shared" si="16"/>
        <v>0.2949403793577263</v>
      </c>
    </row>
    <row r="37" spans="1:37" ht="12.75">
      <c r="A37" s="62" t="s">
        <v>98</v>
      </c>
      <c r="B37" s="63" t="s">
        <v>404</v>
      </c>
      <c r="C37" s="64" t="s">
        <v>405</v>
      </c>
      <c r="D37" s="85">
        <v>268816551</v>
      </c>
      <c r="E37" s="86">
        <v>144961811</v>
      </c>
      <c r="F37" s="87">
        <f t="shared" si="0"/>
        <v>413778362</v>
      </c>
      <c r="G37" s="85">
        <v>327150041</v>
      </c>
      <c r="H37" s="86">
        <v>160759599</v>
      </c>
      <c r="I37" s="87">
        <f t="shared" si="1"/>
        <v>487909640</v>
      </c>
      <c r="J37" s="85">
        <v>68977132</v>
      </c>
      <c r="K37" s="86">
        <v>63357637</v>
      </c>
      <c r="L37" s="86">
        <f t="shared" si="2"/>
        <v>132334769</v>
      </c>
      <c r="M37" s="104">
        <f t="shared" si="3"/>
        <v>0.3198204187390543</v>
      </c>
      <c r="N37" s="85">
        <v>73414536</v>
      </c>
      <c r="O37" s="86">
        <v>40239889</v>
      </c>
      <c r="P37" s="86">
        <f t="shared" si="4"/>
        <v>113654425</v>
      </c>
      <c r="Q37" s="104">
        <f t="shared" si="5"/>
        <v>0.2746746457467005</v>
      </c>
      <c r="R37" s="85">
        <v>70149953</v>
      </c>
      <c r="S37" s="86">
        <v>27451943</v>
      </c>
      <c r="T37" s="86">
        <f t="shared" si="6"/>
        <v>97601896</v>
      </c>
      <c r="U37" s="104">
        <f t="shared" si="7"/>
        <v>0.200040925610734</v>
      </c>
      <c r="V37" s="85">
        <v>46401548</v>
      </c>
      <c r="W37" s="86">
        <v>10235357</v>
      </c>
      <c r="X37" s="86">
        <f t="shared" si="8"/>
        <v>56636905</v>
      </c>
      <c r="Y37" s="104">
        <f t="shared" si="9"/>
        <v>0.11608072552122561</v>
      </c>
      <c r="Z37" s="85">
        <f t="shared" si="10"/>
        <v>258943169</v>
      </c>
      <c r="AA37" s="86">
        <f t="shared" si="11"/>
        <v>141284826</v>
      </c>
      <c r="AB37" s="86">
        <f t="shared" si="12"/>
        <v>400227995</v>
      </c>
      <c r="AC37" s="104">
        <f t="shared" si="13"/>
        <v>0.8202912223665021</v>
      </c>
      <c r="AD37" s="85">
        <v>97743300</v>
      </c>
      <c r="AE37" s="86">
        <v>34792262</v>
      </c>
      <c r="AF37" s="86">
        <f t="shared" si="14"/>
        <v>132535562</v>
      </c>
      <c r="AG37" s="86">
        <v>386023769</v>
      </c>
      <c r="AH37" s="86">
        <v>441076550</v>
      </c>
      <c r="AI37" s="87">
        <v>374817507</v>
      </c>
      <c r="AJ37" s="124">
        <f t="shared" si="15"/>
        <v>0.8497788127707084</v>
      </c>
      <c r="AK37" s="125">
        <f t="shared" si="16"/>
        <v>-0.5726663535029187</v>
      </c>
    </row>
    <row r="38" spans="1:37" ht="12.75">
      <c r="A38" s="62" t="s">
        <v>98</v>
      </c>
      <c r="B38" s="63" t="s">
        <v>406</v>
      </c>
      <c r="C38" s="64" t="s">
        <v>407</v>
      </c>
      <c r="D38" s="85">
        <v>584247118</v>
      </c>
      <c r="E38" s="86">
        <v>140438401</v>
      </c>
      <c r="F38" s="87">
        <f t="shared" si="0"/>
        <v>724685519</v>
      </c>
      <c r="G38" s="85">
        <v>584247118</v>
      </c>
      <c r="H38" s="86">
        <v>164371772</v>
      </c>
      <c r="I38" s="87">
        <f t="shared" si="1"/>
        <v>748618890</v>
      </c>
      <c r="J38" s="85">
        <v>109407562</v>
      </c>
      <c r="K38" s="86">
        <v>19545639</v>
      </c>
      <c r="L38" s="86">
        <f t="shared" si="2"/>
        <v>128953201</v>
      </c>
      <c r="M38" s="104">
        <f t="shared" si="3"/>
        <v>0.17794367021151972</v>
      </c>
      <c r="N38" s="85">
        <v>119621518</v>
      </c>
      <c r="O38" s="86">
        <v>37290893</v>
      </c>
      <c r="P38" s="86">
        <f t="shared" si="4"/>
        <v>156912411</v>
      </c>
      <c r="Q38" s="104">
        <f t="shared" si="5"/>
        <v>0.21652483302898728</v>
      </c>
      <c r="R38" s="85">
        <v>167675144</v>
      </c>
      <c r="S38" s="86">
        <v>9513601</v>
      </c>
      <c r="T38" s="86">
        <f t="shared" si="6"/>
        <v>177188745</v>
      </c>
      <c r="U38" s="104">
        <f t="shared" si="7"/>
        <v>0.23668751532572202</v>
      </c>
      <c r="V38" s="85">
        <v>157124991</v>
      </c>
      <c r="W38" s="86">
        <v>17720644</v>
      </c>
      <c r="X38" s="86">
        <f t="shared" si="8"/>
        <v>174845635</v>
      </c>
      <c r="Y38" s="104">
        <f t="shared" si="9"/>
        <v>0.23355760499177358</v>
      </c>
      <c r="Z38" s="85">
        <f t="shared" si="10"/>
        <v>553829215</v>
      </c>
      <c r="AA38" s="86">
        <f t="shared" si="11"/>
        <v>84070777</v>
      </c>
      <c r="AB38" s="86">
        <f t="shared" si="12"/>
        <v>637899992</v>
      </c>
      <c r="AC38" s="104">
        <f t="shared" si="13"/>
        <v>0.8521024522905106</v>
      </c>
      <c r="AD38" s="85">
        <v>134221561</v>
      </c>
      <c r="AE38" s="86">
        <v>49506346</v>
      </c>
      <c r="AF38" s="86">
        <f t="shared" si="14"/>
        <v>183727907</v>
      </c>
      <c r="AG38" s="86">
        <v>722106053</v>
      </c>
      <c r="AH38" s="86">
        <v>863718559</v>
      </c>
      <c r="AI38" s="87">
        <v>592691638</v>
      </c>
      <c r="AJ38" s="124">
        <f t="shared" si="15"/>
        <v>0.6862092192232262</v>
      </c>
      <c r="AK38" s="125">
        <f t="shared" si="16"/>
        <v>-0.04834470791636458</v>
      </c>
    </row>
    <row r="39" spans="1:37" ht="12.75">
      <c r="A39" s="62" t="s">
        <v>113</v>
      </c>
      <c r="B39" s="63" t="s">
        <v>408</v>
      </c>
      <c r="C39" s="64" t="s">
        <v>409</v>
      </c>
      <c r="D39" s="85">
        <v>866624000</v>
      </c>
      <c r="E39" s="86">
        <v>689845000</v>
      </c>
      <c r="F39" s="87">
        <f t="shared" si="0"/>
        <v>1556469000</v>
      </c>
      <c r="G39" s="85">
        <v>866624000</v>
      </c>
      <c r="H39" s="86">
        <v>689845000</v>
      </c>
      <c r="I39" s="87">
        <f t="shared" si="1"/>
        <v>1556469000</v>
      </c>
      <c r="J39" s="85">
        <v>181483339</v>
      </c>
      <c r="K39" s="86">
        <v>100187524</v>
      </c>
      <c r="L39" s="86">
        <f t="shared" si="2"/>
        <v>281670863</v>
      </c>
      <c r="M39" s="104">
        <f t="shared" si="3"/>
        <v>0.18096785930204842</v>
      </c>
      <c r="N39" s="85">
        <v>218710509</v>
      </c>
      <c r="O39" s="86">
        <v>134752501</v>
      </c>
      <c r="P39" s="86">
        <f t="shared" si="4"/>
        <v>353463010</v>
      </c>
      <c r="Q39" s="104">
        <f t="shared" si="5"/>
        <v>0.22709286853769653</v>
      </c>
      <c r="R39" s="85">
        <v>211847302</v>
      </c>
      <c r="S39" s="86">
        <v>91024385</v>
      </c>
      <c r="T39" s="86">
        <f t="shared" si="6"/>
        <v>302871687</v>
      </c>
      <c r="U39" s="104">
        <f t="shared" si="7"/>
        <v>0.19458896193885006</v>
      </c>
      <c r="V39" s="85">
        <v>125576345</v>
      </c>
      <c r="W39" s="86">
        <v>86384915</v>
      </c>
      <c r="X39" s="86">
        <f t="shared" si="8"/>
        <v>211961260</v>
      </c>
      <c r="Y39" s="104">
        <f t="shared" si="9"/>
        <v>0.13618084266374725</v>
      </c>
      <c r="Z39" s="85">
        <f t="shared" si="10"/>
        <v>737617495</v>
      </c>
      <c r="AA39" s="86">
        <f t="shared" si="11"/>
        <v>412349325</v>
      </c>
      <c r="AB39" s="86">
        <f t="shared" si="12"/>
        <v>1149966820</v>
      </c>
      <c r="AC39" s="104">
        <f t="shared" si="13"/>
        <v>0.7388305324423422</v>
      </c>
      <c r="AD39" s="85">
        <v>214869252</v>
      </c>
      <c r="AE39" s="86">
        <v>32754526</v>
      </c>
      <c r="AF39" s="86">
        <f t="shared" si="14"/>
        <v>247623778</v>
      </c>
      <c r="AG39" s="86">
        <v>1602020668</v>
      </c>
      <c r="AH39" s="86">
        <v>1638478000</v>
      </c>
      <c r="AI39" s="87">
        <v>1197039543</v>
      </c>
      <c r="AJ39" s="124">
        <f t="shared" si="15"/>
        <v>0.7305801744057595</v>
      </c>
      <c r="AK39" s="125">
        <f t="shared" si="16"/>
        <v>-0.14401895604710468</v>
      </c>
    </row>
    <row r="40" spans="1:37" ht="16.5">
      <c r="A40" s="65"/>
      <c r="B40" s="66" t="s">
        <v>410</v>
      </c>
      <c r="C40" s="67"/>
      <c r="D40" s="88">
        <f>SUM(D35:D39)</f>
        <v>2376229349</v>
      </c>
      <c r="E40" s="89">
        <f>SUM(E35:E39)</f>
        <v>1113831967</v>
      </c>
      <c r="F40" s="90">
        <f t="shared" si="0"/>
        <v>3490061316</v>
      </c>
      <c r="G40" s="88">
        <f>SUM(G35:G39)</f>
        <v>2479306763</v>
      </c>
      <c r="H40" s="89">
        <f>SUM(H35:H39)</f>
        <v>1128960437</v>
      </c>
      <c r="I40" s="90">
        <f t="shared" si="1"/>
        <v>3608267200</v>
      </c>
      <c r="J40" s="88">
        <f>SUM(J35:J39)</f>
        <v>527471045</v>
      </c>
      <c r="K40" s="89">
        <f>SUM(K35:K39)</f>
        <v>206318308</v>
      </c>
      <c r="L40" s="89">
        <f t="shared" si="2"/>
        <v>733789353</v>
      </c>
      <c r="M40" s="105">
        <f t="shared" si="3"/>
        <v>0.21025113502619047</v>
      </c>
      <c r="N40" s="88">
        <f>SUM(N35:N39)</f>
        <v>582231259</v>
      </c>
      <c r="O40" s="89">
        <f>SUM(O35:O39)</f>
        <v>269317830</v>
      </c>
      <c r="P40" s="89">
        <f t="shared" si="4"/>
        <v>851549089</v>
      </c>
      <c r="Q40" s="105">
        <f t="shared" si="5"/>
        <v>0.24399258691992562</v>
      </c>
      <c r="R40" s="88">
        <f>SUM(R35:R39)</f>
        <v>566921665</v>
      </c>
      <c r="S40" s="89">
        <f>SUM(S35:S39)</f>
        <v>164080565</v>
      </c>
      <c r="T40" s="89">
        <f t="shared" si="6"/>
        <v>731002230</v>
      </c>
      <c r="U40" s="105">
        <f t="shared" si="7"/>
        <v>0.2025909361701373</v>
      </c>
      <c r="V40" s="88">
        <f>SUM(V35:V39)</f>
        <v>423518793</v>
      </c>
      <c r="W40" s="89">
        <f>SUM(W35:W39)</f>
        <v>165340215</v>
      </c>
      <c r="X40" s="89">
        <f t="shared" si="8"/>
        <v>588859008</v>
      </c>
      <c r="Y40" s="105">
        <f t="shared" si="9"/>
        <v>0.16319717342440715</v>
      </c>
      <c r="Z40" s="88">
        <f t="shared" si="10"/>
        <v>2100142762</v>
      </c>
      <c r="AA40" s="89">
        <f t="shared" si="11"/>
        <v>805056918</v>
      </c>
      <c r="AB40" s="89">
        <f t="shared" si="12"/>
        <v>2905199680</v>
      </c>
      <c r="AC40" s="105">
        <f t="shared" si="13"/>
        <v>0.8051509267384632</v>
      </c>
      <c r="AD40" s="88">
        <f>SUM(AD35:AD39)</f>
        <v>540042064</v>
      </c>
      <c r="AE40" s="89">
        <f>SUM(AE35:AE39)</f>
        <v>158401213</v>
      </c>
      <c r="AF40" s="89">
        <f t="shared" si="14"/>
        <v>698443277</v>
      </c>
      <c r="AG40" s="89">
        <f>SUM(AG35:AG39)</f>
        <v>3447278328</v>
      </c>
      <c r="AH40" s="89">
        <f>SUM(AH35:AH39)</f>
        <v>3729957241</v>
      </c>
      <c r="AI40" s="90">
        <f>SUM(AI35:AI39)</f>
        <v>2715937510</v>
      </c>
      <c r="AJ40" s="126">
        <f t="shared" si="15"/>
        <v>0.7281417277780531</v>
      </c>
      <c r="AK40" s="127">
        <f t="shared" si="16"/>
        <v>-0.15689787933916932</v>
      </c>
    </row>
    <row r="41" spans="1:37" ht="16.5">
      <c r="A41" s="68"/>
      <c r="B41" s="69" t="s">
        <v>411</v>
      </c>
      <c r="C41" s="70"/>
      <c r="D41" s="91">
        <f>SUM(D9:D14,D16:D20,D22:D26,D28:D33,D35:D39)</f>
        <v>15798927834</v>
      </c>
      <c r="E41" s="92">
        <f>SUM(E9:E14,E16:E20,E22:E26,E28:E33,E35:E39)</f>
        <v>6261794859</v>
      </c>
      <c r="F41" s="93">
        <f t="shared" si="0"/>
        <v>22060722693</v>
      </c>
      <c r="G41" s="91">
        <f>SUM(G9:G14,G16:G20,G22:G26,G28:G33,G35:G39)</f>
        <v>16011174125</v>
      </c>
      <c r="H41" s="92">
        <f>SUM(H9:H14,H16:H20,H22:H26,H28:H33,H35:H39)</f>
        <v>6243042499</v>
      </c>
      <c r="I41" s="93">
        <f t="shared" si="1"/>
        <v>22254216624</v>
      </c>
      <c r="J41" s="91">
        <f>SUM(J9:J14,J16:J20,J22:J26,J28:J33,J35:J39)</f>
        <v>2814481777</v>
      </c>
      <c r="K41" s="92">
        <f>SUM(K9:K14,K16:K20,K22:K26,K28:K33,K35:K39)</f>
        <v>867802546</v>
      </c>
      <c r="L41" s="92">
        <f t="shared" si="2"/>
        <v>3682284323</v>
      </c>
      <c r="M41" s="106">
        <f t="shared" si="3"/>
        <v>0.16691585195295577</v>
      </c>
      <c r="N41" s="91">
        <f>SUM(N9:N14,N16:N20,N22:N26,N28:N33,N35:N39)</f>
        <v>3412258222</v>
      </c>
      <c r="O41" s="92">
        <f>SUM(O9:O14,O16:O20,O22:O26,O28:O33,O35:O39)</f>
        <v>1362994401</v>
      </c>
      <c r="P41" s="92">
        <f t="shared" si="4"/>
        <v>4775252623</v>
      </c>
      <c r="Q41" s="106">
        <f t="shared" si="5"/>
        <v>0.21645948274011967</v>
      </c>
      <c r="R41" s="91">
        <f>SUM(R9:R14,R16:R20,R22:R26,R28:R33,R35:R39)</f>
        <v>3267463565</v>
      </c>
      <c r="S41" s="92">
        <f>SUM(S9:S14,S16:S20,S22:S26,S28:S33,S35:S39)</f>
        <v>941074651</v>
      </c>
      <c r="T41" s="92">
        <f t="shared" si="6"/>
        <v>4208538216</v>
      </c>
      <c r="U41" s="106">
        <f t="shared" si="7"/>
        <v>0.18911194615861307</v>
      </c>
      <c r="V41" s="91">
        <f>SUM(V9:V14,V16:V20,V22:V26,V28:V33,V35:V39)</f>
        <v>3232936252</v>
      </c>
      <c r="W41" s="92">
        <f>SUM(W9:W14,W16:W20,W22:W26,W28:W33,W35:W39)</f>
        <v>1107442717</v>
      </c>
      <c r="X41" s="92">
        <f t="shared" si="8"/>
        <v>4340378969</v>
      </c>
      <c r="Y41" s="106">
        <f t="shared" si="9"/>
        <v>0.19503625053775786</v>
      </c>
      <c r="Z41" s="91">
        <f t="shared" si="10"/>
        <v>12727139816</v>
      </c>
      <c r="AA41" s="92">
        <f t="shared" si="11"/>
        <v>4279314315</v>
      </c>
      <c r="AB41" s="92">
        <f t="shared" si="12"/>
        <v>17006454131</v>
      </c>
      <c r="AC41" s="106">
        <f t="shared" si="13"/>
        <v>0.7641901945296711</v>
      </c>
      <c r="AD41" s="91">
        <f>SUM(AD9:AD14,AD16:AD20,AD22:AD26,AD28:AD33,AD35:AD39)</f>
        <v>3167371266</v>
      </c>
      <c r="AE41" s="92">
        <f>SUM(AE9:AE14,AE16:AE20,AE22:AE26,AE28:AE33,AE35:AE39)</f>
        <v>1422058045</v>
      </c>
      <c r="AF41" s="92">
        <f t="shared" si="14"/>
        <v>4589429311</v>
      </c>
      <c r="AG41" s="92">
        <f>SUM(AG9:AG14,AG16:AG20,AG22:AG26,AG28:AG33,AG35:AG39)</f>
        <v>20675952898</v>
      </c>
      <c r="AH41" s="92">
        <f>SUM(AH9:AH14,AH16:AH20,AH22:AH26,AH28:AH33,AH35:AH39)</f>
        <v>21683732469</v>
      </c>
      <c r="AI41" s="93">
        <f>SUM(AI9:AI14,AI16:AI20,AI22:AI26,AI28:AI33,AI35:AI39)</f>
        <v>16526266284</v>
      </c>
      <c r="AJ41" s="128">
        <f t="shared" si="15"/>
        <v>0.7621504419327559</v>
      </c>
      <c r="AK41" s="129">
        <f t="shared" si="16"/>
        <v>-0.05426608083995832</v>
      </c>
    </row>
    <row r="42" spans="1:37" ht="12.75">
      <c r="A42" s="71"/>
      <c r="B42" s="71"/>
      <c r="C42" s="71"/>
      <c r="D42" s="94"/>
      <c r="E42" s="94"/>
      <c r="F42" s="94"/>
      <c r="G42" s="94"/>
      <c r="H42" s="94"/>
      <c r="I42" s="94"/>
      <c r="J42" s="94"/>
      <c r="K42" s="94"/>
      <c r="L42" s="94"/>
      <c r="M42" s="107"/>
      <c r="N42" s="94"/>
      <c r="O42" s="94"/>
      <c r="P42" s="94"/>
      <c r="Q42" s="107"/>
      <c r="R42" s="94"/>
      <c r="S42" s="94"/>
      <c r="T42" s="94"/>
      <c r="U42" s="107"/>
      <c r="V42" s="94"/>
      <c r="W42" s="94"/>
      <c r="X42" s="94"/>
      <c r="Y42" s="107"/>
      <c r="Z42" s="94"/>
      <c r="AA42" s="94"/>
      <c r="AB42" s="94"/>
      <c r="AC42" s="107"/>
      <c r="AD42" s="94"/>
      <c r="AE42" s="94"/>
      <c r="AF42" s="94"/>
      <c r="AG42" s="94"/>
      <c r="AH42" s="94"/>
      <c r="AI42" s="94"/>
      <c r="AJ42" s="107"/>
      <c r="AK42" s="107"/>
    </row>
    <row r="43" spans="1:37" ht="12.75">
      <c r="A43" s="71"/>
      <c r="B43" s="71"/>
      <c r="C43" s="71"/>
      <c r="D43" s="94"/>
      <c r="E43" s="94"/>
      <c r="F43" s="94"/>
      <c r="G43" s="94"/>
      <c r="H43" s="94"/>
      <c r="I43" s="94"/>
      <c r="J43" s="94"/>
      <c r="K43" s="94"/>
      <c r="L43" s="94"/>
      <c r="M43" s="107"/>
      <c r="N43" s="94"/>
      <c r="O43" s="94"/>
      <c r="P43" s="94"/>
      <c r="Q43" s="107"/>
      <c r="R43" s="94"/>
      <c r="S43" s="94"/>
      <c r="T43" s="94"/>
      <c r="U43" s="107"/>
      <c r="V43" s="94"/>
      <c r="W43" s="94"/>
      <c r="X43" s="94"/>
      <c r="Y43" s="107"/>
      <c r="Z43" s="94"/>
      <c r="AA43" s="94"/>
      <c r="AB43" s="94"/>
      <c r="AC43" s="107"/>
      <c r="AD43" s="94"/>
      <c r="AE43" s="94"/>
      <c r="AF43" s="94"/>
      <c r="AG43" s="94"/>
      <c r="AH43" s="94"/>
      <c r="AI43" s="94"/>
      <c r="AJ43" s="107"/>
      <c r="AK43" s="107"/>
    </row>
    <row r="44" spans="1:37" ht="12.75">
      <c r="A44" s="71"/>
      <c r="B44" s="71"/>
      <c r="C44" s="71"/>
      <c r="D44" s="94"/>
      <c r="E44" s="94"/>
      <c r="F44" s="94"/>
      <c r="G44" s="94"/>
      <c r="H44" s="94"/>
      <c r="I44" s="94"/>
      <c r="J44" s="94"/>
      <c r="K44" s="94"/>
      <c r="L44" s="94"/>
      <c r="M44" s="107"/>
      <c r="N44" s="94"/>
      <c r="O44" s="94"/>
      <c r="P44" s="94"/>
      <c r="Q44" s="107"/>
      <c r="R44" s="94"/>
      <c r="S44" s="94"/>
      <c r="T44" s="94"/>
      <c r="U44" s="107"/>
      <c r="V44" s="94"/>
      <c r="W44" s="94"/>
      <c r="X44" s="94"/>
      <c r="Y44" s="107"/>
      <c r="Z44" s="94"/>
      <c r="AA44" s="94"/>
      <c r="AB44" s="94"/>
      <c r="AC44" s="107"/>
      <c r="AD44" s="94"/>
      <c r="AE44" s="94"/>
      <c r="AF44" s="94"/>
      <c r="AG44" s="94"/>
      <c r="AH44" s="94"/>
      <c r="AI44" s="94"/>
      <c r="AJ44" s="107"/>
      <c r="AK44" s="107"/>
    </row>
    <row r="45" spans="1:37" ht="12.75">
      <c r="A45" s="71"/>
      <c r="B45" s="71"/>
      <c r="C45" s="71"/>
      <c r="D45" s="94"/>
      <c r="E45" s="94"/>
      <c r="F45" s="94"/>
      <c r="G45" s="94"/>
      <c r="H45" s="94"/>
      <c r="I45" s="94"/>
      <c r="J45" s="94"/>
      <c r="K45" s="94"/>
      <c r="L45" s="94"/>
      <c r="M45" s="107"/>
      <c r="N45" s="94"/>
      <c r="O45" s="94"/>
      <c r="P45" s="94"/>
      <c r="Q45" s="107"/>
      <c r="R45" s="94"/>
      <c r="S45" s="94"/>
      <c r="T45" s="94"/>
      <c r="U45" s="107"/>
      <c r="V45" s="94"/>
      <c r="W45" s="94"/>
      <c r="X45" s="94"/>
      <c r="Y45" s="107"/>
      <c r="Z45" s="94"/>
      <c r="AA45" s="94"/>
      <c r="AB45" s="94"/>
      <c r="AC45" s="107"/>
      <c r="AD45" s="94"/>
      <c r="AE45" s="94"/>
      <c r="AF45" s="94"/>
      <c r="AG45" s="94"/>
      <c r="AH45" s="94"/>
      <c r="AI45" s="94"/>
      <c r="AJ45" s="107"/>
      <c r="AK45" s="107"/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84"/>
  <sheetViews>
    <sheetView showGridLines="0" zoomScalePageLayoutView="0" workbookViewId="0" topLeftCell="A1">
      <selection activeCell="AJ9" sqref="AJ9:AK8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2" width="12.140625" style="0" customWidth="1"/>
    <col min="13" max="13" width="13.7109375" style="0" customWidth="1"/>
    <col min="14" max="16" width="12.140625" style="0" customWidth="1"/>
    <col min="17" max="17" width="13.7109375" style="0" customWidth="1"/>
    <col min="18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1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</row>
    <row r="3" spans="1:37" ht="16.5">
      <c r="A3" s="5"/>
      <c r="B3" s="133" t="s">
        <v>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</row>
    <row r="4" spans="1:37" ht="15" customHeight="1">
      <c r="A4" s="8"/>
      <c r="B4" s="9"/>
      <c r="C4" s="10"/>
      <c r="D4" s="135" t="s">
        <v>2</v>
      </c>
      <c r="E4" s="135"/>
      <c r="F4" s="135"/>
      <c r="G4" s="135" t="s">
        <v>3</v>
      </c>
      <c r="H4" s="135"/>
      <c r="I4" s="135"/>
      <c r="J4" s="136" t="s">
        <v>4</v>
      </c>
      <c r="K4" s="137"/>
      <c r="L4" s="137"/>
      <c r="M4" s="138"/>
      <c r="N4" s="136" t="s">
        <v>5</v>
      </c>
      <c r="O4" s="139"/>
      <c r="P4" s="139"/>
      <c r="Q4" s="140"/>
      <c r="R4" s="136" t="s">
        <v>6</v>
      </c>
      <c r="S4" s="139"/>
      <c r="T4" s="139"/>
      <c r="U4" s="140"/>
      <c r="V4" s="136" t="s">
        <v>7</v>
      </c>
      <c r="W4" s="141"/>
      <c r="X4" s="141"/>
      <c r="Y4" s="142"/>
      <c r="Z4" s="136" t="s">
        <v>8</v>
      </c>
      <c r="AA4" s="137"/>
      <c r="AB4" s="137"/>
      <c r="AC4" s="138"/>
      <c r="AD4" s="136" t="s">
        <v>9</v>
      </c>
      <c r="AE4" s="137"/>
      <c r="AF4" s="137"/>
      <c r="AG4" s="137"/>
      <c r="AH4" s="137"/>
      <c r="AI4" s="137"/>
      <c r="AJ4" s="138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32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98</v>
      </c>
      <c r="B9" s="63" t="s">
        <v>412</v>
      </c>
      <c r="C9" s="64" t="s">
        <v>413</v>
      </c>
      <c r="D9" s="85">
        <v>406048357</v>
      </c>
      <c r="E9" s="86">
        <v>133185000</v>
      </c>
      <c r="F9" s="87">
        <f>$D9+$E9</f>
        <v>539233357</v>
      </c>
      <c r="G9" s="85">
        <v>406048357</v>
      </c>
      <c r="H9" s="86">
        <v>133185000</v>
      </c>
      <c r="I9" s="87">
        <f>$G9+$H9</f>
        <v>539233357</v>
      </c>
      <c r="J9" s="85">
        <v>58632998</v>
      </c>
      <c r="K9" s="86">
        <v>60908462</v>
      </c>
      <c r="L9" s="86">
        <f>$J9+$K9</f>
        <v>119541460</v>
      </c>
      <c r="M9" s="104">
        <f>IF($F9=0,0,$L9/$F9)</f>
        <v>0.22168780630535065</v>
      </c>
      <c r="N9" s="85">
        <v>50376691</v>
      </c>
      <c r="O9" s="86">
        <v>33853677</v>
      </c>
      <c r="P9" s="86">
        <f>$N9+$O9</f>
        <v>84230368</v>
      </c>
      <c r="Q9" s="104">
        <f>IF($F9=0,0,$P9/$F9)</f>
        <v>0.15620392712463446</v>
      </c>
      <c r="R9" s="85">
        <v>86292886</v>
      </c>
      <c r="S9" s="86">
        <v>35266749</v>
      </c>
      <c r="T9" s="86">
        <f>$R9+$S9</f>
        <v>121559635</v>
      </c>
      <c r="U9" s="104">
        <f>IF($I9=0,0,$T9/$I9)</f>
        <v>0.2254304809262755</v>
      </c>
      <c r="V9" s="85">
        <v>55988432</v>
      </c>
      <c r="W9" s="86">
        <v>12336734</v>
      </c>
      <c r="X9" s="86">
        <f>$V9+$W9</f>
        <v>68325166</v>
      </c>
      <c r="Y9" s="104">
        <f>IF($I9=0,0,$X9/$I9)</f>
        <v>0.12670797366862452</v>
      </c>
      <c r="Z9" s="85">
        <f>$J9+$N9+$R9+$V9</f>
        <v>251291007</v>
      </c>
      <c r="AA9" s="86">
        <f>$K9+$O9+$S9+$W9</f>
        <v>142365622</v>
      </c>
      <c r="AB9" s="86">
        <f>$Z9+$AA9</f>
        <v>393656629</v>
      </c>
      <c r="AC9" s="104">
        <f>IF($I9=0,0,$AB9/$I9)</f>
        <v>0.7300301880248851</v>
      </c>
      <c r="AD9" s="85">
        <v>46313268</v>
      </c>
      <c r="AE9" s="86">
        <v>10478874</v>
      </c>
      <c r="AF9" s="86">
        <f>$AD9+$AE9</f>
        <v>56792142</v>
      </c>
      <c r="AG9" s="86">
        <v>502530472</v>
      </c>
      <c r="AH9" s="86">
        <v>495841836</v>
      </c>
      <c r="AI9" s="87">
        <v>293657269</v>
      </c>
      <c r="AJ9" s="124">
        <f>IF($AH9=0,0,$AI9/$AH9)</f>
        <v>0.5922397984183004</v>
      </c>
      <c r="AK9" s="125">
        <f>IF($AF9=0,0,(($X9/$AF9)-1))</f>
        <v>0.20307429151025858</v>
      </c>
    </row>
    <row r="10" spans="1:37" ht="12.75">
      <c r="A10" s="62" t="s">
        <v>98</v>
      </c>
      <c r="B10" s="63" t="s">
        <v>414</v>
      </c>
      <c r="C10" s="64" t="s">
        <v>415</v>
      </c>
      <c r="D10" s="85">
        <v>791766890</v>
      </c>
      <c r="E10" s="86">
        <v>79055238</v>
      </c>
      <c r="F10" s="87">
        <f aca="true" t="shared" si="0" ref="F10:F32">$D10+$E10</f>
        <v>870822128</v>
      </c>
      <c r="G10" s="85">
        <v>780658602</v>
      </c>
      <c r="H10" s="86">
        <v>74066349</v>
      </c>
      <c r="I10" s="87">
        <f aca="true" t="shared" si="1" ref="I10:I32">$G10+$H10</f>
        <v>854724951</v>
      </c>
      <c r="J10" s="85">
        <v>129742885</v>
      </c>
      <c r="K10" s="86">
        <v>19391657</v>
      </c>
      <c r="L10" s="86">
        <f aca="true" t="shared" si="2" ref="L10:L32">$J10+$K10</f>
        <v>149134542</v>
      </c>
      <c r="M10" s="104">
        <f aca="true" t="shared" si="3" ref="M10:M32">IF($F10=0,0,$L10/$F10)</f>
        <v>0.17125718008856108</v>
      </c>
      <c r="N10" s="85">
        <v>207825120</v>
      </c>
      <c r="O10" s="86">
        <v>12939412</v>
      </c>
      <c r="P10" s="86">
        <f aca="true" t="shared" si="4" ref="P10:P32">$N10+$O10</f>
        <v>220764532</v>
      </c>
      <c r="Q10" s="104">
        <f aca="true" t="shared" si="5" ref="Q10:Q32">IF($F10=0,0,$P10/$F10)</f>
        <v>0.25351277247286486</v>
      </c>
      <c r="R10" s="85">
        <v>134982231</v>
      </c>
      <c r="S10" s="86">
        <v>15116645</v>
      </c>
      <c r="T10" s="86">
        <f aca="true" t="shared" si="6" ref="T10:T32">$R10+$S10</f>
        <v>150098876</v>
      </c>
      <c r="U10" s="104">
        <f aca="true" t="shared" si="7" ref="U10:U32">IF($I10=0,0,$T10/$I10)</f>
        <v>0.1756107339845283</v>
      </c>
      <c r="V10" s="85">
        <v>153560549</v>
      </c>
      <c r="W10" s="86">
        <v>10837431</v>
      </c>
      <c r="X10" s="86">
        <f aca="true" t="shared" si="8" ref="X10:X32">$V10+$W10</f>
        <v>164397980</v>
      </c>
      <c r="Y10" s="104">
        <f aca="true" t="shared" si="9" ref="Y10:Y32">IF($I10=0,0,$X10/$I10)</f>
        <v>0.19234021401581852</v>
      </c>
      <c r="Z10" s="85">
        <f aca="true" t="shared" si="10" ref="Z10:Z32">$J10+$N10+$R10+$V10</f>
        <v>626110785</v>
      </c>
      <c r="AA10" s="86">
        <f aca="true" t="shared" si="11" ref="AA10:AA32">$K10+$O10+$S10+$W10</f>
        <v>58285145</v>
      </c>
      <c r="AB10" s="86">
        <f aca="true" t="shared" si="12" ref="AB10:AB32">$Z10+$AA10</f>
        <v>684395930</v>
      </c>
      <c r="AC10" s="104">
        <f aca="true" t="shared" si="13" ref="AC10:AC32">IF($I10=0,0,$AB10/$I10)</f>
        <v>0.8007206636465676</v>
      </c>
      <c r="AD10" s="85">
        <v>61960827</v>
      </c>
      <c r="AE10" s="86">
        <v>6132128</v>
      </c>
      <c r="AF10" s="86">
        <f aca="true" t="shared" si="14" ref="AF10:AF32">$AD10+$AE10</f>
        <v>68092955</v>
      </c>
      <c r="AG10" s="86">
        <v>814787652</v>
      </c>
      <c r="AH10" s="86">
        <v>819391219</v>
      </c>
      <c r="AI10" s="87">
        <v>529246468</v>
      </c>
      <c r="AJ10" s="124">
        <f aca="true" t="shared" si="15" ref="AJ10:AJ32">IF($AH10=0,0,$AI10/$AH10)</f>
        <v>0.6459020498729557</v>
      </c>
      <c r="AK10" s="125">
        <f aca="true" t="shared" si="16" ref="AK10:AK32">IF($AF10=0,0,(($X10/$AF10)-1))</f>
        <v>1.4143170170834853</v>
      </c>
    </row>
    <row r="11" spans="1:37" ht="12.75">
      <c r="A11" s="62" t="s">
        <v>98</v>
      </c>
      <c r="B11" s="63" t="s">
        <v>416</v>
      </c>
      <c r="C11" s="64" t="s">
        <v>417</v>
      </c>
      <c r="D11" s="85">
        <v>550839542</v>
      </c>
      <c r="E11" s="86">
        <v>125604250</v>
      </c>
      <c r="F11" s="87">
        <f t="shared" si="0"/>
        <v>676443792</v>
      </c>
      <c r="G11" s="85">
        <v>540357859</v>
      </c>
      <c r="H11" s="86">
        <v>155699582</v>
      </c>
      <c r="I11" s="87">
        <f t="shared" si="1"/>
        <v>696057441</v>
      </c>
      <c r="J11" s="85">
        <v>76468481</v>
      </c>
      <c r="K11" s="86">
        <v>16147024</v>
      </c>
      <c r="L11" s="86">
        <f t="shared" si="2"/>
        <v>92615505</v>
      </c>
      <c r="M11" s="104">
        <f t="shared" si="3"/>
        <v>0.13691530042159067</v>
      </c>
      <c r="N11" s="85">
        <v>103510466</v>
      </c>
      <c r="O11" s="86">
        <v>54435848</v>
      </c>
      <c r="P11" s="86">
        <f t="shared" si="4"/>
        <v>157946314</v>
      </c>
      <c r="Q11" s="104">
        <f t="shared" si="5"/>
        <v>0.23349510464573825</v>
      </c>
      <c r="R11" s="85">
        <v>122344281</v>
      </c>
      <c r="S11" s="86">
        <v>32374025</v>
      </c>
      <c r="T11" s="86">
        <f t="shared" si="6"/>
        <v>154718306</v>
      </c>
      <c r="U11" s="104">
        <f t="shared" si="7"/>
        <v>0.22227807201905914</v>
      </c>
      <c r="V11" s="85">
        <v>106762019</v>
      </c>
      <c r="W11" s="86">
        <v>15031818</v>
      </c>
      <c r="X11" s="86">
        <f t="shared" si="8"/>
        <v>121793837</v>
      </c>
      <c r="Y11" s="104">
        <f t="shared" si="9"/>
        <v>0.17497670425737177</v>
      </c>
      <c r="Z11" s="85">
        <f t="shared" si="10"/>
        <v>409085247</v>
      </c>
      <c r="AA11" s="86">
        <f t="shared" si="11"/>
        <v>117988715</v>
      </c>
      <c r="AB11" s="86">
        <f t="shared" si="12"/>
        <v>527073962</v>
      </c>
      <c r="AC11" s="104">
        <f t="shared" si="13"/>
        <v>0.757227681156274</v>
      </c>
      <c r="AD11" s="85">
        <v>110106637</v>
      </c>
      <c r="AE11" s="86">
        <v>22379168</v>
      </c>
      <c r="AF11" s="86">
        <f t="shared" si="14"/>
        <v>132485805</v>
      </c>
      <c r="AG11" s="86">
        <v>556700127</v>
      </c>
      <c r="AH11" s="86">
        <v>618953592</v>
      </c>
      <c r="AI11" s="87">
        <v>545596977</v>
      </c>
      <c r="AJ11" s="124">
        <f t="shared" si="15"/>
        <v>0.8814828511408008</v>
      </c>
      <c r="AK11" s="125">
        <f t="shared" si="16"/>
        <v>-0.0807027439656649</v>
      </c>
    </row>
    <row r="12" spans="1:37" ht="12.75">
      <c r="A12" s="62" t="s">
        <v>98</v>
      </c>
      <c r="B12" s="63" t="s">
        <v>418</v>
      </c>
      <c r="C12" s="64" t="s">
        <v>419</v>
      </c>
      <c r="D12" s="85">
        <v>307123340</v>
      </c>
      <c r="E12" s="86">
        <v>48930000</v>
      </c>
      <c r="F12" s="87">
        <f t="shared" si="0"/>
        <v>356053340</v>
      </c>
      <c r="G12" s="85">
        <v>307123340</v>
      </c>
      <c r="H12" s="86">
        <v>53337812</v>
      </c>
      <c r="I12" s="87">
        <f t="shared" si="1"/>
        <v>360461152</v>
      </c>
      <c r="J12" s="85">
        <v>43767964</v>
      </c>
      <c r="K12" s="86">
        <v>1945283</v>
      </c>
      <c r="L12" s="86">
        <f t="shared" si="2"/>
        <v>45713247</v>
      </c>
      <c r="M12" s="104">
        <f t="shared" si="3"/>
        <v>0.12838876051548906</v>
      </c>
      <c r="N12" s="85">
        <v>43036318</v>
      </c>
      <c r="O12" s="86">
        <v>18042241</v>
      </c>
      <c r="P12" s="86">
        <f t="shared" si="4"/>
        <v>61078559</v>
      </c>
      <c r="Q12" s="104">
        <f t="shared" si="5"/>
        <v>0.17154328337433936</v>
      </c>
      <c r="R12" s="85">
        <v>42111800</v>
      </c>
      <c r="S12" s="86">
        <v>4330878</v>
      </c>
      <c r="T12" s="86">
        <f t="shared" si="6"/>
        <v>46442678</v>
      </c>
      <c r="U12" s="104">
        <f t="shared" si="7"/>
        <v>0.12884239464451358</v>
      </c>
      <c r="V12" s="85">
        <v>58115464</v>
      </c>
      <c r="W12" s="86">
        <v>20347674</v>
      </c>
      <c r="X12" s="86">
        <f t="shared" si="8"/>
        <v>78463138</v>
      </c>
      <c r="Y12" s="104">
        <f t="shared" si="9"/>
        <v>0.2176743251378168</v>
      </c>
      <c r="Z12" s="85">
        <f t="shared" si="10"/>
        <v>187031546</v>
      </c>
      <c r="AA12" s="86">
        <f t="shared" si="11"/>
        <v>44666076</v>
      </c>
      <c r="AB12" s="86">
        <f t="shared" si="12"/>
        <v>231697622</v>
      </c>
      <c r="AC12" s="104">
        <f t="shared" si="13"/>
        <v>0.6427811172284108</v>
      </c>
      <c r="AD12" s="85">
        <v>51082675</v>
      </c>
      <c r="AE12" s="86">
        <v>6812572</v>
      </c>
      <c r="AF12" s="86">
        <f t="shared" si="14"/>
        <v>57895247</v>
      </c>
      <c r="AG12" s="86">
        <v>335702255</v>
      </c>
      <c r="AH12" s="86">
        <v>316991459</v>
      </c>
      <c r="AI12" s="87">
        <v>226305760</v>
      </c>
      <c r="AJ12" s="124">
        <f t="shared" si="15"/>
        <v>0.7139175317654222</v>
      </c>
      <c r="AK12" s="125">
        <f t="shared" si="16"/>
        <v>0.3552604413277656</v>
      </c>
    </row>
    <row r="13" spans="1:37" ht="12.75">
      <c r="A13" s="62" t="s">
        <v>98</v>
      </c>
      <c r="B13" s="63" t="s">
        <v>420</v>
      </c>
      <c r="C13" s="64" t="s">
        <v>421</v>
      </c>
      <c r="D13" s="85">
        <v>921119362</v>
      </c>
      <c r="E13" s="86">
        <v>68341350</v>
      </c>
      <c r="F13" s="87">
        <f t="shared" si="0"/>
        <v>989460712</v>
      </c>
      <c r="G13" s="85">
        <v>921119362</v>
      </c>
      <c r="H13" s="86">
        <v>98500000</v>
      </c>
      <c r="I13" s="87">
        <f t="shared" si="1"/>
        <v>1019619362</v>
      </c>
      <c r="J13" s="85">
        <v>111757263</v>
      </c>
      <c r="K13" s="86">
        <v>5299399</v>
      </c>
      <c r="L13" s="86">
        <f t="shared" si="2"/>
        <v>117056662</v>
      </c>
      <c r="M13" s="104">
        <f t="shared" si="3"/>
        <v>0.11830349662230955</v>
      </c>
      <c r="N13" s="85">
        <v>147567477</v>
      </c>
      <c r="O13" s="86">
        <v>7318513</v>
      </c>
      <c r="P13" s="86">
        <f t="shared" si="4"/>
        <v>154885990</v>
      </c>
      <c r="Q13" s="104">
        <f t="shared" si="5"/>
        <v>0.15653576551506374</v>
      </c>
      <c r="R13" s="85">
        <v>229680224</v>
      </c>
      <c r="S13" s="86">
        <v>8712313</v>
      </c>
      <c r="T13" s="86">
        <f t="shared" si="6"/>
        <v>238392537</v>
      </c>
      <c r="U13" s="104">
        <f t="shared" si="7"/>
        <v>0.23380542375381058</v>
      </c>
      <c r="V13" s="85">
        <v>167790560</v>
      </c>
      <c r="W13" s="86">
        <v>12539365</v>
      </c>
      <c r="X13" s="86">
        <f t="shared" si="8"/>
        <v>180329925</v>
      </c>
      <c r="Y13" s="104">
        <f t="shared" si="9"/>
        <v>0.17686004377778775</v>
      </c>
      <c r="Z13" s="85">
        <f t="shared" si="10"/>
        <v>656795524</v>
      </c>
      <c r="AA13" s="86">
        <f t="shared" si="11"/>
        <v>33869590</v>
      </c>
      <c r="AB13" s="86">
        <f t="shared" si="12"/>
        <v>690665114</v>
      </c>
      <c r="AC13" s="104">
        <f t="shared" si="13"/>
        <v>0.6773754400321009</v>
      </c>
      <c r="AD13" s="85">
        <v>180940309</v>
      </c>
      <c r="AE13" s="86">
        <v>9588774</v>
      </c>
      <c r="AF13" s="86">
        <f t="shared" si="14"/>
        <v>190529083</v>
      </c>
      <c r="AG13" s="86">
        <v>969608000</v>
      </c>
      <c r="AH13" s="86">
        <v>953659253</v>
      </c>
      <c r="AI13" s="87">
        <v>682821892</v>
      </c>
      <c r="AJ13" s="124">
        <f t="shared" si="15"/>
        <v>0.7160019575671228</v>
      </c>
      <c r="AK13" s="125">
        <f t="shared" si="16"/>
        <v>-0.05353071478331739</v>
      </c>
    </row>
    <row r="14" spans="1:37" ht="12.75">
      <c r="A14" s="62" t="s">
        <v>98</v>
      </c>
      <c r="B14" s="63" t="s">
        <v>422</v>
      </c>
      <c r="C14" s="64" t="s">
        <v>423</v>
      </c>
      <c r="D14" s="85">
        <v>213355063</v>
      </c>
      <c r="E14" s="86">
        <v>40122200</v>
      </c>
      <c r="F14" s="87">
        <f t="shared" si="0"/>
        <v>253477263</v>
      </c>
      <c r="G14" s="85">
        <v>227355063</v>
      </c>
      <c r="H14" s="86">
        <v>40122200</v>
      </c>
      <c r="I14" s="87">
        <f t="shared" si="1"/>
        <v>267477263</v>
      </c>
      <c r="J14" s="85">
        <v>51540384</v>
      </c>
      <c r="K14" s="86">
        <v>15381483</v>
      </c>
      <c r="L14" s="86">
        <f t="shared" si="2"/>
        <v>66921867</v>
      </c>
      <c r="M14" s="104">
        <f t="shared" si="3"/>
        <v>0.26401526593728447</v>
      </c>
      <c r="N14" s="85">
        <v>39511376</v>
      </c>
      <c r="O14" s="86">
        <v>4124000</v>
      </c>
      <c r="P14" s="86">
        <f t="shared" si="4"/>
        <v>43635376</v>
      </c>
      <c r="Q14" s="104">
        <f t="shared" si="5"/>
        <v>0.17214710102025996</v>
      </c>
      <c r="R14" s="85">
        <v>37599744</v>
      </c>
      <c r="S14" s="86">
        <v>1622242</v>
      </c>
      <c r="T14" s="86">
        <f t="shared" si="6"/>
        <v>39221986</v>
      </c>
      <c r="U14" s="104">
        <f t="shared" si="7"/>
        <v>0.14663671057528355</v>
      </c>
      <c r="V14" s="85">
        <v>41490971</v>
      </c>
      <c r="W14" s="86">
        <v>16851062</v>
      </c>
      <c r="X14" s="86">
        <f t="shared" si="8"/>
        <v>58342033</v>
      </c>
      <c r="Y14" s="104">
        <f t="shared" si="9"/>
        <v>0.2181195977020297</v>
      </c>
      <c r="Z14" s="85">
        <f t="shared" si="10"/>
        <v>170142475</v>
      </c>
      <c r="AA14" s="86">
        <f t="shared" si="11"/>
        <v>37978787</v>
      </c>
      <c r="AB14" s="86">
        <f t="shared" si="12"/>
        <v>208121262</v>
      </c>
      <c r="AC14" s="104">
        <f t="shared" si="13"/>
        <v>0.7780895455027892</v>
      </c>
      <c r="AD14" s="85">
        <v>33936805</v>
      </c>
      <c r="AE14" s="86">
        <v>8471496</v>
      </c>
      <c r="AF14" s="86">
        <f t="shared" si="14"/>
        <v>42408301</v>
      </c>
      <c r="AG14" s="86">
        <v>230134013</v>
      </c>
      <c r="AH14" s="86">
        <v>252297206</v>
      </c>
      <c r="AI14" s="87">
        <v>146692692</v>
      </c>
      <c r="AJ14" s="124">
        <f t="shared" si="15"/>
        <v>0.5814281272698676</v>
      </c>
      <c r="AK14" s="125">
        <f t="shared" si="16"/>
        <v>0.37572200782106324</v>
      </c>
    </row>
    <row r="15" spans="1:37" ht="12.75">
      <c r="A15" s="62" t="s">
        <v>98</v>
      </c>
      <c r="B15" s="63" t="s">
        <v>70</v>
      </c>
      <c r="C15" s="64" t="s">
        <v>71</v>
      </c>
      <c r="D15" s="85">
        <v>1655806577</v>
      </c>
      <c r="E15" s="86">
        <v>104396000</v>
      </c>
      <c r="F15" s="87">
        <f t="shared" si="0"/>
        <v>1760202577</v>
      </c>
      <c r="G15" s="85">
        <v>1655806577</v>
      </c>
      <c r="H15" s="86">
        <v>104396000</v>
      </c>
      <c r="I15" s="87">
        <f t="shared" si="1"/>
        <v>1760202577</v>
      </c>
      <c r="J15" s="85">
        <v>267162352</v>
      </c>
      <c r="K15" s="86">
        <v>3262540</v>
      </c>
      <c r="L15" s="86">
        <f t="shared" si="2"/>
        <v>270424892</v>
      </c>
      <c r="M15" s="104">
        <f t="shared" si="3"/>
        <v>0.1536328235928949</v>
      </c>
      <c r="N15" s="85">
        <v>0</v>
      </c>
      <c r="O15" s="86">
        <v>3590958</v>
      </c>
      <c r="P15" s="86">
        <f t="shared" si="4"/>
        <v>3590958</v>
      </c>
      <c r="Q15" s="104">
        <f t="shared" si="5"/>
        <v>0.0020400822308306392</v>
      </c>
      <c r="R15" s="85">
        <v>0</v>
      </c>
      <c r="S15" s="86">
        <v>10993755</v>
      </c>
      <c r="T15" s="86">
        <f t="shared" si="6"/>
        <v>10993755</v>
      </c>
      <c r="U15" s="104">
        <f t="shared" si="7"/>
        <v>0.006245732817149489</v>
      </c>
      <c r="V15" s="85">
        <v>1097217986</v>
      </c>
      <c r="W15" s="86">
        <v>33831828</v>
      </c>
      <c r="X15" s="86">
        <f t="shared" si="8"/>
        <v>1131049814</v>
      </c>
      <c r="Y15" s="104">
        <f t="shared" si="9"/>
        <v>0.6425679798331531</v>
      </c>
      <c r="Z15" s="85">
        <f t="shared" si="10"/>
        <v>1364380338</v>
      </c>
      <c r="AA15" s="86">
        <f t="shared" si="11"/>
        <v>51679081</v>
      </c>
      <c r="AB15" s="86">
        <f t="shared" si="12"/>
        <v>1416059419</v>
      </c>
      <c r="AC15" s="104">
        <f t="shared" si="13"/>
        <v>0.804486618474028</v>
      </c>
      <c r="AD15" s="85">
        <v>452386418</v>
      </c>
      <c r="AE15" s="86">
        <v>23245926</v>
      </c>
      <c r="AF15" s="86">
        <f t="shared" si="14"/>
        <v>475632344</v>
      </c>
      <c r="AG15" s="86">
        <v>1809172686</v>
      </c>
      <c r="AH15" s="86">
        <v>1821721043</v>
      </c>
      <c r="AI15" s="87">
        <v>1708750043</v>
      </c>
      <c r="AJ15" s="124">
        <f t="shared" si="15"/>
        <v>0.9379866635267274</v>
      </c>
      <c r="AK15" s="125">
        <f t="shared" si="16"/>
        <v>1.3779918003221412</v>
      </c>
    </row>
    <row r="16" spans="1:37" ht="12.75">
      <c r="A16" s="62" t="s">
        <v>113</v>
      </c>
      <c r="B16" s="63" t="s">
        <v>424</v>
      </c>
      <c r="C16" s="64" t="s">
        <v>425</v>
      </c>
      <c r="D16" s="85">
        <v>482965355</v>
      </c>
      <c r="E16" s="86">
        <v>28050000</v>
      </c>
      <c r="F16" s="87">
        <f t="shared" si="0"/>
        <v>511015355</v>
      </c>
      <c r="G16" s="85">
        <v>458402145</v>
      </c>
      <c r="H16" s="86">
        <v>28505020</v>
      </c>
      <c r="I16" s="87">
        <f t="shared" si="1"/>
        <v>486907165</v>
      </c>
      <c r="J16" s="85">
        <v>59875310</v>
      </c>
      <c r="K16" s="86">
        <v>4500495</v>
      </c>
      <c r="L16" s="86">
        <f t="shared" si="2"/>
        <v>64375805</v>
      </c>
      <c r="M16" s="104">
        <f t="shared" si="3"/>
        <v>0.1259762634725526</v>
      </c>
      <c r="N16" s="85">
        <v>123509410</v>
      </c>
      <c r="O16" s="86">
        <v>3847243</v>
      </c>
      <c r="P16" s="86">
        <f t="shared" si="4"/>
        <v>127356653</v>
      </c>
      <c r="Q16" s="104">
        <f t="shared" si="5"/>
        <v>0.24922275182905218</v>
      </c>
      <c r="R16" s="85">
        <v>98086983</v>
      </c>
      <c r="S16" s="86">
        <v>5835900</v>
      </c>
      <c r="T16" s="86">
        <f t="shared" si="6"/>
        <v>103922883</v>
      </c>
      <c r="U16" s="104">
        <f t="shared" si="7"/>
        <v>0.21343469652988162</v>
      </c>
      <c r="V16" s="85">
        <v>112616417</v>
      </c>
      <c r="W16" s="86">
        <v>4882963</v>
      </c>
      <c r="X16" s="86">
        <f t="shared" si="8"/>
        <v>117499380</v>
      </c>
      <c r="Y16" s="104">
        <f t="shared" si="9"/>
        <v>0.24131782903625992</v>
      </c>
      <c r="Z16" s="85">
        <f t="shared" si="10"/>
        <v>394088120</v>
      </c>
      <c r="AA16" s="86">
        <f t="shared" si="11"/>
        <v>19066601</v>
      </c>
      <c r="AB16" s="86">
        <f t="shared" si="12"/>
        <v>413154721</v>
      </c>
      <c r="AC16" s="104">
        <f t="shared" si="13"/>
        <v>0.8485287354520651</v>
      </c>
      <c r="AD16" s="85">
        <v>99561028</v>
      </c>
      <c r="AE16" s="86">
        <v>672540</v>
      </c>
      <c r="AF16" s="86">
        <f t="shared" si="14"/>
        <v>100233568</v>
      </c>
      <c r="AG16" s="86">
        <v>435948665</v>
      </c>
      <c r="AH16" s="86">
        <v>433391024</v>
      </c>
      <c r="AI16" s="87">
        <v>355779344</v>
      </c>
      <c r="AJ16" s="124">
        <f t="shared" si="15"/>
        <v>0.8209199644153221</v>
      </c>
      <c r="AK16" s="125">
        <f t="shared" si="16"/>
        <v>0.1722557856066742</v>
      </c>
    </row>
    <row r="17" spans="1:37" ht="16.5">
      <c r="A17" s="65"/>
      <c r="B17" s="66" t="s">
        <v>426</v>
      </c>
      <c r="C17" s="67"/>
      <c r="D17" s="88">
        <f>SUM(D9:D16)</f>
        <v>5329024486</v>
      </c>
      <c r="E17" s="89">
        <f>SUM(E9:E16)</f>
        <v>627684038</v>
      </c>
      <c r="F17" s="90">
        <f t="shared" si="0"/>
        <v>5956708524</v>
      </c>
      <c r="G17" s="88">
        <f>SUM(G9:G16)</f>
        <v>5296871305</v>
      </c>
      <c r="H17" s="89">
        <f>SUM(H9:H16)</f>
        <v>687811963</v>
      </c>
      <c r="I17" s="90">
        <f t="shared" si="1"/>
        <v>5984683268</v>
      </c>
      <c r="J17" s="88">
        <f>SUM(J9:J16)</f>
        <v>798947637</v>
      </c>
      <c r="K17" s="89">
        <f>SUM(K9:K16)</f>
        <v>126836343</v>
      </c>
      <c r="L17" s="89">
        <f t="shared" si="2"/>
        <v>925783980</v>
      </c>
      <c r="M17" s="105">
        <f t="shared" si="3"/>
        <v>0.15541871425636336</v>
      </c>
      <c r="N17" s="88">
        <f>SUM(N9:N16)</f>
        <v>715336858</v>
      </c>
      <c r="O17" s="89">
        <f>SUM(O9:O16)</f>
        <v>138151892</v>
      </c>
      <c r="P17" s="89">
        <f t="shared" si="4"/>
        <v>853488750</v>
      </c>
      <c r="Q17" s="105">
        <f t="shared" si="5"/>
        <v>0.14328193944041973</v>
      </c>
      <c r="R17" s="88">
        <f>SUM(R9:R16)</f>
        <v>751098149</v>
      </c>
      <c r="S17" s="89">
        <f>SUM(S9:S16)</f>
        <v>114252507</v>
      </c>
      <c r="T17" s="89">
        <f t="shared" si="6"/>
        <v>865350656</v>
      </c>
      <c r="U17" s="105">
        <f t="shared" si="7"/>
        <v>0.14459422783942724</v>
      </c>
      <c r="V17" s="88">
        <f>SUM(V9:V16)</f>
        <v>1793542398</v>
      </c>
      <c r="W17" s="89">
        <f>SUM(W9:W16)</f>
        <v>126658875</v>
      </c>
      <c r="X17" s="89">
        <f t="shared" si="8"/>
        <v>1920201273</v>
      </c>
      <c r="Y17" s="105">
        <f t="shared" si="9"/>
        <v>0.32085261441775603</v>
      </c>
      <c r="Z17" s="88">
        <f t="shared" si="10"/>
        <v>4058925042</v>
      </c>
      <c r="AA17" s="89">
        <f t="shared" si="11"/>
        <v>505899617</v>
      </c>
      <c r="AB17" s="89">
        <f t="shared" si="12"/>
        <v>4564824659</v>
      </c>
      <c r="AC17" s="105">
        <f t="shared" si="13"/>
        <v>0.7627512525864217</v>
      </c>
      <c r="AD17" s="88">
        <f>SUM(AD9:AD16)</f>
        <v>1036287967</v>
      </c>
      <c r="AE17" s="89">
        <f>SUM(AE9:AE16)</f>
        <v>87781478</v>
      </c>
      <c r="AF17" s="89">
        <f t="shared" si="14"/>
        <v>1124069445</v>
      </c>
      <c r="AG17" s="89">
        <f>SUM(AG9:AG16)</f>
        <v>5654583870</v>
      </c>
      <c r="AH17" s="89">
        <f>SUM(AH9:AH16)</f>
        <v>5712246632</v>
      </c>
      <c r="AI17" s="90">
        <f>SUM(AI9:AI16)</f>
        <v>4488850445</v>
      </c>
      <c r="AJ17" s="126">
        <f t="shared" si="15"/>
        <v>0.7858292427104713</v>
      </c>
      <c r="AK17" s="127">
        <f t="shared" si="16"/>
        <v>0.7082585791663432</v>
      </c>
    </row>
    <row r="18" spans="1:37" ht="12.75">
      <c r="A18" s="62" t="s">
        <v>98</v>
      </c>
      <c r="B18" s="63" t="s">
        <v>427</v>
      </c>
      <c r="C18" s="64" t="s">
        <v>428</v>
      </c>
      <c r="D18" s="85">
        <v>464982447</v>
      </c>
      <c r="E18" s="86">
        <v>35000964</v>
      </c>
      <c r="F18" s="87">
        <f t="shared" si="0"/>
        <v>499983411</v>
      </c>
      <c r="G18" s="85">
        <v>464982447</v>
      </c>
      <c r="H18" s="86">
        <v>35000964</v>
      </c>
      <c r="I18" s="87">
        <f t="shared" si="1"/>
        <v>499983411</v>
      </c>
      <c r="J18" s="85">
        <v>37591806</v>
      </c>
      <c r="K18" s="86">
        <v>3</v>
      </c>
      <c r="L18" s="86">
        <f t="shared" si="2"/>
        <v>37591809</v>
      </c>
      <c r="M18" s="104">
        <f t="shared" si="3"/>
        <v>0.07518611252484135</v>
      </c>
      <c r="N18" s="85">
        <v>38623852</v>
      </c>
      <c r="O18" s="86">
        <v>12402761</v>
      </c>
      <c r="P18" s="86">
        <f t="shared" si="4"/>
        <v>51026613</v>
      </c>
      <c r="Q18" s="104">
        <f t="shared" si="5"/>
        <v>0.10205661203427407</v>
      </c>
      <c r="R18" s="85">
        <v>49743455</v>
      </c>
      <c r="S18" s="86">
        <v>12402761</v>
      </c>
      <c r="T18" s="86">
        <f t="shared" si="6"/>
        <v>62146216</v>
      </c>
      <c r="U18" s="104">
        <f t="shared" si="7"/>
        <v>0.12429655591113202</v>
      </c>
      <c r="V18" s="85">
        <v>64621213</v>
      </c>
      <c r="W18" s="86">
        <v>0</v>
      </c>
      <c r="X18" s="86">
        <f t="shared" si="8"/>
        <v>64621213</v>
      </c>
      <c r="Y18" s="104">
        <f t="shared" si="9"/>
        <v>0.12924671414748198</v>
      </c>
      <c r="Z18" s="85">
        <f t="shared" si="10"/>
        <v>190580326</v>
      </c>
      <c r="AA18" s="86">
        <f t="shared" si="11"/>
        <v>24805525</v>
      </c>
      <c r="AB18" s="86">
        <f t="shared" si="12"/>
        <v>215385851</v>
      </c>
      <c r="AC18" s="104">
        <f t="shared" si="13"/>
        <v>0.43078599461772943</v>
      </c>
      <c r="AD18" s="85">
        <v>85106702</v>
      </c>
      <c r="AE18" s="86">
        <v>773232</v>
      </c>
      <c r="AF18" s="86">
        <f t="shared" si="14"/>
        <v>85879934</v>
      </c>
      <c r="AG18" s="86">
        <v>549563564</v>
      </c>
      <c r="AH18" s="86">
        <v>549563745</v>
      </c>
      <c r="AI18" s="87">
        <v>360433893</v>
      </c>
      <c r="AJ18" s="124">
        <f t="shared" si="15"/>
        <v>0.6558545687907414</v>
      </c>
      <c r="AK18" s="125">
        <f t="shared" si="16"/>
        <v>-0.2475400248910299</v>
      </c>
    </row>
    <row r="19" spans="1:37" ht="12.75">
      <c r="A19" s="62" t="s">
        <v>98</v>
      </c>
      <c r="B19" s="63" t="s">
        <v>64</v>
      </c>
      <c r="C19" s="64" t="s">
        <v>65</v>
      </c>
      <c r="D19" s="85">
        <v>3077034726</v>
      </c>
      <c r="E19" s="86">
        <v>245502811</v>
      </c>
      <c r="F19" s="87">
        <f t="shared" si="0"/>
        <v>3322537537</v>
      </c>
      <c r="G19" s="85">
        <v>3063054987</v>
      </c>
      <c r="H19" s="86">
        <v>250437726</v>
      </c>
      <c r="I19" s="87">
        <f t="shared" si="1"/>
        <v>3313492713</v>
      </c>
      <c r="J19" s="85">
        <v>92211703</v>
      </c>
      <c r="K19" s="86">
        <v>0</v>
      </c>
      <c r="L19" s="86">
        <f t="shared" si="2"/>
        <v>92211703</v>
      </c>
      <c r="M19" s="104">
        <f t="shared" si="3"/>
        <v>0.027753396906167144</v>
      </c>
      <c r="N19" s="85">
        <v>572594081</v>
      </c>
      <c r="O19" s="86">
        <v>39553785</v>
      </c>
      <c r="P19" s="86">
        <f t="shared" si="4"/>
        <v>612147866</v>
      </c>
      <c r="Q19" s="104">
        <f t="shared" si="5"/>
        <v>0.18424106851557898</v>
      </c>
      <c r="R19" s="85">
        <v>491187710</v>
      </c>
      <c r="S19" s="86">
        <v>31117677</v>
      </c>
      <c r="T19" s="86">
        <f t="shared" si="6"/>
        <v>522305387</v>
      </c>
      <c r="U19" s="104">
        <f t="shared" si="7"/>
        <v>0.15762985835182672</v>
      </c>
      <c r="V19" s="85">
        <v>949441001</v>
      </c>
      <c r="W19" s="86">
        <v>88976150</v>
      </c>
      <c r="X19" s="86">
        <f t="shared" si="8"/>
        <v>1038417151</v>
      </c>
      <c r="Y19" s="104">
        <f t="shared" si="9"/>
        <v>0.31339050390119266</v>
      </c>
      <c r="Z19" s="85">
        <f t="shared" si="10"/>
        <v>2105434495</v>
      </c>
      <c r="AA19" s="86">
        <f t="shared" si="11"/>
        <v>159647612</v>
      </c>
      <c r="AB19" s="86">
        <f t="shared" si="12"/>
        <v>2265082107</v>
      </c>
      <c r="AC19" s="104">
        <f t="shared" si="13"/>
        <v>0.6835935078756276</v>
      </c>
      <c r="AD19" s="85">
        <v>615040275</v>
      </c>
      <c r="AE19" s="86">
        <v>64669442</v>
      </c>
      <c r="AF19" s="86">
        <f t="shared" si="14"/>
        <v>679709717</v>
      </c>
      <c r="AG19" s="86">
        <v>2957646190</v>
      </c>
      <c r="AH19" s="86">
        <v>3013664906</v>
      </c>
      <c r="AI19" s="87">
        <v>2150495093</v>
      </c>
      <c r="AJ19" s="124">
        <f t="shared" si="15"/>
        <v>0.7135813569446662</v>
      </c>
      <c r="AK19" s="125">
        <f t="shared" si="16"/>
        <v>0.52773621595879</v>
      </c>
    </row>
    <row r="20" spans="1:37" ht="12.75">
      <c r="A20" s="62" t="s">
        <v>98</v>
      </c>
      <c r="B20" s="63" t="s">
        <v>92</v>
      </c>
      <c r="C20" s="64" t="s">
        <v>93</v>
      </c>
      <c r="D20" s="85">
        <v>1421172405</v>
      </c>
      <c r="E20" s="86">
        <v>282174770</v>
      </c>
      <c r="F20" s="87">
        <f t="shared" si="0"/>
        <v>1703347175</v>
      </c>
      <c r="G20" s="85">
        <v>1442430960</v>
      </c>
      <c r="H20" s="86">
        <v>290154333</v>
      </c>
      <c r="I20" s="87">
        <f t="shared" si="1"/>
        <v>1732585293</v>
      </c>
      <c r="J20" s="85">
        <v>289481769</v>
      </c>
      <c r="K20" s="86">
        <v>26135859</v>
      </c>
      <c r="L20" s="86">
        <f t="shared" si="2"/>
        <v>315617628</v>
      </c>
      <c r="M20" s="104">
        <f t="shared" si="3"/>
        <v>0.18529260072891482</v>
      </c>
      <c r="N20" s="85">
        <v>309046796</v>
      </c>
      <c r="O20" s="86">
        <v>67774284</v>
      </c>
      <c r="P20" s="86">
        <f t="shared" si="4"/>
        <v>376821080</v>
      </c>
      <c r="Q20" s="104">
        <f t="shared" si="5"/>
        <v>0.2212238852599148</v>
      </c>
      <c r="R20" s="85">
        <v>313590895</v>
      </c>
      <c r="S20" s="86">
        <v>62872498</v>
      </c>
      <c r="T20" s="86">
        <f t="shared" si="6"/>
        <v>376463393</v>
      </c>
      <c r="U20" s="104">
        <f t="shared" si="7"/>
        <v>0.21728419057981696</v>
      </c>
      <c r="V20" s="85">
        <v>353501281</v>
      </c>
      <c r="W20" s="86">
        <v>106915271</v>
      </c>
      <c r="X20" s="86">
        <f t="shared" si="8"/>
        <v>460416552</v>
      </c>
      <c r="Y20" s="104">
        <f t="shared" si="9"/>
        <v>0.2657396168951551</v>
      </c>
      <c r="Z20" s="85">
        <f t="shared" si="10"/>
        <v>1265620741</v>
      </c>
      <c r="AA20" s="86">
        <f t="shared" si="11"/>
        <v>263697912</v>
      </c>
      <c r="AB20" s="86">
        <f t="shared" si="12"/>
        <v>1529318653</v>
      </c>
      <c r="AC20" s="104">
        <f t="shared" si="13"/>
        <v>0.8826801538595307</v>
      </c>
      <c r="AD20" s="85">
        <v>283768969</v>
      </c>
      <c r="AE20" s="86">
        <v>104296124</v>
      </c>
      <c r="AF20" s="86">
        <f t="shared" si="14"/>
        <v>388065093</v>
      </c>
      <c r="AG20" s="86">
        <v>1661295870</v>
      </c>
      <c r="AH20" s="86">
        <v>1685410921</v>
      </c>
      <c r="AI20" s="87">
        <v>1414003677</v>
      </c>
      <c r="AJ20" s="124">
        <f t="shared" si="15"/>
        <v>0.8389667228221313</v>
      </c>
      <c r="AK20" s="125">
        <f t="shared" si="16"/>
        <v>0.18644155402042317</v>
      </c>
    </row>
    <row r="21" spans="1:37" ht="12.75">
      <c r="A21" s="62" t="s">
        <v>98</v>
      </c>
      <c r="B21" s="63" t="s">
        <v>429</v>
      </c>
      <c r="C21" s="64" t="s">
        <v>430</v>
      </c>
      <c r="D21" s="85">
        <v>332104236</v>
      </c>
      <c r="E21" s="86">
        <v>81869138</v>
      </c>
      <c r="F21" s="87">
        <f t="shared" si="0"/>
        <v>413973374</v>
      </c>
      <c r="G21" s="85">
        <v>311327959</v>
      </c>
      <c r="H21" s="86">
        <v>56259138</v>
      </c>
      <c r="I21" s="87">
        <f t="shared" si="1"/>
        <v>367587097</v>
      </c>
      <c r="J21" s="85">
        <v>33377528</v>
      </c>
      <c r="K21" s="86">
        <v>124707</v>
      </c>
      <c r="L21" s="86">
        <f t="shared" si="2"/>
        <v>33502235</v>
      </c>
      <c r="M21" s="104">
        <f t="shared" si="3"/>
        <v>0.08092847778176188</v>
      </c>
      <c r="N21" s="85">
        <v>78354847</v>
      </c>
      <c r="O21" s="86">
        <v>138036</v>
      </c>
      <c r="P21" s="86">
        <f t="shared" si="4"/>
        <v>78492883</v>
      </c>
      <c r="Q21" s="104">
        <f t="shared" si="5"/>
        <v>0.1896085302336377</v>
      </c>
      <c r="R21" s="85">
        <v>67381477</v>
      </c>
      <c r="S21" s="86">
        <v>35900349</v>
      </c>
      <c r="T21" s="86">
        <f t="shared" si="6"/>
        <v>103281826</v>
      </c>
      <c r="U21" s="104">
        <f t="shared" si="7"/>
        <v>0.28097239223824005</v>
      </c>
      <c r="V21" s="85">
        <v>52215809</v>
      </c>
      <c r="W21" s="86">
        <v>1427183</v>
      </c>
      <c r="X21" s="86">
        <f t="shared" si="8"/>
        <v>53642992</v>
      </c>
      <c r="Y21" s="104">
        <f t="shared" si="9"/>
        <v>0.14593273930939965</v>
      </c>
      <c r="Z21" s="85">
        <f t="shared" si="10"/>
        <v>231329661</v>
      </c>
      <c r="AA21" s="86">
        <f t="shared" si="11"/>
        <v>37590275</v>
      </c>
      <c r="AB21" s="86">
        <f t="shared" si="12"/>
        <v>268919936</v>
      </c>
      <c r="AC21" s="104">
        <f t="shared" si="13"/>
        <v>0.7315815440605632</v>
      </c>
      <c r="AD21" s="85">
        <v>64388731</v>
      </c>
      <c r="AE21" s="86">
        <v>998782</v>
      </c>
      <c r="AF21" s="86">
        <f t="shared" si="14"/>
        <v>65387513</v>
      </c>
      <c r="AG21" s="86">
        <v>336722593</v>
      </c>
      <c r="AH21" s="86">
        <v>340728193</v>
      </c>
      <c r="AI21" s="87">
        <v>215221901</v>
      </c>
      <c r="AJ21" s="124">
        <f t="shared" si="15"/>
        <v>0.6316527526091743</v>
      </c>
      <c r="AK21" s="125">
        <f t="shared" si="16"/>
        <v>-0.17961412601822002</v>
      </c>
    </row>
    <row r="22" spans="1:37" ht="12.75">
      <c r="A22" s="62" t="s">
        <v>98</v>
      </c>
      <c r="B22" s="63" t="s">
        <v>431</v>
      </c>
      <c r="C22" s="64" t="s">
        <v>432</v>
      </c>
      <c r="D22" s="85">
        <v>807703836</v>
      </c>
      <c r="E22" s="86">
        <v>153363891</v>
      </c>
      <c r="F22" s="87">
        <f t="shared" si="0"/>
        <v>961067727</v>
      </c>
      <c r="G22" s="85">
        <v>845568280</v>
      </c>
      <c r="H22" s="86">
        <v>161325325</v>
      </c>
      <c r="I22" s="87">
        <f t="shared" si="1"/>
        <v>1006893605</v>
      </c>
      <c r="J22" s="85">
        <v>76727335</v>
      </c>
      <c r="K22" s="86">
        <v>9240514</v>
      </c>
      <c r="L22" s="86">
        <f t="shared" si="2"/>
        <v>85967849</v>
      </c>
      <c r="M22" s="104">
        <f t="shared" si="3"/>
        <v>0.08945035462625622</v>
      </c>
      <c r="N22" s="85">
        <v>102448583</v>
      </c>
      <c r="O22" s="86">
        <v>50598312</v>
      </c>
      <c r="P22" s="86">
        <f t="shared" si="4"/>
        <v>153046895</v>
      </c>
      <c r="Q22" s="104">
        <f t="shared" si="5"/>
        <v>0.1592467322544897</v>
      </c>
      <c r="R22" s="85">
        <v>108804757</v>
      </c>
      <c r="S22" s="86">
        <v>35810575</v>
      </c>
      <c r="T22" s="86">
        <f t="shared" si="6"/>
        <v>144615332</v>
      </c>
      <c r="U22" s="104">
        <f t="shared" si="7"/>
        <v>0.14362523635255386</v>
      </c>
      <c r="V22" s="85">
        <v>71019925</v>
      </c>
      <c r="W22" s="86">
        <v>24478553</v>
      </c>
      <c r="X22" s="86">
        <f t="shared" si="8"/>
        <v>95498478</v>
      </c>
      <c r="Y22" s="104">
        <f t="shared" si="9"/>
        <v>0.09484465640240113</v>
      </c>
      <c r="Z22" s="85">
        <f t="shared" si="10"/>
        <v>359000600</v>
      </c>
      <c r="AA22" s="86">
        <f t="shared" si="11"/>
        <v>120127954</v>
      </c>
      <c r="AB22" s="86">
        <f t="shared" si="12"/>
        <v>479128554</v>
      </c>
      <c r="AC22" s="104">
        <f t="shared" si="13"/>
        <v>0.47584824416478444</v>
      </c>
      <c r="AD22" s="85">
        <v>125559715</v>
      </c>
      <c r="AE22" s="86">
        <v>30264149</v>
      </c>
      <c r="AF22" s="86">
        <f t="shared" si="14"/>
        <v>155823864</v>
      </c>
      <c r="AG22" s="86">
        <v>748957122</v>
      </c>
      <c r="AH22" s="86">
        <v>882592554</v>
      </c>
      <c r="AI22" s="87">
        <v>487393474</v>
      </c>
      <c r="AJ22" s="124">
        <f t="shared" si="15"/>
        <v>0.5522293064801904</v>
      </c>
      <c r="AK22" s="125">
        <f t="shared" si="16"/>
        <v>-0.3871383012296499</v>
      </c>
    </row>
    <row r="23" spans="1:37" ht="12.75">
      <c r="A23" s="62" t="s">
        <v>98</v>
      </c>
      <c r="B23" s="63" t="s">
        <v>433</v>
      </c>
      <c r="C23" s="64" t="s">
        <v>434</v>
      </c>
      <c r="D23" s="85">
        <v>618303413</v>
      </c>
      <c r="E23" s="86">
        <v>121003000</v>
      </c>
      <c r="F23" s="87">
        <f t="shared" si="0"/>
        <v>739306413</v>
      </c>
      <c r="G23" s="85">
        <v>629597304</v>
      </c>
      <c r="H23" s="86">
        <v>121002450</v>
      </c>
      <c r="I23" s="87">
        <f t="shared" si="1"/>
        <v>750599754</v>
      </c>
      <c r="J23" s="85">
        <v>102158619</v>
      </c>
      <c r="K23" s="86">
        <v>50689759</v>
      </c>
      <c r="L23" s="86">
        <f t="shared" si="2"/>
        <v>152848378</v>
      </c>
      <c r="M23" s="104">
        <f t="shared" si="3"/>
        <v>0.2067456406603631</v>
      </c>
      <c r="N23" s="85">
        <v>102360356</v>
      </c>
      <c r="O23" s="86">
        <v>22438000</v>
      </c>
      <c r="P23" s="86">
        <f t="shared" si="4"/>
        <v>124798356</v>
      </c>
      <c r="Q23" s="104">
        <f t="shared" si="5"/>
        <v>0.16880464419831834</v>
      </c>
      <c r="R23" s="85">
        <v>98425433</v>
      </c>
      <c r="S23" s="86">
        <v>12860335</v>
      </c>
      <c r="T23" s="86">
        <f t="shared" si="6"/>
        <v>111285768</v>
      </c>
      <c r="U23" s="104">
        <f t="shared" si="7"/>
        <v>0.1482624626599598</v>
      </c>
      <c r="V23" s="85">
        <v>118442661</v>
      </c>
      <c r="W23" s="86">
        <v>40129154</v>
      </c>
      <c r="X23" s="86">
        <f t="shared" si="8"/>
        <v>158571815</v>
      </c>
      <c r="Y23" s="104">
        <f t="shared" si="9"/>
        <v>0.21126014784172178</v>
      </c>
      <c r="Z23" s="85">
        <f t="shared" si="10"/>
        <v>421387069</v>
      </c>
      <c r="AA23" s="86">
        <f t="shared" si="11"/>
        <v>126117248</v>
      </c>
      <c r="AB23" s="86">
        <f t="shared" si="12"/>
        <v>547504317</v>
      </c>
      <c r="AC23" s="104">
        <f t="shared" si="13"/>
        <v>0.7294224572847382</v>
      </c>
      <c r="AD23" s="85">
        <v>107658792</v>
      </c>
      <c r="AE23" s="86">
        <v>27284406</v>
      </c>
      <c r="AF23" s="86">
        <f t="shared" si="14"/>
        <v>134943198</v>
      </c>
      <c r="AG23" s="86">
        <v>744860000</v>
      </c>
      <c r="AH23" s="86">
        <v>726729902</v>
      </c>
      <c r="AI23" s="87">
        <v>467121099</v>
      </c>
      <c r="AJ23" s="124">
        <f t="shared" si="15"/>
        <v>0.642771265795528</v>
      </c>
      <c r="AK23" s="125">
        <f t="shared" si="16"/>
        <v>0.17510046708689986</v>
      </c>
    </row>
    <row r="24" spans="1:37" ht="12.75">
      <c r="A24" s="62" t="s">
        <v>113</v>
      </c>
      <c r="B24" s="63" t="s">
        <v>435</v>
      </c>
      <c r="C24" s="64" t="s">
        <v>436</v>
      </c>
      <c r="D24" s="85">
        <v>371605714</v>
      </c>
      <c r="E24" s="86">
        <v>29384500</v>
      </c>
      <c r="F24" s="87">
        <f t="shared" si="0"/>
        <v>400990214</v>
      </c>
      <c r="G24" s="85">
        <v>418815935</v>
      </c>
      <c r="H24" s="86">
        <v>25498452</v>
      </c>
      <c r="I24" s="87">
        <f t="shared" si="1"/>
        <v>444314387</v>
      </c>
      <c r="J24" s="85">
        <v>81864068</v>
      </c>
      <c r="K24" s="86">
        <v>7804535</v>
      </c>
      <c r="L24" s="86">
        <f t="shared" si="2"/>
        <v>89668603</v>
      </c>
      <c r="M24" s="104">
        <f t="shared" si="3"/>
        <v>0.22361793347904496</v>
      </c>
      <c r="N24" s="85">
        <v>107686914</v>
      </c>
      <c r="O24" s="86">
        <v>608242</v>
      </c>
      <c r="P24" s="86">
        <f t="shared" si="4"/>
        <v>108295156</v>
      </c>
      <c r="Q24" s="104">
        <f t="shared" si="5"/>
        <v>0.27006932393616967</v>
      </c>
      <c r="R24" s="85">
        <v>90836544</v>
      </c>
      <c r="S24" s="86">
        <v>3892696</v>
      </c>
      <c r="T24" s="86">
        <f t="shared" si="6"/>
        <v>94729240</v>
      </c>
      <c r="U24" s="104">
        <f t="shared" si="7"/>
        <v>0.21320317948651074</v>
      </c>
      <c r="V24" s="85">
        <v>94274417</v>
      </c>
      <c r="W24" s="86">
        <v>6801410</v>
      </c>
      <c r="X24" s="86">
        <f t="shared" si="8"/>
        <v>101075827</v>
      </c>
      <c r="Y24" s="104">
        <f t="shared" si="9"/>
        <v>0.22748718015291275</v>
      </c>
      <c r="Z24" s="85">
        <f t="shared" si="10"/>
        <v>374661943</v>
      </c>
      <c r="AA24" s="86">
        <f t="shared" si="11"/>
        <v>19106883</v>
      </c>
      <c r="AB24" s="86">
        <f t="shared" si="12"/>
        <v>393768826</v>
      </c>
      <c r="AC24" s="104">
        <f t="shared" si="13"/>
        <v>0.8862391980118348</v>
      </c>
      <c r="AD24" s="85">
        <v>116252507</v>
      </c>
      <c r="AE24" s="86">
        <v>6771909</v>
      </c>
      <c r="AF24" s="86">
        <f t="shared" si="14"/>
        <v>123024416</v>
      </c>
      <c r="AG24" s="86">
        <v>449956402</v>
      </c>
      <c r="AH24" s="86">
        <v>527169879</v>
      </c>
      <c r="AI24" s="87">
        <v>406292579</v>
      </c>
      <c r="AJ24" s="124">
        <f t="shared" si="15"/>
        <v>0.7707052227086745</v>
      </c>
      <c r="AK24" s="125">
        <f t="shared" si="16"/>
        <v>-0.17840839821584686</v>
      </c>
    </row>
    <row r="25" spans="1:37" ht="16.5">
      <c r="A25" s="65"/>
      <c r="B25" s="66" t="s">
        <v>437</v>
      </c>
      <c r="C25" s="67"/>
      <c r="D25" s="88">
        <f>SUM(D18:D24)</f>
        <v>7092906777</v>
      </c>
      <c r="E25" s="89">
        <f>SUM(E18:E24)</f>
        <v>948299074</v>
      </c>
      <c r="F25" s="90">
        <f t="shared" si="0"/>
        <v>8041205851</v>
      </c>
      <c r="G25" s="88">
        <f>SUM(G18:G24)</f>
        <v>7175777872</v>
      </c>
      <c r="H25" s="89">
        <f>SUM(H18:H24)</f>
        <v>939678388</v>
      </c>
      <c r="I25" s="90">
        <f t="shared" si="1"/>
        <v>8115456260</v>
      </c>
      <c r="J25" s="88">
        <f>SUM(J18:J24)</f>
        <v>713412828</v>
      </c>
      <c r="K25" s="89">
        <f>SUM(K18:K24)</f>
        <v>93995377</v>
      </c>
      <c r="L25" s="89">
        <f t="shared" si="2"/>
        <v>807408205</v>
      </c>
      <c r="M25" s="105">
        <f t="shared" si="3"/>
        <v>0.10040884662834383</v>
      </c>
      <c r="N25" s="88">
        <f>SUM(N18:N24)</f>
        <v>1311115429</v>
      </c>
      <c r="O25" s="89">
        <f>SUM(O18:O24)</f>
        <v>193513420</v>
      </c>
      <c r="P25" s="89">
        <f t="shared" si="4"/>
        <v>1504628849</v>
      </c>
      <c r="Q25" s="105">
        <f t="shared" si="5"/>
        <v>0.18711482791015543</v>
      </c>
      <c r="R25" s="88">
        <f>SUM(R18:R24)</f>
        <v>1219970271</v>
      </c>
      <c r="S25" s="89">
        <f>SUM(S18:S24)</f>
        <v>194856891</v>
      </c>
      <c r="T25" s="89">
        <f t="shared" si="6"/>
        <v>1414827162</v>
      </c>
      <c r="U25" s="105">
        <f t="shared" si="7"/>
        <v>0.17433735290688387</v>
      </c>
      <c r="V25" s="88">
        <f>SUM(V18:V24)</f>
        <v>1703516307</v>
      </c>
      <c r="W25" s="89">
        <f>SUM(W18:W24)</f>
        <v>268727721</v>
      </c>
      <c r="X25" s="89">
        <f t="shared" si="8"/>
        <v>1972244028</v>
      </c>
      <c r="Y25" s="105">
        <f t="shared" si="9"/>
        <v>0.24302318499588585</v>
      </c>
      <c r="Z25" s="88">
        <f t="shared" si="10"/>
        <v>4948014835</v>
      </c>
      <c r="AA25" s="89">
        <f t="shared" si="11"/>
        <v>751093409</v>
      </c>
      <c r="AB25" s="89">
        <f t="shared" si="12"/>
        <v>5699108244</v>
      </c>
      <c r="AC25" s="105">
        <f t="shared" si="13"/>
        <v>0.7022535839531467</v>
      </c>
      <c r="AD25" s="88">
        <f>SUM(AD18:AD24)</f>
        <v>1397775691</v>
      </c>
      <c r="AE25" s="89">
        <f>SUM(AE18:AE24)</f>
        <v>235058044</v>
      </c>
      <c r="AF25" s="89">
        <f t="shared" si="14"/>
        <v>1632833735</v>
      </c>
      <c r="AG25" s="89">
        <f>SUM(AG18:AG24)</f>
        <v>7449001741</v>
      </c>
      <c r="AH25" s="89">
        <f>SUM(AH18:AH24)</f>
        <v>7725860100</v>
      </c>
      <c r="AI25" s="90">
        <f>SUM(AI18:AI24)</f>
        <v>5500961716</v>
      </c>
      <c r="AJ25" s="126">
        <f t="shared" si="15"/>
        <v>0.7120193279192306</v>
      </c>
      <c r="AK25" s="127">
        <f t="shared" si="16"/>
        <v>0.20786580147426958</v>
      </c>
    </row>
    <row r="26" spans="1:37" ht="12.75">
      <c r="A26" s="62" t="s">
        <v>98</v>
      </c>
      <c r="B26" s="63" t="s">
        <v>438</v>
      </c>
      <c r="C26" s="64" t="s">
        <v>439</v>
      </c>
      <c r="D26" s="85">
        <v>675754588</v>
      </c>
      <c r="E26" s="86">
        <v>112170049</v>
      </c>
      <c r="F26" s="87">
        <f t="shared" si="0"/>
        <v>787924637</v>
      </c>
      <c r="G26" s="85">
        <v>565748838</v>
      </c>
      <c r="H26" s="86">
        <v>116769049</v>
      </c>
      <c r="I26" s="87">
        <f t="shared" si="1"/>
        <v>682517887</v>
      </c>
      <c r="J26" s="85">
        <v>158812830</v>
      </c>
      <c r="K26" s="86">
        <v>13462145</v>
      </c>
      <c r="L26" s="86">
        <f t="shared" si="2"/>
        <v>172274975</v>
      </c>
      <c r="M26" s="104">
        <f t="shared" si="3"/>
        <v>0.2186439754643692</v>
      </c>
      <c r="N26" s="85">
        <v>126208170</v>
      </c>
      <c r="O26" s="86">
        <v>5383946</v>
      </c>
      <c r="P26" s="86">
        <f t="shared" si="4"/>
        <v>131592116</v>
      </c>
      <c r="Q26" s="104">
        <f t="shared" si="5"/>
        <v>0.16701104372244677</v>
      </c>
      <c r="R26" s="85">
        <v>130761751</v>
      </c>
      <c r="S26" s="86">
        <v>42424651</v>
      </c>
      <c r="T26" s="86">
        <f t="shared" si="6"/>
        <v>173186402</v>
      </c>
      <c r="U26" s="104">
        <f t="shared" si="7"/>
        <v>0.25374631976495</v>
      </c>
      <c r="V26" s="85">
        <v>205252333</v>
      </c>
      <c r="W26" s="86">
        <v>25398929</v>
      </c>
      <c r="X26" s="86">
        <f t="shared" si="8"/>
        <v>230651262</v>
      </c>
      <c r="Y26" s="104">
        <f t="shared" si="9"/>
        <v>0.337941710236819</v>
      </c>
      <c r="Z26" s="85">
        <f t="shared" si="10"/>
        <v>621035084</v>
      </c>
      <c r="AA26" s="86">
        <f t="shared" si="11"/>
        <v>86669671</v>
      </c>
      <c r="AB26" s="86">
        <f t="shared" si="12"/>
        <v>707704755</v>
      </c>
      <c r="AC26" s="104">
        <f t="shared" si="13"/>
        <v>1.0369028687448891</v>
      </c>
      <c r="AD26" s="85">
        <v>121053474</v>
      </c>
      <c r="AE26" s="86">
        <v>47369181</v>
      </c>
      <c r="AF26" s="86">
        <f t="shared" si="14"/>
        <v>168422655</v>
      </c>
      <c r="AG26" s="86">
        <v>576312901</v>
      </c>
      <c r="AH26" s="86">
        <v>661837993</v>
      </c>
      <c r="AI26" s="87">
        <v>538263399</v>
      </c>
      <c r="AJ26" s="124">
        <f t="shared" si="15"/>
        <v>0.8132857356226149</v>
      </c>
      <c r="AK26" s="125">
        <f t="shared" si="16"/>
        <v>0.369478838817735</v>
      </c>
    </row>
    <row r="27" spans="1:37" ht="12.75">
      <c r="A27" s="62" t="s">
        <v>98</v>
      </c>
      <c r="B27" s="63" t="s">
        <v>440</v>
      </c>
      <c r="C27" s="64" t="s">
        <v>441</v>
      </c>
      <c r="D27" s="85">
        <v>823193665</v>
      </c>
      <c r="E27" s="86">
        <v>259173883</v>
      </c>
      <c r="F27" s="87">
        <f t="shared" si="0"/>
        <v>1082367548</v>
      </c>
      <c r="G27" s="85">
        <v>815131142</v>
      </c>
      <c r="H27" s="86">
        <v>259173883</v>
      </c>
      <c r="I27" s="87">
        <f t="shared" si="1"/>
        <v>1074305025</v>
      </c>
      <c r="J27" s="85">
        <v>154525748</v>
      </c>
      <c r="K27" s="86">
        <v>30829794</v>
      </c>
      <c r="L27" s="86">
        <f t="shared" si="2"/>
        <v>185355542</v>
      </c>
      <c r="M27" s="104">
        <f t="shared" si="3"/>
        <v>0.17125009184033665</v>
      </c>
      <c r="N27" s="85">
        <v>186283804</v>
      </c>
      <c r="O27" s="86">
        <v>36043566</v>
      </c>
      <c r="P27" s="86">
        <f t="shared" si="4"/>
        <v>222327370</v>
      </c>
      <c r="Q27" s="104">
        <f t="shared" si="5"/>
        <v>0.20540838498975397</v>
      </c>
      <c r="R27" s="85">
        <v>164280253</v>
      </c>
      <c r="S27" s="86">
        <v>30743324</v>
      </c>
      <c r="T27" s="86">
        <f t="shared" si="6"/>
        <v>195023577</v>
      </c>
      <c r="U27" s="104">
        <f t="shared" si="7"/>
        <v>0.18153464096474836</v>
      </c>
      <c r="V27" s="85">
        <v>209423225</v>
      </c>
      <c r="W27" s="86">
        <v>57407058</v>
      </c>
      <c r="X27" s="86">
        <f t="shared" si="8"/>
        <v>266830283</v>
      </c>
      <c r="Y27" s="104">
        <f t="shared" si="9"/>
        <v>0.2483747881566504</v>
      </c>
      <c r="Z27" s="85">
        <f t="shared" si="10"/>
        <v>714513030</v>
      </c>
      <c r="AA27" s="86">
        <f t="shared" si="11"/>
        <v>155023742</v>
      </c>
      <c r="AB27" s="86">
        <f t="shared" si="12"/>
        <v>869536772</v>
      </c>
      <c r="AC27" s="104">
        <f t="shared" si="13"/>
        <v>0.8093946800630482</v>
      </c>
      <c r="AD27" s="85">
        <v>184667698</v>
      </c>
      <c r="AE27" s="86">
        <v>44603853</v>
      </c>
      <c r="AF27" s="86">
        <f t="shared" si="14"/>
        <v>229271551</v>
      </c>
      <c r="AG27" s="86">
        <v>1064349285</v>
      </c>
      <c r="AH27" s="86">
        <v>1079962886</v>
      </c>
      <c r="AI27" s="87">
        <v>807999151</v>
      </c>
      <c r="AJ27" s="124">
        <f t="shared" si="15"/>
        <v>0.7481730728661355</v>
      </c>
      <c r="AK27" s="125">
        <f t="shared" si="16"/>
        <v>0.16381767313119444</v>
      </c>
    </row>
    <row r="28" spans="1:37" ht="12.75">
      <c r="A28" s="62" t="s">
        <v>98</v>
      </c>
      <c r="B28" s="63" t="s">
        <v>442</v>
      </c>
      <c r="C28" s="64" t="s">
        <v>443</v>
      </c>
      <c r="D28" s="85">
        <v>1013532331</v>
      </c>
      <c r="E28" s="86">
        <v>553040515</v>
      </c>
      <c r="F28" s="87">
        <f t="shared" si="0"/>
        <v>1566572846</v>
      </c>
      <c r="G28" s="85">
        <v>1100895999</v>
      </c>
      <c r="H28" s="86">
        <v>540283743</v>
      </c>
      <c r="I28" s="87">
        <f t="shared" si="1"/>
        <v>1641179742</v>
      </c>
      <c r="J28" s="85">
        <v>108668753</v>
      </c>
      <c r="K28" s="86">
        <v>181821627</v>
      </c>
      <c r="L28" s="86">
        <f t="shared" si="2"/>
        <v>290490380</v>
      </c>
      <c r="M28" s="104">
        <f t="shared" si="3"/>
        <v>0.1854304960932535</v>
      </c>
      <c r="N28" s="85">
        <v>199232921</v>
      </c>
      <c r="O28" s="86">
        <v>83672167</v>
      </c>
      <c r="P28" s="86">
        <f t="shared" si="4"/>
        <v>282905088</v>
      </c>
      <c r="Q28" s="104">
        <f t="shared" si="5"/>
        <v>0.18058853038488068</v>
      </c>
      <c r="R28" s="85">
        <v>181620054</v>
      </c>
      <c r="S28" s="86">
        <v>186205858</v>
      </c>
      <c r="T28" s="86">
        <f t="shared" si="6"/>
        <v>367825912</v>
      </c>
      <c r="U28" s="104">
        <f t="shared" si="7"/>
        <v>0.2241228688039704</v>
      </c>
      <c r="V28" s="85">
        <v>185537064</v>
      </c>
      <c r="W28" s="86">
        <v>145656862</v>
      </c>
      <c r="X28" s="86">
        <f t="shared" si="8"/>
        <v>331193926</v>
      </c>
      <c r="Y28" s="104">
        <f t="shared" si="9"/>
        <v>0.2018023483499713</v>
      </c>
      <c r="Z28" s="85">
        <f t="shared" si="10"/>
        <v>675058792</v>
      </c>
      <c r="AA28" s="86">
        <f t="shared" si="11"/>
        <v>597356514</v>
      </c>
      <c r="AB28" s="86">
        <f t="shared" si="12"/>
        <v>1272415306</v>
      </c>
      <c r="AC28" s="104">
        <f t="shared" si="13"/>
        <v>0.7753052718341438</v>
      </c>
      <c r="AD28" s="85">
        <v>195970317</v>
      </c>
      <c r="AE28" s="86">
        <v>201569886</v>
      </c>
      <c r="AF28" s="86">
        <f t="shared" si="14"/>
        <v>397540203</v>
      </c>
      <c r="AG28" s="86">
        <v>1584094146</v>
      </c>
      <c r="AH28" s="86">
        <v>1600099629</v>
      </c>
      <c r="AI28" s="87">
        <v>1408743191</v>
      </c>
      <c r="AJ28" s="124">
        <f t="shared" si="15"/>
        <v>0.8804096729154357</v>
      </c>
      <c r="AK28" s="125">
        <f t="shared" si="16"/>
        <v>-0.166891993562724</v>
      </c>
    </row>
    <row r="29" spans="1:37" ht="12.75">
      <c r="A29" s="62" t="s">
        <v>98</v>
      </c>
      <c r="B29" s="63" t="s">
        <v>60</v>
      </c>
      <c r="C29" s="64" t="s">
        <v>61</v>
      </c>
      <c r="D29" s="85">
        <v>2682858290</v>
      </c>
      <c r="E29" s="86">
        <v>607133896</v>
      </c>
      <c r="F29" s="87">
        <f t="shared" si="0"/>
        <v>3289992186</v>
      </c>
      <c r="G29" s="85">
        <v>2964622139</v>
      </c>
      <c r="H29" s="86">
        <v>612978591</v>
      </c>
      <c r="I29" s="87">
        <f t="shared" si="1"/>
        <v>3577600730</v>
      </c>
      <c r="J29" s="85">
        <v>403682853</v>
      </c>
      <c r="K29" s="86">
        <v>13093123</v>
      </c>
      <c r="L29" s="86">
        <f t="shared" si="2"/>
        <v>416775976</v>
      </c>
      <c r="M29" s="104">
        <f t="shared" si="3"/>
        <v>0.12667992883798296</v>
      </c>
      <c r="N29" s="85">
        <v>584676498</v>
      </c>
      <c r="O29" s="86">
        <v>168519763</v>
      </c>
      <c r="P29" s="86">
        <f t="shared" si="4"/>
        <v>753196261</v>
      </c>
      <c r="Q29" s="104">
        <f t="shared" si="5"/>
        <v>0.22893557747799465</v>
      </c>
      <c r="R29" s="85">
        <v>613905118</v>
      </c>
      <c r="S29" s="86">
        <v>107804485</v>
      </c>
      <c r="T29" s="86">
        <f t="shared" si="6"/>
        <v>721709603</v>
      </c>
      <c r="U29" s="104">
        <f t="shared" si="7"/>
        <v>0.20173005806603803</v>
      </c>
      <c r="V29" s="85">
        <v>554084412</v>
      </c>
      <c r="W29" s="86">
        <v>-3721459</v>
      </c>
      <c r="X29" s="86">
        <f t="shared" si="8"/>
        <v>550362953</v>
      </c>
      <c r="Y29" s="104">
        <f t="shared" si="9"/>
        <v>0.1538357671902644</v>
      </c>
      <c r="Z29" s="85">
        <f t="shared" si="10"/>
        <v>2156348881</v>
      </c>
      <c r="AA29" s="86">
        <f t="shared" si="11"/>
        <v>285695912</v>
      </c>
      <c r="AB29" s="86">
        <f t="shared" si="12"/>
        <v>2442044793</v>
      </c>
      <c r="AC29" s="104">
        <f t="shared" si="13"/>
        <v>0.682592882017888</v>
      </c>
      <c r="AD29" s="85">
        <v>573779505</v>
      </c>
      <c r="AE29" s="86">
        <v>186267180</v>
      </c>
      <c r="AF29" s="86">
        <f t="shared" si="14"/>
        <v>760046685</v>
      </c>
      <c r="AG29" s="86">
        <v>3427314200</v>
      </c>
      <c r="AH29" s="86">
        <v>3144914848</v>
      </c>
      <c r="AI29" s="87">
        <v>2785431283</v>
      </c>
      <c r="AJ29" s="124">
        <f t="shared" si="15"/>
        <v>0.8856937047982039</v>
      </c>
      <c r="AK29" s="125">
        <f t="shared" si="16"/>
        <v>-0.27588270054753283</v>
      </c>
    </row>
    <row r="30" spans="1:37" ht="12.75">
      <c r="A30" s="62" t="s">
        <v>113</v>
      </c>
      <c r="B30" s="63" t="s">
        <v>444</v>
      </c>
      <c r="C30" s="64" t="s">
        <v>445</v>
      </c>
      <c r="D30" s="85">
        <v>233462000</v>
      </c>
      <c r="E30" s="86">
        <v>44547000</v>
      </c>
      <c r="F30" s="87">
        <f t="shared" si="0"/>
        <v>278009000</v>
      </c>
      <c r="G30" s="85">
        <v>238293511</v>
      </c>
      <c r="H30" s="86">
        <v>39267000</v>
      </c>
      <c r="I30" s="87">
        <f t="shared" si="1"/>
        <v>277560511</v>
      </c>
      <c r="J30" s="85">
        <v>40477749</v>
      </c>
      <c r="K30" s="86">
        <v>963777</v>
      </c>
      <c r="L30" s="86">
        <f t="shared" si="2"/>
        <v>41441526</v>
      </c>
      <c r="M30" s="104">
        <f t="shared" si="3"/>
        <v>0.14906541155142458</v>
      </c>
      <c r="N30" s="85">
        <v>61054107</v>
      </c>
      <c r="O30" s="86">
        <v>5056225</v>
      </c>
      <c r="P30" s="86">
        <f t="shared" si="4"/>
        <v>66110332</v>
      </c>
      <c r="Q30" s="104">
        <f t="shared" si="5"/>
        <v>0.23779925110338154</v>
      </c>
      <c r="R30" s="85">
        <v>46504210</v>
      </c>
      <c r="S30" s="86">
        <v>2328236</v>
      </c>
      <c r="T30" s="86">
        <f t="shared" si="6"/>
        <v>48832446</v>
      </c>
      <c r="U30" s="104">
        <f t="shared" si="7"/>
        <v>0.17593441453204414</v>
      </c>
      <c r="V30" s="85">
        <v>58709419</v>
      </c>
      <c r="W30" s="86">
        <v>18289648</v>
      </c>
      <c r="X30" s="86">
        <f t="shared" si="8"/>
        <v>76999067</v>
      </c>
      <c r="Y30" s="104">
        <f t="shared" si="9"/>
        <v>0.2774136231504488</v>
      </c>
      <c r="Z30" s="85">
        <f t="shared" si="10"/>
        <v>206745485</v>
      </c>
      <c r="AA30" s="86">
        <f t="shared" si="11"/>
        <v>26637886</v>
      </c>
      <c r="AB30" s="86">
        <f t="shared" si="12"/>
        <v>233383371</v>
      </c>
      <c r="AC30" s="104">
        <f t="shared" si="13"/>
        <v>0.8408378056343901</v>
      </c>
      <c r="AD30" s="85">
        <v>54577274</v>
      </c>
      <c r="AE30" s="86">
        <v>9124709</v>
      </c>
      <c r="AF30" s="86">
        <f t="shared" si="14"/>
        <v>63701983</v>
      </c>
      <c r="AG30" s="86">
        <v>246986368</v>
      </c>
      <c r="AH30" s="86">
        <v>249077368</v>
      </c>
      <c r="AI30" s="87">
        <v>211919709</v>
      </c>
      <c r="AJ30" s="124">
        <f t="shared" si="15"/>
        <v>0.8508188066287902</v>
      </c>
      <c r="AK30" s="125">
        <f t="shared" si="16"/>
        <v>0.20873893360588158</v>
      </c>
    </row>
    <row r="31" spans="1:37" ht="16.5">
      <c r="A31" s="65"/>
      <c r="B31" s="66" t="s">
        <v>446</v>
      </c>
      <c r="C31" s="67"/>
      <c r="D31" s="88">
        <f>SUM(D26:D30)</f>
        <v>5428800874</v>
      </c>
      <c r="E31" s="89">
        <f>SUM(E26:E30)</f>
        <v>1576065343</v>
      </c>
      <c r="F31" s="90">
        <f t="shared" si="0"/>
        <v>7004866217</v>
      </c>
      <c r="G31" s="88">
        <f>SUM(G26:G30)</f>
        <v>5684691629</v>
      </c>
      <c r="H31" s="89">
        <f>SUM(H26:H30)</f>
        <v>1568472266</v>
      </c>
      <c r="I31" s="90">
        <f t="shared" si="1"/>
        <v>7253163895</v>
      </c>
      <c r="J31" s="88">
        <f>SUM(J26:J30)</f>
        <v>866167933</v>
      </c>
      <c r="K31" s="89">
        <f>SUM(K26:K30)</f>
        <v>240170466</v>
      </c>
      <c r="L31" s="89">
        <f t="shared" si="2"/>
        <v>1106338399</v>
      </c>
      <c r="M31" s="105">
        <f t="shared" si="3"/>
        <v>0.15793854796470555</v>
      </c>
      <c r="N31" s="88">
        <f>SUM(N26:N30)</f>
        <v>1157455500</v>
      </c>
      <c r="O31" s="89">
        <f>SUM(O26:O30)</f>
        <v>298675667</v>
      </c>
      <c r="P31" s="89">
        <f t="shared" si="4"/>
        <v>1456131167</v>
      </c>
      <c r="Q31" s="105">
        <f t="shared" si="5"/>
        <v>0.20787422941299552</v>
      </c>
      <c r="R31" s="88">
        <f>SUM(R26:R30)</f>
        <v>1137071386</v>
      </c>
      <c r="S31" s="89">
        <f>SUM(S26:S30)</f>
        <v>369506554</v>
      </c>
      <c r="T31" s="89">
        <f t="shared" si="6"/>
        <v>1506577940</v>
      </c>
      <c r="U31" s="105">
        <f t="shared" si="7"/>
        <v>0.20771320789242967</v>
      </c>
      <c r="V31" s="88">
        <f>SUM(V26:V30)</f>
        <v>1213006453</v>
      </c>
      <c r="W31" s="89">
        <f>SUM(W26:W30)</f>
        <v>243031038</v>
      </c>
      <c r="X31" s="89">
        <f t="shared" si="8"/>
        <v>1456037491</v>
      </c>
      <c r="Y31" s="105">
        <f t="shared" si="9"/>
        <v>0.20074515233327703</v>
      </c>
      <c r="Z31" s="88">
        <f t="shared" si="10"/>
        <v>4373701272</v>
      </c>
      <c r="AA31" s="89">
        <f t="shared" si="11"/>
        <v>1151383725</v>
      </c>
      <c r="AB31" s="89">
        <f t="shared" si="12"/>
        <v>5525084997</v>
      </c>
      <c r="AC31" s="105">
        <f t="shared" si="13"/>
        <v>0.7617482628248262</v>
      </c>
      <c r="AD31" s="88">
        <f>SUM(AD26:AD30)</f>
        <v>1130048268</v>
      </c>
      <c r="AE31" s="89">
        <f>SUM(AE26:AE30)</f>
        <v>488934809</v>
      </c>
      <c r="AF31" s="89">
        <f t="shared" si="14"/>
        <v>1618983077</v>
      </c>
      <c r="AG31" s="89">
        <f>SUM(AG26:AG30)</f>
        <v>6899056900</v>
      </c>
      <c r="AH31" s="89">
        <f>SUM(AH26:AH30)</f>
        <v>6735892724</v>
      </c>
      <c r="AI31" s="90">
        <f>SUM(AI26:AI30)</f>
        <v>5752356733</v>
      </c>
      <c r="AJ31" s="126">
        <f t="shared" si="15"/>
        <v>0.8539857994626816</v>
      </c>
      <c r="AK31" s="127">
        <f t="shared" si="16"/>
        <v>-0.10064687414888895</v>
      </c>
    </row>
    <row r="32" spans="1:37" ht="16.5">
      <c r="A32" s="68"/>
      <c r="B32" s="69" t="s">
        <v>447</v>
      </c>
      <c r="C32" s="70"/>
      <c r="D32" s="91">
        <f>SUM(D9:D16,D18:D24,D26:D30)</f>
        <v>17850732137</v>
      </c>
      <c r="E32" s="92">
        <f>SUM(E9:E16,E18:E24,E26:E30)</f>
        <v>3152048455</v>
      </c>
      <c r="F32" s="93">
        <f t="shared" si="0"/>
        <v>21002780592</v>
      </c>
      <c r="G32" s="91">
        <f>SUM(G9:G16,G18:G24,G26:G30)</f>
        <v>18157340806</v>
      </c>
      <c r="H32" s="92">
        <f>SUM(H9:H16,H18:H24,H26:H30)</f>
        <v>3195962617</v>
      </c>
      <c r="I32" s="93">
        <f t="shared" si="1"/>
        <v>21353303423</v>
      </c>
      <c r="J32" s="91">
        <f>SUM(J9:J16,J18:J24,J26:J30)</f>
        <v>2378528398</v>
      </c>
      <c r="K32" s="92">
        <f>SUM(K9:K16,K18:K24,K26:K30)</f>
        <v>461002186</v>
      </c>
      <c r="L32" s="92">
        <f t="shared" si="2"/>
        <v>2839530584</v>
      </c>
      <c r="M32" s="106">
        <f t="shared" si="3"/>
        <v>0.1351978406650395</v>
      </c>
      <c r="N32" s="91">
        <f>SUM(N9:N16,N18:N24,N26:N30)</f>
        <v>3183907787</v>
      </c>
      <c r="O32" s="92">
        <f>SUM(O9:O16,O18:O24,O26:O30)</f>
        <v>630340979</v>
      </c>
      <c r="P32" s="92">
        <f t="shared" si="4"/>
        <v>3814248766</v>
      </c>
      <c r="Q32" s="106">
        <f t="shared" si="5"/>
        <v>0.1816068472120713</v>
      </c>
      <c r="R32" s="91">
        <f>SUM(R9:R16,R18:R24,R26:R30)</f>
        <v>3108139806</v>
      </c>
      <c r="S32" s="92">
        <f>SUM(S9:S16,S18:S24,S26:S30)</f>
        <v>678615952</v>
      </c>
      <c r="T32" s="92">
        <f t="shared" si="6"/>
        <v>3786755758</v>
      </c>
      <c r="U32" s="106">
        <f t="shared" si="7"/>
        <v>0.1773381702580605</v>
      </c>
      <c r="V32" s="91">
        <f>SUM(V9:V16,V18:V24,V26:V30)</f>
        <v>4710065158</v>
      </c>
      <c r="W32" s="92">
        <f>SUM(W9:W16,W18:W24,W26:W30)</f>
        <v>638417634</v>
      </c>
      <c r="X32" s="92">
        <f t="shared" si="8"/>
        <v>5348482792</v>
      </c>
      <c r="Y32" s="106">
        <f t="shared" si="9"/>
        <v>0.2504756611213167</v>
      </c>
      <c r="Z32" s="91">
        <f t="shared" si="10"/>
        <v>13380641149</v>
      </c>
      <c r="AA32" s="92">
        <f t="shared" si="11"/>
        <v>2408376751</v>
      </c>
      <c r="AB32" s="92">
        <f t="shared" si="12"/>
        <v>15789017900</v>
      </c>
      <c r="AC32" s="106">
        <f t="shared" si="13"/>
        <v>0.7394180463428148</v>
      </c>
      <c r="AD32" s="91">
        <f>SUM(AD9:AD16,AD18:AD24,AD26:AD30)</f>
        <v>3564111926</v>
      </c>
      <c r="AE32" s="92">
        <f>SUM(AE9:AE16,AE18:AE24,AE26:AE30)</f>
        <v>811774331</v>
      </c>
      <c r="AF32" s="92">
        <f t="shared" si="14"/>
        <v>4375886257</v>
      </c>
      <c r="AG32" s="92">
        <f>SUM(AG9:AG16,AG18:AG24,AG26:AG30)</f>
        <v>20002642511</v>
      </c>
      <c r="AH32" s="92">
        <f>SUM(AH9:AH16,AH18:AH24,AH26:AH30)</f>
        <v>20173999456</v>
      </c>
      <c r="AI32" s="93">
        <f>SUM(AI9:AI16,AI18:AI24,AI26:AI30)</f>
        <v>15742168894</v>
      </c>
      <c r="AJ32" s="128">
        <f t="shared" si="15"/>
        <v>0.7803196846680831</v>
      </c>
      <c r="AK32" s="129">
        <f t="shared" si="16"/>
        <v>0.2222627549891547</v>
      </c>
    </row>
    <row r="33" spans="1:37" ht="12.75">
      <c r="A33" s="71"/>
      <c r="B33" s="71"/>
      <c r="C33" s="71"/>
      <c r="D33" s="94"/>
      <c r="E33" s="94"/>
      <c r="F33" s="94"/>
      <c r="G33" s="94"/>
      <c r="H33" s="94"/>
      <c r="I33" s="94"/>
      <c r="J33" s="94"/>
      <c r="K33" s="94"/>
      <c r="L33" s="94"/>
      <c r="M33" s="107"/>
      <c r="N33" s="94"/>
      <c r="O33" s="94"/>
      <c r="P33" s="94"/>
      <c r="Q33" s="107"/>
      <c r="R33" s="94"/>
      <c r="S33" s="94"/>
      <c r="T33" s="94"/>
      <c r="U33" s="107"/>
      <c r="V33" s="94"/>
      <c r="W33" s="94"/>
      <c r="X33" s="94"/>
      <c r="Y33" s="107"/>
      <c r="Z33" s="94"/>
      <c r="AA33" s="94"/>
      <c r="AB33" s="94"/>
      <c r="AC33" s="107"/>
      <c r="AD33" s="94"/>
      <c r="AE33" s="94"/>
      <c r="AF33" s="94"/>
      <c r="AG33" s="94"/>
      <c r="AH33" s="94"/>
      <c r="AI33" s="94"/>
      <c r="AJ33" s="107"/>
      <c r="AK33" s="107"/>
    </row>
    <row r="34" spans="1:37" ht="12.75">
      <c r="A34" s="71"/>
      <c r="B34" s="71"/>
      <c r="C34" s="71"/>
      <c r="D34" s="94"/>
      <c r="E34" s="94"/>
      <c r="F34" s="94"/>
      <c r="G34" s="94"/>
      <c r="H34" s="94"/>
      <c r="I34" s="94"/>
      <c r="J34" s="94"/>
      <c r="K34" s="94"/>
      <c r="L34" s="94"/>
      <c r="M34" s="107"/>
      <c r="N34" s="94"/>
      <c r="O34" s="94"/>
      <c r="P34" s="94"/>
      <c r="Q34" s="107"/>
      <c r="R34" s="94"/>
      <c r="S34" s="94"/>
      <c r="T34" s="94"/>
      <c r="U34" s="107"/>
      <c r="V34" s="94"/>
      <c r="W34" s="94"/>
      <c r="X34" s="94"/>
      <c r="Y34" s="107"/>
      <c r="Z34" s="94"/>
      <c r="AA34" s="94"/>
      <c r="AB34" s="94"/>
      <c r="AC34" s="107"/>
      <c r="AD34" s="94"/>
      <c r="AE34" s="94"/>
      <c r="AF34" s="94"/>
      <c r="AG34" s="94"/>
      <c r="AH34" s="94"/>
      <c r="AI34" s="94"/>
      <c r="AJ34" s="107"/>
      <c r="AK34" s="107"/>
    </row>
    <row r="35" spans="1:37" ht="12.75">
      <c r="A35" s="71"/>
      <c r="B35" s="71"/>
      <c r="C35" s="71"/>
      <c r="D35" s="94"/>
      <c r="E35" s="94"/>
      <c r="F35" s="94"/>
      <c r="G35" s="94"/>
      <c r="H35" s="94"/>
      <c r="I35" s="94"/>
      <c r="J35" s="94"/>
      <c r="K35" s="94"/>
      <c r="L35" s="94"/>
      <c r="M35" s="107"/>
      <c r="N35" s="94"/>
      <c r="O35" s="94"/>
      <c r="P35" s="94"/>
      <c r="Q35" s="107"/>
      <c r="R35" s="94"/>
      <c r="S35" s="94"/>
      <c r="T35" s="94"/>
      <c r="U35" s="107"/>
      <c r="V35" s="94"/>
      <c r="W35" s="94"/>
      <c r="X35" s="94"/>
      <c r="Y35" s="107"/>
      <c r="Z35" s="94"/>
      <c r="AA35" s="94"/>
      <c r="AB35" s="94"/>
      <c r="AC35" s="107"/>
      <c r="AD35" s="94"/>
      <c r="AE35" s="94"/>
      <c r="AF35" s="94"/>
      <c r="AG35" s="94"/>
      <c r="AH35" s="94"/>
      <c r="AI35" s="94"/>
      <c r="AJ35" s="107"/>
      <c r="AK35" s="107"/>
    </row>
    <row r="36" spans="1:37" ht="12.75">
      <c r="A36" s="71"/>
      <c r="B36" s="71"/>
      <c r="C36" s="71"/>
      <c r="D36" s="94"/>
      <c r="E36" s="94"/>
      <c r="F36" s="94"/>
      <c r="G36" s="94"/>
      <c r="H36" s="94"/>
      <c r="I36" s="94"/>
      <c r="J36" s="94"/>
      <c r="K36" s="94"/>
      <c r="L36" s="94"/>
      <c r="M36" s="107"/>
      <c r="N36" s="94"/>
      <c r="O36" s="94"/>
      <c r="P36" s="94"/>
      <c r="Q36" s="107"/>
      <c r="R36" s="94"/>
      <c r="S36" s="94"/>
      <c r="T36" s="94"/>
      <c r="U36" s="107"/>
      <c r="V36" s="94"/>
      <c r="W36" s="94"/>
      <c r="X36" s="94"/>
      <c r="Y36" s="107"/>
      <c r="Z36" s="94"/>
      <c r="AA36" s="94"/>
      <c r="AB36" s="94"/>
      <c r="AC36" s="107"/>
      <c r="AD36" s="94"/>
      <c r="AE36" s="94"/>
      <c r="AF36" s="94"/>
      <c r="AG36" s="94"/>
      <c r="AH36" s="94"/>
      <c r="AI36" s="94"/>
      <c r="AJ36" s="107"/>
      <c r="AK36" s="107"/>
    </row>
    <row r="37" spans="1:37" ht="12.75">
      <c r="A37" s="71"/>
      <c r="B37" s="71"/>
      <c r="C37" s="71"/>
      <c r="D37" s="94"/>
      <c r="E37" s="94"/>
      <c r="F37" s="94"/>
      <c r="G37" s="94"/>
      <c r="H37" s="94"/>
      <c r="I37" s="94"/>
      <c r="J37" s="94"/>
      <c r="K37" s="94"/>
      <c r="L37" s="94"/>
      <c r="M37" s="107"/>
      <c r="N37" s="94"/>
      <c r="O37" s="94"/>
      <c r="P37" s="94"/>
      <c r="Q37" s="107"/>
      <c r="R37" s="94"/>
      <c r="S37" s="94"/>
      <c r="T37" s="94"/>
      <c r="U37" s="107"/>
      <c r="V37" s="94"/>
      <c r="W37" s="94"/>
      <c r="X37" s="94"/>
      <c r="Y37" s="107"/>
      <c r="Z37" s="94"/>
      <c r="AA37" s="94"/>
      <c r="AB37" s="94"/>
      <c r="AC37" s="107"/>
      <c r="AD37" s="94"/>
      <c r="AE37" s="94"/>
      <c r="AF37" s="94"/>
      <c r="AG37" s="94"/>
      <c r="AH37" s="94"/>
      <c r="AI37" s="94"/>
      <c r="AJ37" s="107"/>
      <c r="AK37" s="107"/>
    </row>
    <row r="38" spans="1:37" ht="12.75">
      <c r="A38" s="71"/>
      <c r="B38" s="71"/>
      <c r="C38" s="71"/>
      <c r="D38" s="94"/>
      <c r="E38" s="94"/>
      <c r="F38" s="94"/>
      <c r="G38" s="94"/>
      <c r="H38" s="94"/>
      <c r="I38" s="94"/>
      <c r="J38" s="94"/>
      <c r="K38" s="94"/>
      <c r="L38" s="94"/>
      <c r="M38" s="107"/>
      <c r="N38" s="94"/>
      <c r="O38" s="94"/>
      <c r="P38" s="94"/>
      <c r="Q38" s="107"/>
      <c r="R38" s="94"/>
      <c r="S38" s="94"/>
      <c r="T38" s="94"/>
      <c r="U38" s="107"/>
      <c r="V38" s="94"/>
      <c r="W38" s="94"/>
      <c r="X38" s="94"/>
      <c r="Y38" s="107"/>
      <c r="Z38" s="94"/>
      <c r="AA38" s="94"/>
      <c r="AB38" s="94"/>
      <c r="AC38" s="107"/>
      <c r="AD38" s="94"/>
      <c r="AE38" s="94"/>
      <c r="AF38" s="94"/>
      <c r="AG38" s="94"/>
      <c r="AH38" s="94"/>
      <c r="AI38" s="94"/>
      <c r="AJ38" s="107"/>
      <c r="AK38" s="107"/>
    </row>
    <row r="39" spans="1:37" ht="12.75">
      <c r="A39" s="71"/>
      <c r="B39" s="71"/>
      <c r="C39" s="71"/>
      <c r="D39" s="94"/>
      <c r="E39" s="94"/>
      <c r="F39" s="94"/>
      <c r="G39" s="94"/>
      <c r="H39" s="94"/>
      <c r="I39" s="94"/>
      <c r="J39" s="94"/>
      <c r="K39" s="94"/>
      <c r="L39" s="94"/>
      <c r="M39" s="107"/>
      <c r="N39" s="94"/>
      <c r="O39" s="94"/>
      <c r="P39" s="94"/>
      <c r="Q39" s="107"/>
      <c r="R39" s="94"/>
      <c r="S39" s="94"/>
      <c r="T39" s="94"/>
      <c r="U39" s="107"/>
      <c r="V39" s="94"/>
      <c r="W39" s="94"/>
      <c r="X39" s="94"/>
      <c r="Y39" s="107"/>
      <c r="Z39" s="94"/>
      <c r="AA39" s="94"/>
      <c r="AB39" s="94"/>
      <c r="AC39" s="107"/>
      <c r="AD39" s="94"/>
      <c r="AE39" s="94"/>
      <c r="AF39" s="94"/>
      <c r="AG39" s="94"/>
      <c r="AH39" s="94"/>
      <c r="AI39" s="94"/>
      <c r="AJ39" s="107"/>
      <c r="AK39" s="107"/>
    </row>
    <row r="40" spans="1:37" ht="12.75">
      <c r="A40" s="71"/>
      <c r="B40" s="71"/>
      <c r="C40" s="71"/>
      <c r="D40" s="94"/>
      <c r="E40" s="94"/>
      <c r="F40" s="94"/>
      <c r="G40" s="94"/>
      <c r="H40" s="94"/>
      <c r="I40" s="94"/>
      <c r="J40" s="94"/>
      <c r="K40" s="94"/>
      <c r="L40" s="94"/>
      <c r="M40" s="107"/>
      <c r="N40" s="94"/>
      <c r="O40" s="94"/>
      <c r="P40" s="94"/>
      <c r="Q40" s="107"/>
      <c r="R40" s="94"/>
      <c r="S40" s="94"/>
      <c r="T40" s="94"/>
      <c r="U40" s="107"/>
      <c r="V40" s="94"/>
      <c r="W40" s="94"/>
      <c r="X40" s="94"/>
      <c r="Y40" s="107"/>
      <c r="Z40" s="94"/>
      <c r="AA40" s="94"/>
      <c r="AB40" s="94"/>
      <c r="AC40" s="107"/>
      <c r="AD40" s="94"/>
      <c r="AE40" s="94"/>
      <c r="AF40" s="94"/>
      <c r="AG40" s="94"/>
      <c r="AH40" s="94"/>
      <c r="AI40" s="94"/>
      <c r="AJ40" s="107"/>
      <c r="AK40" s="107"/>
    </row>
    <row r="41" spans="1:37" ht="12.75">
      <c r="A41" s="71"/>
      <c r="B41" s="71"/>
      <c r="C41" s="71"/>
      <c r="D41" s="94"/>
      <c r="E41" s="94"/>
      <c r="F41" s="94"/>
      <c r="G41" s="94"/>
      <c r="H41" s="94"/>
      <c r="I41" s="94"/>
      <c r="J41" s="94"/>
      <c r="K41" s="94"/>
      <c r="L41" s="94"/>
      <c r="M41" s="107"/>
      <c r="N41" s="94"/>
      <c r="O41" s="94"/>
      <c r="P41" s="94"/>
      <c r="Q41" s="107"/>
      <c r="R41" s="94"/>
      <c r="S41" s="94"/>
      <c r="T41" s="94"/>
      <c r="U41" s="107"/>
      <c r="V41" s="94"/>
      <c r="W41" s="94"/>
      <c r="X41" s="94"/>
      <c r="Y41" s="107"/>
      <c r="Z41" s="94"/>
      <c r="AA41" s="94"/>
      <c r="AB41" s="94"/>
      <c r="AC41" s="107"/>
      <c r="AD41" s="94"/>
      <c r="AE41" s="94"/>
      <c r="AF41" s="94"/>
      <c r="AG41" s="94"/>
      <c r="AH41" s="94"/>
      <c r="AI41" s="94"/>
      <c r="AJ41" s="107"/>
      <c r="AK41" s="107"/>
    </row>
    <row r="42" spans="1:37" ht="12.75">
      <c r="A42" s="71"/>
      <c r="B42" s="71"/>
      <c r="C42" s="71"/>
      <c r="D42" s="94"/>
      <c r="E42" s="94"/>
      <c r="F42" s="94"/>
      <c r="G42" s="94"/>
      <c r="H42" s="94"/>
      <c r="I42" s="94"/>
      <c r="J42" s="94"/>
      <c r="K42" s="94"/>
      <c r="L42" s="94"/>
      <c r="M42" s="107"/>
      <c r="N42" s="94"/>
      <c r="O42" s="94"/>
      <c r="P42" s="94"/>
      <c r="Q42" s="107"/>
      <c r="R42" s="94"/>
      <c r="S42" s="94"/>
      <c r="T42" s="94"/>
      <c r="U42" s="107"/>
      <c r="V42" s="94"/>
      <c r="W42" s="94"/>
      <c r="X42" s="94"/>
      <c r="Y42" s="107"/>
      <c r="Z42" s="94"/>
      <c r="AA42" s="94"/>
      <c r="AB42" s="94"/>
      <c r="AC42" s="107"/>
      <c r="AD42" s="94"/>
      <c r="AE42" s="94"/>
      <c r="AF42" s="94"/>
      <c r="AG42" s="94"/>
      <c r="AH42" s="94"/>
      <c r="AI42" s="94"/>
      <c r="AJ42" s="107"/>
      <c r="AK42" s="107"/>
    </row>
    <row r="43" spans="1:37" ht="12.75">
      <c r="A43" s="71"/>
      <c r="B43" s="71"/>
      <c r="C43" s="71"/>
      <c r="D43" s="94"/>
      <c r="E43" s="94"/>
      <c r="F43" s="94"/>
      <c r="G43" s="94"/>
      <c r="H43" s="94"/>
      <c r="I43" s="94"/>
      <c r="J43" s="94"/>
      <c r="K43" s="94"/>
      <c r="L43" s="94"/>
      <c r="M43" s="107"/>
      <c r="N43" s="94"/>
      <c r="O43" s="94"/>
      <c r="P43" s="94"/>
      <c r="Q43" s="107"/>
      <c r="R43" s="94"/>
      <c r="S43" s="94"/>
      <c r="T43" s="94"/>
      <c r="U43" s="107"/>
      <c r="V43" s="94"/>
      <c r="W43" s="94"/>
      <c r="X43" s="94"/>
      <c r="Y43" s="107"/>
      <c r="Z43" s="94"/>
      <c r="AA43" s="94"/>
      <c r="AB43" s="94"/>
      <c r="AC43" s="107"/>
      <c r="AD43" s="94"/>
      <c r="AE43" s="94"/>
      <c r="AF43" s="94"/>
      <c r="AG43" s="94"/>
      <c r="AH43" s="94"/>
      <c r="AI43" s="94"/>
      <c r="AJ43" s="107"/>
      <c r="AK43" s="107"/>
    </row>
    <row r="44" spans="1:37" ht="12.75">
      <c r="A44" s="71"/>
      <c r="B44" s="71"/>
      <c r="C44" s="71"/>
      <c r="D44" s="94"/>
      <c r="E44" s="94"/>
      <c r="F44" s="94"/>
      <c r="G44" s="94"/>
      <c r="H44" s="94"/>
      <c r="I44" s="94"/>
      <c r="J44" s="94"/>
      <c r="K44" s="94"/>
      <c r="L44" s="94"/>
      <c r="M44" s="107"/>
      <c r="N44" s="94"/>
      <c r="O44" s="94"/>
      <c r="P44" s="94"/>
      <c r="Q44" s="107"/>
      <c r="R44" s="94"/>
      <c r="S44" s="94"/>
      <c r="T44" s="94"/>
      <c r="U44" s="107"/>
      <c r="V44" s="94"/>
      <c r="W44" s="94"/>
      <c r="X44" s="94"/>
      <c r="Y44" s="107"/>
      <c r="Z44" s="94"/>
      <c r="AA44" s="94"/>
      <c r="AB44" s="94"/>
      <c r="AC44" s="107"/>
      <c r="AD44" s="94"/>
      <c r="AE44" s="94"/>
      <c r="AF44" s="94"/>
      <c r="AG44" s="94"/>
      <c r="AH44" s="94"/>
      <c r="AI44" s="94"/>
      <c r="AJ44" s="107"/>
      <c r="AK44" s="107"/>
    </row>
    <row r="45" spans="1:37" ht="12.75">
      <c r="A45" s="71"/>
      <c r="B45" s="71"/>
      <c r="C45" s="71"/>
      <c r="D45" s="94"/>
      <c r="E45" s="94"/>
      <c r="F45" s="94"/>
      <c r="G45" s="94"/>
      <c r="H45" s="94"/>
      <c r="I45" s="94"/>
      <c r="J45" s="94"/>
      <c r="K45" s="94"/>
      <c r="L45" s="94"/>
      <c r="M45" s="107"/>
      <c r="N45" s="94"/>
      <c r="O45" s="94"/>
      <c r="P45" s="94"/>
      <c r="Q45" s="107"/>
      <c r="R45" s="94"/>
      <c r="S45" s="94"/>
      <c r="T45" s="94"/>
      <c r="U45" s="107"/>
      <c r="V45" s="94"/>
      <c r="W45" s="94"/>
      <c r="X45" s="94"/>
      <c r="Y45" s="107"/>
      <c r="Z45" s="94"/>
      <c r="AA45" s="94"/>
      <c r="AB45" s="94"/>
      <c r="AC45" s="107"/>
      <c r="AD45" s="94"/>
      <c r="AE45" s="94"/>
      <c r="AF45" s="94"/>
      <c r="AG45" s="94"/>
      <c r="AH45" s="94"/>
      <c r="AI45" s="94"/>
      <c r="AJ45" s="107"/>
      <c r="AK45" s="107"/>
    </row>
    <row r="46" spans="1:37" ht="12.75">
      <c r="A46" s="71"/>
      <c r="B46" s="71"/>
      <c r="C46" s="71"/>
      <c r="D46" s="94"/>
      <c r="E46" s="94"/>
      <c r="F46" s="94"/>
      <c r="G46" s="94"/>
      <c r="H46" s="94"/>
      <c r="I46" s="94"/>
      <c r="J46" s="94"/>
      <c r="K46" s="94"/>
      <c r="L46" s="94"/>
      <c r="M46" s="107"/>
      <c r="N46" s="94"/>
      <c r="O46" s="94"/>
      <c r="P46" s="94"/>
      <c r="Q46" s="107"/>
      <c r="R46" s="94"/>
      <c r="S46" s="94"/>
      <c r="T46" s="94"/>
      <c r="U46" s="107"/>
      <c r="V46" s="94"/>
      <c r="W46" s="94"/>
      <c r="X46" s="94"/>
      <c r="Y46" s="107"/>
      <c r="Z46" s="94"/>
      <c r="AA46" s="94"/>
      <c r="AB46" s="94"/>
      <c r="AC46" s="107"/>
      <c r="AD46" s="94"/>
      <c r="AE46" s="94"/>
      <c r="AF46" s="94"/>
      <c r="AG46" s="94"/>
      <c r="AH46" s="94"/>
      <c r="AI46" s="94"/>
      <c r="AJ46" s="107"/>
      <c r="AK46" s="107"/>
    </row>
    <row r="47" spans="1:37" ht="12.75">
      <c r="A47" s="71"/>
      <c r="B47" s="71"/>
      <c r="C47" s="71"/>
      <c r="D47" s="94"/>
      <c r="E47" s="94"/>
      <c r="F47" s="94"/>
      <c r="G47" s="94"/>
      <c r="H47" s="94"/>
      <c r="I47" s="94"/>
      <c r="J47" s="94"/>
      <c r="K47" s="94"/>
      <c r="L47" s="94"/>
      <c r="M47" s="107"/>
      <c r="N47" s="94"/>
      <c r="O47" s="94"/>
      <c r="P47" s="94"/>
      <c r="Q47" s="107"/>
      <c r="R47" s="94"/>
      <c r="S47" s="94"/>
      <c r="T47" s="94"/>
      <c r="U47" s="107"/>
      <c r="V47" s="94"/>
      <c r="W47" s="94"/>
      <c r="X47" s="94"/>
      <c r="Y47" s="107"/>
      <c r="Z47" s="94"/>
      <c r="AA47" s="94"/>
      <c r="AB47" s="94"/>
      <c r="AC47" s="107"/>
      <c r="AD47" s="94"/>
      <c r="AE47" s="94"/>
      <c r="AF47" s="94"/>
      <c r="AG47" s="94"/>
      <c r="AH47" s="94"/>
      <c r="AI47" s="94"/>
      <c r="AJ47" s="107"/>
      <c r="AK47" s="107"/>
    </row>
    <row r="48" spans="1:37" ht="12.75">
      <c r="A48" s="71"/>
      <c r="B48" s="71"/>
      <c r="C48" s="71"/>
      <c r="D48" s="94"/>
      <c r="E48" s="94"/>
      <c r="F48" s="94"/>
      <c r="G48" s="94"/>
      <c r="H48" s="94"/>
      <c r="I48" s="94"/>
      <c r="J48" s="94"/>
      <c r="K48" s="94"/>
      <c r="L48" s="94"/>
      <c r="M48" s="107"/>
      <c r="N48" s="94"/>
      <c r="O48" s="94"/>
      <c r="P48" s="94"/>
      <c r="Q48" s="107"/>
      <c r="R48" s="94"/>
      <c r="S48" s="94"/>
      <c r="T48" s="94"/>
      <c r="U48" s="107"/>
      <c r="V48" s="94"/>
      <c r="W48" s="94"/>
      <c r="X48" s="94"/>
      <c r="Y48" s="107"/>
      <c r="Z48" s="94"/>
      <c r="AA48" s="94"/>
      <c r="AB48" s="94"/>
      <c r="AC48" s="107"/>
      <c r="AD48" s="94"/>
      <c r="AE48" s="94"/>
      <c r="AF48" s="94"/>
      <c r="AG48" s="94"/>
      <c r="AH48" s="94"/>
      <c r="AI48" s="94"/>
      <c r="AJ48" s="107"/>
      <c r="AK48" s="107"/>
    </row>
    <row r="49" spans="1:37" ht="12.75">
      <c r="A49" s="71"/>
      <c r="B49" s="71"/>
      <c r="C49" s="71"/>
      <c r="D49" s="94"/>
      <c r="E49" s="94"/>
      <c r="F49" s="94"/>
      <c r="G49" s="94"/>
      <c r="H49" s="94"/>
      <c r="I49" s="94"/>
      <c r="J49" s="94"/>
      <c r="K49" s="94"/>
      <c r="L49" s="94"/>
      <c r="M49" s="107"/>
      <c r="N49" s="94"/>
      <c r="O49" s="94"/>
      <c r="P49" s="94"/>
      <c r="Q49" s="107"/>
      <c r="R49" s="94"/>
      <c r="S49" s="94"/>
      <c r="T49" s="94"/>
      <c r="U49" s="107"/>
      <c r="V49" s="94"/>
      <c r="W49" s="94"/>
      <c r="X49" s="94"/>
      <c r="Y49" s="107"/>
      <c r="Z49" s="94"/>
      <c r="AA49" s="94"/>
      <c r="AB49" s="94"/>
      <c r="AC49" s="107"/>
      <c r="AD49" s="94"/>
      <c r="AE49" s="94"/>
      <c r="AF49" s="94"/>
      <c r="AG49" s="94"/>
      <c r="AH49" s="94"/>
      <c r="AI49" s="94"/>
      <c r="AJ49" s="107"/>
      <c r="AK49" s="107"/>
    </row>
    <row r="50" spans="1:37" ht="12.75">
      <c r="A50" s="71"/>
      <c r="B50" s="71"/>
      <c r="C50" s="71"/>
      <c r="D50" s="94"/>
      <c r="E50" s="94"/>
      <c r="F50" s="94"/>
      <c r="G50" s="94"/>
      <c r="H50" s="94"/>
      <c r="I50" s="94"/>
      <c r="J50" s="94"/>
      <c r="K50" s="94"/>
      <c r="L50" s="94"/>
      <c r="M50" s="107"/>
      <c r="N50" s="94"/>
      <c r="O50" s="94"/>
      <c r="P50" s="94"/>
      <c r="Q50" s="107"/>
      <c r="R50" s="94"/>
      <c r="S50" s="94"/>
      <c r="T50" s="94"/>
      <c r="U50" s="107"/>
      <c r="V50" s="94"/>
      <c r="W50" s="94"/>
      <c r="X50" s="94"/>
      <c r="Y50" s="107"/>
      <c r="Z50" s="94"/>
      <c r="AA50" s="94"/>
      <c r="AB50" s="94"/>
      <c r="AC50" s="107"/>
      <c r="AD50" s="94"/>
      <c r="AE50" s="94"/>
      <c r="AF50" s="94"/>
      <c r="AG50" s="94"/>
      <c r="AH50" s="94"/>
      <c r="AI50" s="94"/>
      <c r="AJ50" s="107"/>
      <c r="AK50" s="107"/>
    </row>
    <row r="51" spans="1:37" ht="12.75">
      <c r="A51" s="71"/>
      <c r="B51" s="71"/>
      <c r="C51" s="71"/>
      <c r="D51" s="94"/>
      <c r="E51" s="94"/>
      <c r="F51" s="94"/>
      <c r="G51" s="94"/>
      <c r="H51" s="94"/>
      <c r="I51" s="94"/>
      <c r="J51" s="94"/>
      <c r="K51" s="94"/>
      <c r="L51" s="94"/>
      <c r="M51" s="107"/>
      <c r="N51" s="94"/>
      <c r="O51" s="94"/>
      <c r="P51" s="94"/>
      <c r="Q51" s="107"/>
      <c r="R51" s="94"/>
      <c r="S51" s="94"/>
      <c r="T51" s="94"/>
      <c r="U51" s="107"/>
      <c r="V51" s="94"/>
      <c r="W51" s="94"/>
      <c r="X51" s="94"/>
      <c r="Y51" s="107"/>
      <c r="Z51" s="94"/>
      <c r="AA51" s="94"/>
      <c r="AB51" s="94"/>
      <c r="AC51" s="107"/>
      <c r="AD51" s="94"/>
      <c r="AE51" s="94"/>
      <c r="AF51" s="94"/>
      <c r="AG51" s="94"/>
      <c r="AH51" s="94"/>
      <c r="AI51" s="94"/>
      <c r="AJ51" s="107"/>
      <c r="AK51" s="107"/>
    </row>
    <row r="52" spans="1:37" ht="12.75">
      <c r="A52" s="71"/>
      <c r="B52" s="71"/>
      <c r="C52" s="71"/>
      <c r="D52" s="94"/>
      <c r="E52" s="94"/>
      <c r="F52" s="94"/>
      <c r="G52" s="94"/>
      <c r="H52" s="94"/>
      <c r="I52" s="94"/>
      <c r="J52" s="94"/>
      <c r="K52" s="94"/>
      <c r="L52" s="94"/>
      <c r="M52" s="107"/>
      <c r="N52" s="94"/>
      <c r="O52" s="94"/>
      <c r="P52" s="94"/>
      <c r="Q52" s="107"/>
      <c r="R52" s="94"/>
      <c r="S52" s="94"/>
      <c r="T52" s="94"/>
      <c r="U52" s="107"/>
      <c r="V52" s="94"/>
      <c r="W52" s="94"/>
      <c r="X52" s="94"/>
      <c r="Y52" s="107"/>
      <c r="Z52" s="94"/>
      <c r="AA52" s="94"/>
      <c r="AB52" s="94"/>
      <c r="AC52" s="107"/>
      <c r="AD52" s="94"/>
      <c r="AE52" s="94"/>
      <c r="AF52" s="94"/>
      <c r="AG52" s="94"/>
      <c r="AH52" s="94"/>
      <c r="AI52" s="94"/>
      <c r="AJ52" s="107"/>
      <c r="AK52" s="107"/>
    </row>
    <row r="53" spans="1:37" ht="12.75">
      <c r="A53" s="71"/>
      <c r="B53" s="71"/>
      <c r="C53" s="71"/>
      <c r="D53" s="94"/>
      <c r="E53" s="94"/>
      <c r="F53" s="94"/>
      <c r="G53" s="94"/>
      <c r="H53" s="94"/>
      <c r="I53" s="94"/>
      <c r="J53" s="94"/>
      <c r="K53" s="94"/>
      <c r="L53" s="94"/>
      <c r="M53" s="107"/>
      <c r="N53" s="94"/>
      <c r="O53" s="94"/>
      <c r="P53" s="94"/>
      <c r="Q53" s="107"/>
      <c r="R53" s="94"/>
      <c r="S53" s="94"/>
      <c r="T53" s="94"/>
      <c r="U53" s="107"/>
      <c r="V53" s="94"/>
      <c r="W53" s="94"/>
      <c r="X53" s="94"/>
      <c r="Y53" s="107"/>
      <c r="Z53" s="94"/>
      <c r="AA53" s="94"/>
      <c r="AB53" s="94"/>
      <c r="AC53" s="107"/>
      <c r="AD53" s="94"/>
      <c r="AE53" s="94"/>
      <c r="AF53" s="94"/>
      <c r="AG53" s="94"/>
      <c r="AH53" s="94"/>
      <c r="AI53" s="94"/>
      <c r="AJ53" s="107"/>
      <c r="AK53" s="107"/>
    </row>
    <row r="54" spans="1:37" ht="12.75">
      <c r="A54" s="71"/>
      <c r="B54" s="71"/>
      <c r="C54" s="71"/>
      <c r="D54" s="94"/>
      <c r="E54" s="94"/>
      <c r="F54" s="94"/>
      <c r="G54" s="94"/>
      <c r="H54" s="94"/>
      <c r="I54" s="94"/>
      <c r="J54" s="94"/>
      <c r="K54" s="94"/>
      <c r="L54" s="94"/>
      <c r="M54" s="107"/>
      <c r="N54" s="94"/>
      <c r="O54" s="94"/>
      <c r="P54" s="94"/>
      <c r="Q54" s="107"/>
      <c r="R54" s="94"/>
      <c r="S54" s="94"/>
      <c r="T54" s="94"/>
      <c r="U54" s="107"/>
      <c r="V54" s="94"/>
      <c r="W54" s="94"/>
      <c r="X54" s="94"/>
      <c r="Y54" s="107"/>
      <c r="Z54" s="94"/>
      <c r="AA54" s="94"/>
      <c r="AB54" s="94"/>
      <c r="AC54" s="107"/>
      <c r="AD54" s="94"/>
      <c r="AE54" s="94"/>
      <c r="AF54" s="94"/>
      <c r="AG54" s="94"/>
      <c r="AH54" s="94"/>
      <c r="AI54" s="94"/>
      <c r="AJ54" s="107"/>
      <c r="AK54" s="107"/>
    </row>
    <row r="55" spans="1:37" ht="12.75">
      <c r="A55" s="71"/>
      <c r="B55" s="71"/>
      <c r="C55" s="71"/>
      <c r="D55" s="94"/>
      <c r="E55" s="94"/>
      <c r="F55" s="94"/>
      <c r="G55" s="94"/>
      <c r="H55" s="94"/>
      <c r="I55" s="94"/>
      <c r="J55" s="94"/>
      <c r="K55" s="94"/>
      <c r="L55" s="94"/>
      <c r="M55" s="107"/>
      <c r="N55" s="94"/>
      <c r="O55" s="94"/>
      <c r="P55" s="94"/>
      <c r="Q55" s="107"/>
      <c r="R55" s="94"/>
      <c r="S55" s="94"/>
      <c r="T55" s="94"/>
      <c r="U55" s="107"/>
      <c r="V55" s="94"/>
      <c r="W55" s="94"/>
      <c r="X55" s="94"/>
      <c r="Y55" s="107"/>
      <c r="Z55" s="94"/>
      <c r="AA55" s="94"/>
      <c r="AB55" s="94"/>
      <c r="AC55" s="107"/>
      <c r="AD55" s="94"/>
      <c r="AE55" s="94"/>
      <c r="AF55" s="94"/>
      <c r="AG55" s="94"/>
      <c r="AH55" s="94"/>
      <c r="AI55" s="94"/>
      <c r="AJ55" s="107"/>
      <c r="AK55" s="107"/>
    </row>
    <row r="56" spans="1:37" ht="12.75">
      <c r="A56" s="71"/>
      <c r="B56" s="71"/>
      <c r="C56" s="71"/>
      <c r="D56" s="94"/>
      <c r="E56" s="94"/>
      <c r="F56" s="94"/>
      <c r="G56" s="94"/>
      <c r="H56" s="94"/>
      <c r="I56" s="94"/>
      <c r="J56" s="94"/>
      <c r="K56" s="94"/>
      <c r="L56" s="94"/>
      <c r="M56" s="107"/>
      <c r="N56" s="94"/>
      <c r="O56" s="94"/>
      <c r="P56" s="94"/>
      <c r="Q56" s="107"/>
      <c r="R56" s="94"/>
      <c r="S56" s="94"/>
      <c r="T56" s="94"/>
      <c r="U56" s="107"/>
      <c r="V56" s="94"/>
      <c r="W56" s="94"/>
      <c r="X56" s="94"/>
      <c r="Y56" s="107"/>
      <c r="Z56" s="94"/>
      <c r="AA56" s="94"/>
      <c r="AB56" s="94"/>
      <c r="AC56" s="107"/>
      <c r="AD56" s="94"/>
      <c r="AE56" s="94"/>
      <c r="AF56" s="94"/>
      <c r="AG56" s="94"/>
      <c r="AH56" s="94"/>
      <c r="AI56" s="94"/>
      <c r="AJ56" s="107"/>
      <c r="AK56" s="107"/>
    </row>
    <row r="57" spans="1:37" ht="12.75">
      <c r="A57" s="71"/>
      <c r="B57" s="71"/>
      <c r="C57" s="71"/>
      <c r="D57" s="94"/>
      <c r="E57" s="94"/>
      <c r="F57" s="94"/>
      <c r="G57" s="94"/>
      <c r="H57" s="94"/>
      <c r="I57" s="94"/>
      <c r="J57" s="94"/>
      <c r="K57" s="94"/>
      <c r="L57" s="94"/>
      <c r="M57" s="107"/>
      <c r="N57" s="94"/>
      <c r="O57" s="94"/>
      <c r="P57" s="94"/>
      <c r="Q57" s="107"/>
      <c r="R57" s="94"/>
      <c r="S57" s="94"/>
      <c r="T57" s="94"/>
      <c r="U57" s="107"/>
      <c r="V57" s="94"/>
      <c r="W57" s="94"/>
      <c r="X57" s="94"/>
      <c r="Y57" s="107"/>
      <c r="Z57" s="94"/>
      <c r="AA57" s="94"/>
      <c r="AB57" s="94"/>
      <c r="AC57" s="107"/>
      <c r="AD57" s="94"/>
      <c r="AE57" s="94"/>
      <c r="AF57" s="94"/>
      <c r="AG57" s="94"/>
      <c r="AH57" s="94"/>
      <c r="AI57" s="94"/>
      <c r="AJ57" s="107"/>
      <c r="AK57" s="107"/>
    </row>
    <row r="58" spans="1:37" ht="12.75">
      <c r="A58" s="71"/>
      <c r="B58" s="71"/>
      <c r="C58" s="71"/>
      <c r="D58" s="94"/>
      <c r="E58" s="94"/>
      <c r="F58" s="94"/>
      <c r="G58" s="94"/>
      <c r="H58" s="94"/>
      <c r="I58" s="94"/>
      <c r="J58" s="94"/>
      <c r="K58" s="94"/>
      <c r="L58" s="94"/>
      <c r="M58" s="107"/>
      <c r="N58" s="94"/>
      <c r="O58" s="94"/>
      <c r="P58" s="94"/>
      <c r="Q58" s="107"/>
      <c r="R58" s="94"/>
      <c r="S58" s="94"/>
      <c r="T58" s="94"/>
      <c r="U58" s="107"/>
      <c r="V58" s="94"/>
      <c r="W58" s="94"/>
      <c r="X58" s="94"/>
      <c r="Y58" s="107"/>
      <c r="Z58" s="94"/>
      <c r="AA58" s="94"/>
      <c r="AB58" s="94"/>
      <c r="AC58" s="107"/>
      <c r="AD58" s="94"/>
      <c r="AE58" s="94"/>
      <c r="AF58" s="94"/>
      <c r="AG58" s="94"/>
      <c r="AH58" s="94"/>
      <c r="AI58" s="94"/>
      <c r="AJ58" s="107"/>
      <c r="AK58" s="107"/>
    </row>
    <row r="59" spans="1:37" ht="12.75">
      <c r="A59" s="71"/>
      <c r="B59" s="71"/>
      <c r="C59" s="71"/>
      <c r="D59" s="94"/>
      <c r="E59" s="94"/>
      <c r="F59" s="94"/>
      <c r="G59" s="94"/>
      <c r="H59" s="94"/>
      <c r="I59" s="94"/>
      <c r="J59" s="94"/>
      <c r="K59" s="94"/>
      <c r="L59" s="94"/>
      <c r="M59" s="107"/>
      <c r="N59" s="94"/>
      <c r="O59" s="94"/>
      <c r="P59" s="94"/>
      <c r="Q59" s="107"/>
      <c r="R59" s="94"/>
      <c r="S59" s="94"/>
      <c r="T59" s="94"/>
      <c r="U59" s="107"/>
      <c r="V59" s="94"/>
      <c r="W59" s="94"/>
      <c r="X59" s="94"/>
      <c r="Y59" s="107"/>
      <c r="Z59" s="94"/>
      <c r="AA59" s="94"/>
      <c r="AB59" s="94"/>
      <c r="AC59" s="107"/>
      <c r="AD59" s="94"/>
      <c r="AE59" s="94"/>
      <c r="AF59" s="94"/>
      <c r="AG59" s="94"/>
      <c r="AH59" s="94"/>
      <c r="AI59" s="94"/>
      <c r="AJ59" s="107"/>
      <c r="AK59" s="107"/>
    </row>
    <row r="60" spans="1:37" ht="12.75">
      <c r="A60" s="71"/>
      <c r="B60" s="71"/>
      <c r="C60" s="71"/>
      <c r="D60" s="94"/>
      <c r="E60" s="94"/>
      <c r="F60" s="94"/>
      <c r="G60" s="94"/>
      <c r="H60" s="94"/>
      <c r="I60" s="94"/>
      <c r="J60" s="94"/>
      <c r="K60" s="94"/>
      <c r="L60" s="94"/>
      <c r="M60" s="107"/>
      <c r="N60" s="94"/>
      <c r="O60" s="94"/>
      <c r="P60" s="94"/>
      <c r="Q60" s="107"/>
      <c r="R60" s="94"/>
      <c r="S60" s="94"/>
      <c r="T60" s="94"/>
      <c r="U60" s="107"/>
      <c r="V60" s="94"/>
      <c r="W60" s="94"/>
      <c r="X60" s="94"/>
      <c r="Y60" s="107"/>
      <c r="Z60" s="94"/>
      <c r="AA60" s="94"/>
      <c r="AB60" s="94"/>
      <c r="AC60" s="107"/>
      <c r="AD60" s="94"/>
      <c r="AE60" s="94"/>
      <c r="AF60" s="94"/>
      <c r="AG60" s="94"/>
      <c r="AH60" s="94"/>
      <c r="AI60" s="94"/>
      <c r="AJ60" s="107"/>
      <c r="AK60" s="107"/>
    </row>
    <row r="61" spans="1:37" ht="12.75">
      <c r="A61" s="71"/>
      <c r="B61" s="71"/>
      <c r="C61" s="71"/>
      <c r="D61" s="94"/>
      <c r="E61" s="94"/>
      <c r="F61" s="94"/>
      <c r="G61" s="94"/>
      <c r="H61" s="94"/>
      <c r="I61" s="94"/>
      <c r="J61" s="94"/>
      <c r="K61" s="94"/>
      <c r="L61" s="94"/>
      <c r="M61" s="107"/>
      <c r="N61" s="94"/>
      <c r="O61" s="94"/>
      <c r="P61" s="94"/>
      <c r="Q61" s="107"/>
      <c r="R61" s="94"/>
      <c r="S61" s="94"/>
      <c r="T61" s="94"/>
      <c r="U61" s="107"/>
      <c r="V61" s="94"/>
      <c r="W61" s="94"/>
      <c r="X61" s="94"/>
      <c r="Y61" s="107"/>
      <c r="Z61" s="94"/>
      <c r="AA61" s="94"/>
      <c r="AB61" s="94"/>
      <c r="AC61" s="107"/>
      <c r="AD61" s="94"/>
      <c r="AE61" s="94"/>
      <c r="AF61" s="94"/>
      <c r="AG61" s="94"/>
      <c r="AH61" s="94"/>
      <c r="AI61" s="94"/>
      <c r="AJ61" s="107"/>
      <c r="AK61" s="107"/>
    </row>
    <row r="62" spans="1:37" ht="12.75">
      <c r="A62" s="71"/>
      <c r="B62" s="71"/>
      <c r="C62" s="71"/>
      <c r="D62" s="94"/>
      <c r="E62" s="94"/>
      <c r="F62" s="94"/>
      <c r="G62" s="94"/>
      <c r="H62" s="94"/>
      <c r="I62" s="94"/>
      <c r="J62" s="94"/>
      <c r="K62" s="94"/>
      <c r="L62" s="94"/>
      <c r="M62" s="107"/>
      <c r="N62" s="94"/>
      <c r="O62" s="94"/>
      <c r="P62" s="94"/>
      <c r="Q62" s="107"/>
      <c r="R62" s="94"/>
      <c r="S62" s="94"/>
      <c r="T62" s="94"/>
      <c r="U62" s="107"/>
      <c r="V62" s="94"/>
      <c r="W62" s="94"/>
      <c r="X62" s="94"/>
      <c r="Y62" s="107"/>
      <c r="Z62" s="94"/>
      <c r="AA62" s="94"/>
      <c r="AB62" s="94"/>
      <c r="AC62" s="107"/>
      <c r="AD62" s="94"/>
      <c r="AE62" s="94"/>
      <c r="AF62" s="94"/>
      <c r="AG62" s="94"/>
      <c r="AH62" s="94"/>
      <c r="AI62" s="94"/>
      <c r="AJ62" s="107"/>
      <c r="AK62" s="107"/>
    </row>
    <row r="63" spans="1:37" ht="12.75">
      <c r="A63" s="71"/>
      <c r="B63" s="71"/>
      <c r="C63" s="71"/>
      <c r="D63" s="94"/>
      <c r="E63" s="94"/>
      <c r="F63" s="94"/>
      <c r="G63" s="94"/>
      <c r="H63" s="94"/>
      <c r="I63" s="94"/>
      <c r="J63" s="94"/>
      <c r="K63" s="94"/>
      <c r="L63" s="94"/>
      <c r="M63" s="107"/>
      <c r="N63" s="94"/>
      <c r="O63" s="94"/>
      <c r="P63" s="94"/>
      <c r="Q63" s="107"/>
      <c r="R63" s="94"/>
      <c r="S63" s="94"/>
      <c r="T63" s="94"/>
      <c r="U63" s="107"/>
      <c r="V63" s="94"/>
      <c r="W63" s="94"/>
      <c r="X63" s="94"/>
      <c r="Y63" s="107"/>
      <c r="Z63" s="94"/>
      <c r="AA63" s="94"/>
      <c r="AB63" s="94"/>
      <c r="AC63" s="107"/>
      <c r="AD63" s="94"/>
      <c r="AE63" s="94"/>
      <c r="AF63" s="94"/>
      <c r="AG63" s="94"/>
      <c r="AH63" s="94"/>
      <c r="AI63" s="94"/>
      <c r="AJ63" s="107"/>
      <c r="AK63" s="107"/>
    </row>
    <row r="64" spans="1:37" ht="12.75">
      <c r="A64" s="71"/>
      <c r="B64" s="71"/>
      <c r="C64" s="71"/>
      <c r="D64" s="94"/>
      <c r="E64" s="94"/>
      <c r="F64" s="94"/>
      <c r="G64" s="94"/>
      <c r="H64" s="94"/>
      <c r="I64" s="94"/>
      <c r="J64" s="94"/>
      <c r="K64" s="94"/>
      <c r="L64" s="94"/>
      <c r="M64" s="107"/>
      <c r="N64" s="94"/>
      <c r="O64" s="94"/>
      <c r="P64" s="94"/>
      <c r="Q64" s="107"/>
      <c r="R64" s="94"/>
      <c r="S64" s="94"/>
      <c r="T64" s="94"/>
      <c r="U64" s="107"/>
      <c r="V64" s="94"/>
      <c r="W64" s="94"/>
      <c r="X64" s="94"/>
      <c r="Y64" s="107"/>
      <c r="Z64" s="94"/>
      <c r="AA64" s="94"/>
      <c r="AB64" s="94"/>
      <c r="AC64" s="107"/>
      <c r="AD64" s="94"/>
      <c r="AE64" s="94"/>
      <c r="AF64" s="94"/>
      <c r="AG64" s="94"/>
      <c r="AH64" s="94"/>
      <c r="AI64" s="94"/>
      <c r="AJ64" s="107"/>
      <c r="AK64" s="107"/>
    </row>
    <row r="65" spans="1:37" ht="12.75">
      <c r="A65" s="71"/>
      <c r="B65" s="71"/>
      <c r="C65" s="71"/>
      <c r="D65" s="94"/>
      <c r="E65" s="94"/>
      <c r="F65" s="94"/>
      <c r="G65" s="94"/>
      <c r="H65" s="94"/>
      <c r="I65" s="94"/>
      <c r="J65" s="94"/>
      <c r="K65" s="94"/>
      <c r="L65" s="94"/>
      <c r="M65" s="107"/>
      <c r="N65" s="94"/>
      <c r="O65" s="94"/>
      <c r="P65" s="94"/>
      <c r="Q65" s="107"/>
      <c r="R65" s="94"/>
      <c r="S65" s="94"/>
      <c r="T65" s="94"/>
      <c r="U65" s="107"/>
      <c r="V65" s="94"/>
      <c r="W65" s="94"/>
      <c r="X65" s="94"/>
      <c r="Y65" s="107"/>
      <c r="Z65" s="94"/>
      <c r="AA65" s="94"/>
      <c r="AB65" s="94"/>
      <c r="AC65" s="107"/>
      <c r="AD65" s="94"/>
      <c r="AE65" s="94"/>
      <c r="AF65" s="94"/>
      <c r="AG65" s="94"/>
      <c r="AH65" s="94"/>
      <c r="AI65" s="94"/>
      <c r="AJ65" s="107"/>
      <c r="AK65" s="107"/>
    </row>
    <row r="66" spans="1:37" ht="12.75">
      <c r="A66" s="71"/>
      <c r="B66" s="71"/>
      <c r="C66" s="71"/>
      <c r="D66" s="94"/>
      <c r="E66" s="94"/>
      <c r="F66" s="94"/>
      <c r="G66" s="94"/>
      <c r="H66" s="94"/>
      <c r="I66" s="94"/>
      <c r="J66" s="94"/>
      <c r="K66" s="94"/>
      <c r="L66" s="94"/>
      <c r="M66" s="107"/>
      <c r="N66" s="94"/>
      <c r="O66" s="94"/>
      <c r="P66" s="94"/>
      <c r="Q66" s="107"/>
      <c r="R66" s="94"/>
      <c r="S66" s="94"/>
      <c r="T66" s="94"/>
      <c r="U66" s="107"/>
      <c r="V66" s="94"/>
      <c r="W66" s="94"/>
      <c r="X66" s="94"/>
      <c r="Y66" s="107"/>
      <c r="Z66" s="94"/>
      <c r="AA66" s="94"/>
      <c r="AB66" s="94"/>
      <c r="AC66" s="107"/>
      <c r="AD66" s="94"/>
      <c r="AE66" s="94"/>
      <c r="AF66" s="94"/>
      <c r="AG66" s="94"/>
      <c r="AH66" s="94"/>
      <c r="AI66" s="94"/>
      <c r="AJ66" s="107"/>
      <c r="AK66" s="107"/>
    </row>
    <row r="67" spans="1:37" ht="12.75">
      <c r="A67" s="71"/>
      <c r="B67" s="71"/>
      <c r="C67" s="71"/>
      <c r="D67" s="94"/>
      <c r="E67" s="94"/>
      <c r="F67" s="94"/>
      <c r="G67" s="94"/>
      <c r="H67" s="94"/>
      <c r="I67" s="94"/>
      <c r="J67" s="94"/>
      <c r="K67" s="94"/>
      <c r="L67" s="94"/>
      <c r="M67" s="107"/>
      <c r="N67" s="94"/>
      <c r="O67" s="94"/>
      <c r="P67" s="94"/>
      <c r="Q67" s="107"/>
      <c r="R67" s="94"/>
      <c r="S67" s="94"/>
      <c r="T67" s="94"/>
      <c r="U67" s="107"/>
      <c r="V67" s="94"/>
      <c r="W67" s="94"/>
      <c r="X67" s="94"/>
      <c r="Y67" s="107"/>
      <c r="Z67" s="94"/>
      <c r="AA67" s="94"/>
      <c r="AB67" s="94"/>
      <c r="AC67" s="107"/>
      <c r="AD67" s="94"/>
      <c r="AE67" s="94"/>
      <c r="AF67" s="94"/>
      <c r="AG67" s="94"/>
      <c r="AH67" s="94"/>
      <c r="AI67" s="94"/>
      <c r="AJ67" s="107"/>
      <c r="AK67" s="107"/>
    </row>
    <row r="68" spans="1:37" ht="12.75">
      <c r="A68" s="71"/>
      <c r="B68" s="71"/>
      <c r="C68" s="71"/>
      <c r="D68" s="94"/>
      <c r="E68" s="94"/>
      <c r="F68" s="94"/>
      <c r="G68" s="94"/>
      <c r="H68" s="94"/>
      <c r="I68" s="94"/>
      <c r="J68" s="94"/>
      <c r="K68" s="94"/>
      <c r="L68" s="94"/>
      <c r="M68" s="107"/>
      <c r="N68" s="94"/>
      <c r="O68" s="94"/>
      <c r="P68" s="94"/>
      <c r="Q68" s="107"/>
      <c r="R68" s="94"/>
      <c r="S68" s="94"/>
      <c r="T68" s="94"/>
      <c r="U68" s="107"/>
      <c r="V68" s="94"/>
      <c r="W68" s="94"/>
      <c r="X68" s="94"/>
      <c r="Y68" s="107"/>
      <c r="Z68" s="94"/>
      <c r="AA68" s="94"/>
      <c r="AB68" s="94"/>
      <c r="AC68" s="107"/>
      <c r="AD68" s="94"/>
      <c r="AE68" s="94"/>
      <c r="AF68" s="94"/>
      <c r="AG68" s="94"/>
      <c r="AH68" s="94"/>
      <c r="AI68" s="94"/>
      <c r="AJ68" s="107"/>
      <c r="AK68" s="107"/>
    </row>
    <row r="69" spans="1:37" ht="12.75">
      <c r="A69" s="71"/>
      <c r="B69" s="71"/>
      <c r="C69" s="71"/>
      <c r="D69" s="94"/>
      <c r="E69" s="94"/>
      <c r="F69" s="94"/>
      <c r="G69" s="94"/>
      <c r="H69" s="94"/>
      <c r="I69" s="94"/>
      <c r="J69" s="94"/>
      <c r="K69" s="94"/>
      <c r="L69" s="94"/>
      <c r="M69" s="107"/>
      <c r="N69" s="94"/>
      <c r="O69" s="94"/>
      <c r="P69" s="94"/>
      <c r="Q69" s="107"/>
      <c r="R69" s="94"/>
      <c r="S69" s="94"/>
      <c r="T69" s="94"/>
      <c r="U69" s="107"/>
      <c r="V69" s="94"/>
      <c r="W69" s="94"/>
      <c r="X69" s="94"/>
      <c r="Y69" s="107"/>
      <c r="Z69" s="94"/>
      <c r="AA69" s="94"/>
      <c r="AB69" s="94"/>
      <c r="AC69" s="107"/>
      <c r="AD69" s="94"/>
      <c r="AE69" s="94"/>
      <c r="AF69" s="94"/>
      <c r="AG69" s="94"/>
      <c r="AH69" s="94"/>
      <c r="AI69" s="94"/>
      <c r="AJ69" s="107"/>
      <c r="AK69" s="107"/>
    </row>
    <row r="70" spans="1:37" ht="12.75">
      <c r="A70" s="71"/>
      <c r="B70" s="71"/>
      <c r="C70" s="71"/>
      <c r="D70" s="94"/>
      <c r="E70" s="94"/>
      <c r="F70" s="94"/>
      <c r="G70" s="94"/>
      <c r="H70" s="94"/>
      <c r="I70" s="94"/>
      <c r="J70" s="94"/>
      <c r="K70" s="94"/>
      <c r="L70" s="94"/>
      <c r="M70" s="107"/>
      <c r="N70" s="94"/>
      <c r="O70" s="94"/>
      <c r="P70" s="94"/>
      <c r="Q70" s="107"/>
      <c r="R70" s="94"/>
      <c r="S70" s="94"/>
      <c r="T70" s="94"/>
      <c r="U70" s="107"/>
      <c r="V70" s="94"/>
      <c r="W70" s="94"/>
      <c r="X70" s="94"/>
      <c r="Y70" s="107"/>
      <c r="Z70" s="94"/>
      <c r="AA70" s="94"/>
      <c r="AB70" s="94"/>
      <c r="AC70" s="107"/>
      <c r="AD70" s="94"/>
      <c r="AE70" s="94"/>
      <c r="AF70" s="94"/>
      <c r="AG70" s="94"/>
      <c r="AH70" s="94"/>
      <c r="AI70" s="94"/>
      <c r="AJ70" s="107"/>
      <c r="AK70" s="107"/>
    </row>
    <row r="71" spans="1:37" ht="12.75">
      <c r="A71" s="71"/>
      <c r="B71" s="71"/>
      <c r="C71" s="71"/>
      <c r="D71" s="94"/>
      <c r="E71" s="94"/>
      <c r="F71" s="94"/>
      <c r="G71" s="94"/>
      <c r="H71" s="94"/>
      <c r="I71" s="94"/>
      <c r="J71" s="94"/>
      <c r="K71" s="94"/>
      <c r="L71" s="94"/>
      <c r="M71" s="107"/>
      <c r="N71" s="94"/>
      <c r="O71" s="94"/>
      <c r="P71" s="94"/>
      <c r="Q71" s="107"/>
      <c r="R71" s="94"/>
      <c r="S71" s="94"/>
      <c r="T71" s="94"/>
      <c r="U71" s="107"/>
      <c r="V71" s="94"/>
      <c r="W71" s="94"/>
      <c r="X71" s="94"/>
      <c r="Y71" s="107"/>
      <c r="Z71" s="94"/>
      <c r="AA71" s="94"/>
      <c r="AB71" s="94"/>
      <c r="AC71" s="107"/>
      <c r="AD71" s="94"/>
      <c r="AE71" s="94"/>
      <c r="AF71" s="94"/>
      <c r="AG71" s="94"/>
      <c r="AH71" s="94"/>
      <c r="AI71" s="94"/>
      <c r="AJ71" s="107"/>
      <c r="AK71" s="107"/>
    </row>
    <row r="72" spans="1:37" ht="12.75">
      <c r="A72" s="71"/>
      <c r="B72" s="71"/>
      <c r="C72" s="71"/>
      <c r="D72" s="94"/>
      <c r="E72" s="94"/>
      <c r="F72" s="94"/>
      <c r="G72" s="94"/>
      <c r="H72" s="94"/>
      <c r="I72" s="94"/>
      <c r="J72" s="94"/>
      <c r="K72" s="94"/>
      <c r="L72" s="94"/>
      <c r="M72" s="107"/>
      <c r="N72" s="94"/>
      <c r="O72" s="94"/>
      <c r="P72" s="94"/>
      <c r="Q72" s="107"/>
      <c r="R72" s="94"/>
      <c r="S72" s="94"/>
      <c r="T72" s="94"/>
      <c r="U72" s="107"/>
      <c r="V72" s="94"/>
      <c r="W72" s="94"/>
      <c r="X72" s="94"/>
      <c r="Y72" s="107"/>
      <c r="Z72" s="94"/>
      <c r="AA72" s="94"/>
      <c r="AB72" s="94"/>
      <c r="AC72" s="107"/>
      <c r="AD72" s="94"/>
      <c r="AE72" s="94"/>
      <c r="AF72" s="94"/>
      <c r="AG72" s="94"/>
      <c r="AH72" s="94"/>
      <c r="AI72" s="94"/>
      <c r="AJ72" s="107"/>
      <c r="AK72" s="107"/>
    </row>
    <row r="73" spans="1:37" ht="12.75">
      <c r="A73" s="71"/>
      <c r="B73" s="71"/>
      <c r="C73" s="71"/>
      <c r="D73" s="94"/>
      <c r="E73" s="94"/>
      <c r="F73" s="94"/>
      <c r="G73" s="94"/>
      <c r="H73" s="94"/>
      <c r="I73" s="94"/>
      <c r="J73" s="94"/>
      <c r="K73" s="94"/>
      <c r="L73" s="94"/>
      <c r="M73" s="107"/>
      <c r="N73" s="94"/>
      <c r="O73" s="94"/>
      <c r="P73" s="94"/>
      <c r="Q73" s="107"/>
      <c r="R73" s="94"/>
      <c r="S73" s="94"/>
      <c r="T73" s="94"/>
      <c r="U73" s="107"/>
      <c r="V73" s="94"/>
      <c r="W73" s="94"/>
      <c r="X73" s="94"/>
      <c r="Y73" s="107"/>
      <c r="Z73" s="94"/>
      <c r="AA73" s="94"/>
      <c r="AB73" s="94"/>
      <c r="AC73" s="107"/>
      <c r="AD73" s="94"/>
      <c r="AE73" s="94"/>
      <c r="AF73" s="94"/>
      <c r="AG73" s="94"/>
      <c r="AH73" s="94"/>
      <c r="AI73" s="94"/>
      <c r="AJ73" s="107"/>
      <c r="AK73" s="107"/>
    </row>
    <row r="74" spans="1:37" ht="12.75">
      <c r="A74" s="71"/>
      <c r="B74" s="71"/>
      <c r="C74" s="71"/>
      <c r="D74" s="94"/>
      <c r="E74" s="94"/>
      <c r="F74" s="94"/>
      <c r="G74" s="94"/>
      <c r="H74" s="94"/>
      <c r="I74" s="94"/>
      <c r="J74" s="94"/>
      <c r="K74" s="94"/>
      <c r="L74" s="94"/>
      <c r="M74" s="107"/>
      <c r="N74" s="94"/>
      <c r="O74" s="94"/>
      <c r="P74" s="94"/>
      <c r="Q74" s="107"/>
      <c r="R74" s="94"/>
      <c r="S74" s="94"/>
      <c r="T74" s="94"/>
      <c r="U74" s="107"/>
      <c r="V74" s="94"/>
      <c r="W74" s="94"/>
      <c r="X74" s="94"/>
      <c r="Y74" s="107"/>
      <c r="Z74" s="94"/>
      <c r="AA74" s="94"/>
      <c r="AB74" s="94"/>
      <c r="AC74" s="107"/>
      <c r="AD74" s="94"/>
      <c r="AE74" s="94"/>
      <c r="AF74" s="94"/>
      <c r="AG74" s="94"/>
      <c r="AH74" s="94"/>
      <c r="AI74" s="94"/>
      <c r="AJ74" s="107"/>
      <c r="AK74" s="107"/>
    </row>
    <row r="75" spans="1:37" ht="12.75">
      <c r="A75" s="71"/>
      <c r="B75" s="71"/>
      <c r="C75" s="71"/>
      <c r="D75" s="94"/>
      <c r="E75" s="94"/>
      <c r="F75" s="94"/>
      <c r="G75" s="94"/>
      <c r="H75" s="94"/>
      <c r="I75" s="94"/>
      <c r="J75" s="94"/>
      <c r="K75" s="94"/>
      <c r="L75" s="94"/>
      <c r="M75" s="107"/>
      <c r="N75" s="94"/>
      <c r="O75" s="94"/>
      <c r="P75" s="94"/>
      <c r="Q75" s="107"/>
      <c r="R75" s="94"/>
      <c r="S75" s="94"/>
      <c r="T75" s="94"/>
      <c r="U75" s="107"/>
      <c r="V75" s="94"/>
      <c r="W75" s="94"/>
      <c r="X75" s="94"/>
      <c r="Y75" s="107"/>
      <c r="Z75" s="94"/>
      <c r="AA75" s="94"/>
      <c r="AB75" s="94"/>
      <c r="AC75" s="107"/>
      <c r="AD75" s="94"/>
      <c r="AE75" s="94"/>
      <c r="AF75" s="94"/>
      <c r="AG75" s="94"/>
      <c r="AH75" s="94"/>
      <c r="AI75" s="94"/>
      <c r="AJ75" s="107"/>
      <c r="AK75" s="107"/>
    </row>
    <row r="76" spans="1:37" ht="12.75">
      <c r="A76" s="71"/>
      <c r="B76" s="71"/>
      <c r="C76" s="71"/>
      <c r="D76" s="94"/>
      <c r="E76" s="94"/>
      <c r="F76" s="94"/>
      <c r="G76" s="94"/>
      <c r="H76" s="94"/>
      <c r="I76" s="94"/>
      <c r="J76" s="94"/>
      <c r="K76" s="94"/>
      <c r="L76" s="94"/>
      <c r="M76" s="107"/>
      <c r="N76" s="94"/>
      <c r="O76" s="94"/>
      <c r="P76" s="94"/>
      <c r="Q76" s="107"/>
      <c r="R76" s="94"/>
      <c r="S76" s="94"/>
      <c r="T76" s="94"/>
      <c r="U76" s="107"/>
      <c r="V76" s="94"/>
      <c r="W76" s="94"/>
      <c r="X76" s="94"/>
      <c r="Y76" s="107"/>
      <c r="Z76" s="94"/>
      <c r="AA76" s="94"/>
      <c r="AB76" s="94"/>
      <c r="AC76" s="107"/>
      <c r="AD76" s="94"/>
      <c r="AE76" s="94"/>
      <c r="AF76" s="94"/>
      <c r="AG76" s="94"/>
      <c r="AH76" s="94"/>
      <c r="AI76" s="94"/>
      <c r="AJ76" s="107"/>
      <c r="AK76" s="107"/>
    </row>
    <row r="77" spans="1:37" ht="12.75">
      <c r="A77" s="71"/>
      <c r="B77" s="71"/>
      <c r="C77" s="71"/>
      <c r="D77" s="94"/>
      <c r="E77" s="94"/>
      <c r="F77" s="94"/>
      <c r="G77" s="94"/>
      <c r="H77" s="94"/>
      <c r="I77" s="94"/>
      <c r="J77" s="94"/>
      <c r="K77" s="94"/>
      <c r="L77" s="94"/>
      <c r="M77" s="107"/>
      <c r="N77" s="94"/>
      <c r="O77" s="94"/>
      <c r="P77" s="94"/>
      <c r="Q77" s="107"/>
      <c r="R77" s="94"/>
      <c r="S77" s="94"/>
      <c r="T77" s="94"/>
      <c r="U77" s="107"/>
      <c r="V77" s="94"/>
      <c r="W77" s="94"/>
      <c r="X77" s="94"/>
      <c r="Y77" s="107"/>
      <c r="Z77" s="94"/>
      <c r="AA77" s="94"/>
      <c r="AB77" s="94"/>
      <c r="AC77" s="107"/>
      <c r="AD77" s="94"/>
      <c r="AE77" s="94"/>
      <c r="AF77" s="94"/>
      <c r="AG77" s="94"/>
      <c r="AH77" s="94"/>
      <c r="AI77" s="94"/>
      <c r="AJ77" s="107"/>
      <c r="AK77" s="107"/>
    </row>
    <row r="78" spans="1:37" ht="12.75">
      <c r="A78" s="71"/>
      <c r="B78" s="71"/>
      <c r="C78" s="71"/>
      <c r="D78" s="94"/>
      <c r="E78" s="94"/>
      <c r="F78" s="94"/>
      <c r="G78" s="94"/>
      <c r="H78" s="94"/>
      <c r="I78" s="94"/>
      <c r="J78" s="94"/>
      <c r="K78" s="94"/>
      <c r="L78" s="94"/>
      <c r="M78" s="107"/>
      <c r="N78" s="94"/>
      <c r="O78" s="94"/>
      <c r="P78" s="94"/>
      <c r="Q78" s="107"/>
      <c r="R78" s="94"/>
      <c r="S78" s="94"/>
      <c r="T78" s="94"/>
      <c r="U78" s="107"/>
      <c r="V78" s="94"/>
      <c r="W78" s="94"/>
      <c r="X78" s="94"/>
      <c r="Y78" s="107"/>
      <c r="Z78" s="94"/>
      <c r="AA78" s="94"/>
      <c r="AB78" s="94"/>
      <c r="AC78" s="107"/>
      <c r="AD78" s="94"/>
      <c r="AE78" s="94"/>
      <c r="AF78" s="94"/>
      <c r="AG78" s="94"/>
      <c r="AH78" s="94"/>
      <c r="AI78" s="94"/>
      <c r="AJ78" s="107"/>
      <c r="AK78" s="107"/>
    </row>
    <row r="79" spans="1:37" ht="12.75">
      <c r="A79" s="71"/>
      <c r="B79" s="71"/>
      <c r="C79" s="71"/>
      <c r="D79" s="94"/>
      <c r="E79" s="94"/>
      <c r="F79" s="94"/>
      <c r="G79" s="94"/>
      <c r="H79" s="94"/>
      <c r="I79" s="94"/>
      <c r="J79" s="94"/>
      <c r="K79" s="94"/>
      <c r="L79" s="94"/>
      <c r="M79" s="107"/>
      <c r="N79" s="94"/>
      <c r="O79" s="94"/>
      <c r="P79" s="94"/>
      <c r="Q79" s="107"/>
      <c r="R79" s="94"/>
      <c r="S79" s="94"/>
      <c r="T79" s="94"/>
      <c r="U79" s="107"/>
      <c r="V79" s="94"/>
      <c r="W79" s="94"/>
      <c r="X79" s="94"/>
      <c r="Y79" s="107"/>
      <c r="Z79" s="94"/>
      <c r="AA79" s="94"/>
      <c r="AB79" s="94"/>
      <c r="AC79" s="107"/>
      <c r="AD79" s="94"/>
      <c r="AE79" s="94"/>
      <c r="AF79" s="94"/>
      <c r="AG79" s="94"/>
      <c r="AH79" s="94"/>
      <c r="AI79" s="94"/>
      <c r="AJ79" s="107"/>
      <c r="AK79" s="107"/>
    </row>
    <row r="80" spans="1:37" ht="12.75">
      <c r="A80" s="71"/>
      <c r="B80" s="71"/>
      <c r="C80" s="71"/>
      <c r="D80" s="94"/>
      <c r="E80" s="94"/>
      <c r="F80" s="94"/>
      <c r="G80" s="94"/>
      <c r="H80" s="94"/>
      <c r="I80" s="94"/>
      <c r="J80" s="94"/>
      <c r="K80" s="94"/>
      <c r="L80" s="94"/>
      <c r="M80" s="107"/>
      <c r="N80" s="94"/>
      <c r="O80" s="94"/>
      <c r="P80" s="94"/>
      <c r="Q80" s="107"/>
      <c r="R80" s="94"/>
      <c r="S80" s="94"/>
      <c r="T80" s="94"/>
      <c r="U80" s="107"/>
      <c r="V80" s="94"/>
      <c r="W80" s="94"/>
      <c r="X80" s="94"/>
      <c r="Y80" s="107"/>
      <c r="Z80" s="94"/>
      <c r="AA80" s="94"/>
      <c r="AB80" s="94"/>
      <c r="AC80" s="107"/>
      <c r="AD80" s="94"/>
      <c r="AE80" s="94"/>
      <c r="AF80" s="94"/>
      <c r="AG80" s="94"/>
      <c r="AH80" s="94"/>
      <c r="AI80" s="94"/>
      <c r="AJ80" s="107"/>
      <c r="AK80" s="107"/>
    </row>
    <row r="81" spans="1:37" ht="12.75">
      <c r="A81" s="71"/>
      <c r="B81" s="71"/>
      <c r="C81" s="71"/>
      <c r="D81" s="94"/>
      <c r="E81" s="94"/>
      <c r="F81" s="94"/>
      <c r="G81" s="94"/>
      <c r="H81" s="94"/>
      <c r="I81" s="94"/>
      <c r="J81" s="94"/>
      <c r="K81" s="94"/>
      <c r="L81" s="94"/>
      <c r="M81" s="107"/>
      <c r="N81" s="94"/>
      <c r="O81" s="94"/>
      <c r="P81" s="94"/>
      <c r="Q81" s="107"/>
      <c r="R81" s="94"/>
      <c r="S81" s="94"/>
      <c r="T81" s="94"/>
      <c r="U81" s="107"/>
      <c r="V81" s="94"/>
      <c r="W81" s="94"/>
      <c r="X81" s="94"/>
      <c r="Y81" s="107"/>
      <c r="Z81" s="94"/>
      <c r="AA81" s="94"/>
      <c r="AB81" s="94"/>
      <c r="AC81" s="107"/>
      <c r="AD81" s="94"/>
      <c r="AE81" s="94"/>
      <c r="AF81" s="94"/>
      <c r="AG81" s="94"/>
      <c r="AH81" s="94"/>
      <c r="AI81" s="94"/>
      <c r="AJ81" s="107"/>
      <c r="AK81" s="107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Lawrence Gqesha</cp:lastModifiedBy>
  <dcterms:created xsi:type="dcterms:W3CDTF">2018-08-03T13:05:57Z</dcterms:created>
  <dcterms:modified xsi:type="dcterms:W3CDTF">2018-08-08T09:16:58Z</dcterms:modified>
  <cp:category/>
  <cp:version/>
  <cp:contentType/>
  <cp:contentStatus/>
</cp:coreProperties>
</file>